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01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'c1'!$A$1:$E$52</definedName>
    <definedName name="_xlnm.Print_Area" localSheetId="13">'c10'!$A$1:$H$43</definedName>
    <definedName name="_xlnm.Print_Area" localSheetId="14">'c11'!$A$1:$D$44</definedName>
    <definedName name="_xlnm.Print_Area" localSheetId="15">'c12 - 13'!$A$1:$J$44</definedName>
    <definedName name="_xlnm.Print_Area" localSheetId="17">'c14'!$A$2:$J$46</definedName>
    <definedName name="_xlnm.Print_Area" localSheetId="18">'c15'!$A$1:$H$52</definedName>
    <definedName name="_xlnm.Print_Area" localSheetId="19">'c16'!$A$1:$J$46</definedName>
    <definedName name="_xlnm.Print_Area" localSheetId="20">'c17'!$A$1:$H$48</definedName>
    <definedName name="_xlnm.Print_Area" localSheetId="21">'c18'!$A$1:$E$48</definedName>
    <definedName name="_xlnm.Print_Area" localSheetId="22">'c19'!$A$1:$P$25</definedName>
    <definedName name="_xlnm.Print_Area" localSheetId="5">'c2'!$A$1:$H$46</definedName>
    <definedName name="_xlnm.Print_Area" localSheetId="24">'c20'!$A$1:$D$49</definedName>
    <definedName name="_xlnm.Print_Area" localSheetId="6">'c3'!$A$1:$D$39</definedName>
    <definedName name="_xlnm.Print_Area" localSheetId="7">'c4  - 5'!$A$1:$J$44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'c9'!$A$1:$E$49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'tapa'!$A$1:$E$32</definedName>
  </definedNames>
  <calcPr fullCalcOnLoad="1"/>
</workbook>
</file>

<file path=xl/sharedStrings.xml><?xml version="1.0" encoding="utf-8"?>
<sst xmlns="http://schemas.openxmlformats.org/spreadsheetml/2006/main" count="851" uniqueCount="335">
  <si>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</si>
  <si>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</si>
  <si>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</si>
  <si>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</si>
  <si>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</si>
  <si>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</si>
  <si>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</si>
  <si>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</si>
  <si>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</si>
  <si>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</si>
  <si>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</si>
  <si>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</si>
  <si>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</si>
  <si>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</si>
  <si>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</si>
  <si>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</si>
  <si>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</si>
  <si>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</si>
  <si>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</si>
  <si>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</si>
  <si>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</si>
  <si>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</si>
  <si>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</si>
  <si>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</si>
  <si>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</si>
  <si>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</si>
  <si>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</si>
  <si>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</si>
  <si>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</si>
  <si>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</si>
  <si>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</si>
  <si>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</si>
  <si>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</si>
  <si>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</si>
  <si>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</si>
  <si>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</si>
  <si>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</si>
  <si>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</si>
  <si>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</si>
  <si>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</si>
  <si>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</si>
  <si>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</si>
  <si>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</si>
  <si>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</si>
  <si>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</si>
  <si>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</si>
  <si>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</si>
  <si>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</si>
  <si>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</si>
  <si>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</si>
  <si>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</si>
  <si>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</si>
  <si>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</si>
  <si>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</si>
  <si>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</si>
  <si>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</si>
  <si>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</si>
  <si>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</si>
  <si>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</si>
  <si>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</si>
  <si>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</si>
  <si>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</si>
  <si>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</si>
  <si>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</si>
  <si>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</si>
  <si>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</si>
  <si>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</si>
  <si>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</si>
  <si>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</si>
  <si>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</si>
  <si>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</si>
  <si>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</si>
  <si>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</si>
  <si>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</si>
  <si>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</si>
  <si>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</si>
  <si>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</si>
  <si>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</si>
  <si>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</si>
  <si>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</si>
  <si>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</si>
  <si>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</si>
  <si>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</si>
  <si>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</si>
  <si>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</si>
  <si>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</si>
  <si>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</si>
  <si>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</si>
  <si>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</si>
  <si>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</si>
  <si>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</si>
  <si>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</si>
  <si>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</si>
  <si>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</si>
  <si>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</si>
  <si>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</si>
  <si>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</si>
  <si>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</si>
  <si>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</si>
  <si>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</si>
  <si>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</si>
  <si>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</si>
  <si>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</si>
  <si>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</si>
  <si>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</si>
  <si>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</si>
  <si>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</si>
  <si>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</si>
  <si>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</si>
  <si>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</si>
  <si>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</si>
  <si>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</si>
  <si>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</si>
  <si>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</si>
  <si>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</si>
  <si>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</si>
  <si>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</si>
  <si>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</si>
  <si>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</si>
  <si>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</si>
  <si>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</si>
  <si>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</si>
  <si>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</si>
  <si>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</si>
  <si>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</si>
  <si>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</si>
  <si>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</si>
  <si>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</si>
  <si>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</si>
  <si>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</si>
  <si>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</si>
  <si>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</si>
  <si>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</si>
  <si>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</si>
  <si>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</si>
  <si>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</si>
  <si>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</si>
  <si>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</si>
  <si>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</si>
  <si>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</si>
  <si>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</si>
  <si>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</si>
  <si>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</si>
  <si>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</si>
  <si>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</si>
  <si>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</si>
  <si>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</si>
  <si>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</si>
  <si>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</si>
  <si>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</si>
  <si>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</si>
  <si>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</si>
  <si>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</si>
  <si>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</si>
  <si>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</si>
  <si>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</si>
  <si>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</si>
  <si>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</si>
  <si>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</si>
  <si>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</si>
  <si>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</si>
  <si>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</si>
  <si>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</si>
  <si>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</si>
  <si>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</si>
  <si>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</si>
  <si>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</si>
  <si>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</si>
  <si>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</si>
  <si>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</si>
  <si>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</si>
  <si>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</si>
  <si>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</si>
  <si>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</si>
  <si>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</si>
  <si>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</si>
  <si>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</si>
  <si>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</si>
  <si>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</si>
  <si>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</si>
  <si>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</si>
  <si>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</si>
  <si>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</si>
  <si>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</si>
  <si>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</si>
  <si>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</si>
  <si>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</si>
  <si>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</si>
  <si>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</si>
  <si>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</si>
  <si>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</si>
  <si>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</si>
  <si>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</si>
  <si>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</si>
  <si>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</si>
  <si>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</si>
  <si>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</si>
  <si>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</si>
  <si>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</si>
  <si>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</si>
  <si>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</si>
  <si>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</si>
  <si>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</si>
  <si>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</si>
  <si>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</si>
  <si>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</si>
  <si>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</si>
  <si>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</si>
  <si>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</si>
  <si>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</si>
  <si>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</si>
  <si>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</si>
  <si>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</si>
  <si>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</si>
  <si>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</si>
  <si>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</si>
  <si>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</si>
  <si>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</si>
  <si>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</si>
  <si>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</si>
  <si>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</si>
  <si>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</si>
  <si>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</si>
  <si>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</si>
  <si>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</si>
  <si>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</si>
  <si>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</si>
  <si>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</si>
  <si>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</si>
  <si>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</si>
  <si>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</si>
  <si>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</si>
  <si>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</si>
  <si>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</si>
  <si>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</si>
  <si>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</si>
  <si>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</si>
  <si>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</si>
  <si>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</si>
  <si>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</si>
  <si>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</si>
  <si>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</si>
  <si>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</si>
  <si>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</si>
  <si>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</si>
  <si>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</si>
  <si>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</si>
  <si>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</si>
  <si>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</si>
  <si>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</si>
  <si>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</si>
  <si>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</si>
  <si>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</si>
  <si>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</si>
  <si>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</si>
  <si>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</si>
  <si>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</si>
  <si>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</si>
  <si>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</si>
  <si>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</si>
  <si>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</si>
  <si>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</si>
  <si>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</si>
  <si>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</si>
  <si>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</si>
  <si>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</si>
  <si>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</si>
  <si>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</si>
  <si>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</si>
  <si>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</si>
  <si>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</si>
  <si>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</si>
  <si>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</si>
  <si>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</si>
  <si>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</si>
  <si>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</si>
  <si>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</si>
  <si>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Importaciones de leche en polvo por país de origen, año 2016</t>
  </si>
  <si>
    <t>Importaciones de quesos por país de origen, año 2016</t>
  </si>
  <si>
    <t>Exportaciones de leche en polvo por país de destino, año 2016</t>
  </si>
  <si>
    <t>Exportaciones de quesos por país de destino, año 2016</t>
  </si>
  <si>
    <t>Variación (2017/2016)</t>
  </si>
  <si>
    <t>Bebidas con contenido lácteo &gt; al 50%  (miles de litros)</t>
  </si>
  <si>
    <t>Bebidas con contenido lácteo &lt;= al 50% (miles de litros)</t>
  </si>
  <si>
    <t>Años 2003 - 2017</t>
  </si>
  <si>
    <t>Austria</t>
  </si>
  <si>
    <t>India</t>
  </si>
  <si>
    <t>Finlandia</t>
  </si>
  <si>
    <t>Suecia</t>
  </si>
  <si>
    <t>Taiwán</t>
  </si>
  <si>
    <t>Las demás materias grasas de la leche</t>
  </si>
  <si>
    <t>Demás quesos frescos</t>
  </si>
  <si>
    <t>Filipinas</t>
  </si>
  <si>
    <t>Egipto</t>
  </si>
  <si>
    <t>Leche en polvo sin azúcar, materia grasa &gt; 1,5% y &lt; 6%</t>
  </si>
  <si>
    <t>Aruba</t>
  </si>
  <si>
    <t xml:space="preserve">Los datos entregados corresponden a las importaciones y exportaciones de productos lácteos tanto en volumen, valor y mercado de origen/destino. </t>
  </si>
  <si>
    <t>Tailandia</t>
  </si>
  <si>
    <t>Leche en polvo sin azúcar, materia grasa &gt; 12% y &lt; 18%</t>
  </si>
  <si>
    <t>Leche en polvo edulcorada, materia grasa &gt;= al 26%</t>
  </si>
  <si>
    <t>Leche en polvo sin azúcar, materia grasa &gt; 18% y &lt;  24%</t>
  </si>
  <si>
    <t>Bebidas con contenido lácteo &lt;= al 50 %  (miles de litros)</t>
  </si>
  <si>
    <t>Puerto Rico</t>
  </si>
  <si>
    <t>Turquía</t>
  </si>
  <si>
    <t>Queso de crema frescos</t>
  </si>
  <si>
    <t>Leche entera en polvo</t>
  </si>
  <si>
    <t>Leche descremada en polvo</t>
  </si>
  <si>
    <t>Haití</t>
  </si>
  <si>
    <t>Ucrania</t>
  </si>
  <si>
    <t>Leche en polvo sin azúcar, materia grasa = 18%</t>
  </si>
  <si>
    <t>Queso rallado o en polvo</t>
  </si>
  <si>
    <t>República Dominicana</t>
  </si>
  <si>
    <t>Territorio Británico en América</t>
  </si>
  <si>
    <t>República Eslovaca</t>
  </si>
  <si>
    <t>Leche en polvo edulcorada, materia grasa &gt; 1,5% y &lt;  6%</t>
  </si>
  <si>
    <t>Raúl Opitz G.</t>
  </si>
  <si>
    <t>Jordania</t>
  </si>
  <si>
    <t>Leche en polvo sin azúcar, materia grasa &gt;= 24% y  &lt; 26%</t>
  </si>
  <si>
    <t>Origen no precisado</t>
  </si>
  <si>
    <t>Leche en polvo, materia grasa = al 18%</t>
  </si>
  <si>
    <t>Chad</t>
  </si>
  <si>
    <t>Edam y del tipo edam</t>
  </si>
  <si>
    <t>Enero 2018</t>
  </si>
  <si>
    <t>con información a diciembre 2017</t>
  </si>
  <si>
    <t>Importaciones de productos lácteos, diciembre 2017</t>
  </si>
  <si>
    <t>Exportaciones de productos lácteos, diciembre 2017</t>
  </si>
  <si>
    <t>Importaciones de leche en polvo por país de origen, diciembre 2017</t>
  </si>
  <si>
    <t>Importaciones de quesos por país de origen, diciembre  2017</t>
  </si>
  <si>
    <t>Importaciones de quesos por variedades, diciembre 2017</t>
  </si>
  <si>
    <t>Exportaciones de leche en polvo por país de destino, diciembre 2017</t>
  </si>
  <si>
    <t>Exportaciones de quesos por país de destino, diciembre 2017</t>
  </si>
  <si>
    <t>Exportaciones de quesos por variedades, diciembre 2017</t>
  </si>
  <si>
    <t>Enero - diciembre</t>
  </si>
  <si>
    <t>Reública Checa</t>
  </si>
  <si>
    <t xml:space="preserve"> Enero - diciembre 2017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</si>
</sst>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.25"/>
      <color indexed="8"/>
      <name val="Arial"/>
      <family val="0"/>
    </font>
    <font>
      <b/>
      <sz val="8.75"/>
      <color indexed="8"/>
      <name val="Arial"/>
      <family val="0"/>
    </font>
    <font>
      <sz val="6"/>
      <color indexed="8"/>
      <name val="Arial"/>
      <family val="0"/>
    </font>
    <font>
      <b/>
      <sz val="9.6"/>
      <color indexed="8"/>
      <name val="Arial"/>
      <family val="0"/>
    </font>
    <font>
      <sz val="8.25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0" fillId="0" borderId="0" xfId="101" applyFont="1">
      <alignment/>
      <protection/>
    </xf>
    <xf numFmtId="176" fontId="68" fillId="0" borderId="12" xfId="104" applyNumberFormat="1" applyFont="1" applyBorder="1">
      <alignment/>
      <protection/>
    </xf>
    <xf numFmtId="0" fontId="68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4" applyNumberFormat="1" applyFont="1" applyBorder="1">
      <alignment/>
      <protection/>
    </xf>
    <xf numFmtId="3" fontId="68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4" applyNumberFormat="1" applyFont="1" applyBorder="1">
      <alignment/>
      <protection/>
    </xf>
    <xf numFmtId="0" fontId="68" fillId="0" borderId="28" xfId="104" applyFont="1" applyBorder="1">
      <alignment/>
      <protection/>
    </xf>
    <xf numFmtId="3" fontId="68" fillId="0" borderId="28" xfId="104" applyNumberFormat="1" applyFont="1" applyBorder="1">
      <alignment/>
      <protection/>
    </xf>
    <xf numFmtId="3" fontId="68" fillId="0" borderId="12" xfId="102" applyNumberFormat="1" applyFont="1" applyBorder="1">
      <alignment/>
      <protection/>
    </xf>
    <xf numFmtId="3" fontId="68" fillId="0" borderId="25" xfId="102" applyNumberFormat="1" applyFont="1" applyBorder="1">
      <alignment/>
      <protection/>
    </xf>
    <xf numFmtId="0" fontId="68" fillId="0" borderId="12" xfId="102" applyFont="1" applyBorder="1">
      <alignment/>
      <protection/>
    </xf>
    <xf numFmtId="0" fontId="68" fillId="0" borderId="25" xfId="102" applyFont="1" applyBorder="1">
      <alignment/>
      <protection/>
    </xf>
    <xf numFmtId="3" fontId="68" fillId="0" borderId="12" xfId="102" applyNumberFormat="1" applyFont="1" applyBorder="1" applyAlignment="1">
      <alignment vertical="center"/>
      <protection/>
    </xf>
    <xf numFmtId="3" fontId="68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175" fontId="25" fillId="0" borderId="24" xfId="0" applyNumberFormat="1" applyFont="1" applyBorder="1" applyAlignment="1">
      <alignment/>
    </xf>
    <xf numFmtId="0" fontId="68" fillId="0" borderId="0" xfId="104" applyFont="1" applyBorder="1">
      <alignment/>
      <protection/>
    </xf>
    <xf numFmtId="0" fontId="25" fillId="0" borderId="11" xfId="0" applyFont="1" applyBorder="1" applyAlignment="1">
      <alignment vertical="center"/>
    </xf>
    <xf numFmtId="175" fontId="25" fillId="0" borderId="12" xfId="0" applyNumberFormat="1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11" borderId="34" xfId="0" applyFont="1" applyFill="1" applyBorder="1" applyAlignment="1" applyProtection="1">
      <alignment horizontal="center" vertical="center"/>
      <protection/>
    </xf>
    <xf numFmtId="0" fontId="25" fillId="11" borderId="35" xfId="0" applyFont="1" applyFill="1" applyBorder="1" applyAlignment="1" applyProtection="1">
      <alignment horizontal="center" vertical="center"/>
      <protection/>
    </xf>
    <xf numFmtId="0" fontId="25" fillId="11" borderId="36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11" borderId="41" xfId="0" applyFont="1" applyFill="1" applyBorder="1" applyAlignment="1" applyProtection="1">
      <alignment horizontal="center" vertical="center"/>
      <protection/>
    </xf>
    <xf numFmtId="0" fontId="25" fillId="11" borderId="33" xfId="0" applyFont="1" applyFill="1" applyBorder="1" applyAlignment="1" applyProtection="1">
      <alignment horizontal="center" vertical="center"/>
      <protection/>
    </xf>
    <xf numFmtId="0" fontId="25" fillId="11" borderId="42" xfId="0" applyFont="1" applyFill="1" applyBorder="1" applyAlignment="1" applyProtection="1">
      <alignment horizontal="center" vertical="center"/>
      <protection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diciembre 2017
Valor miles USD 325.645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11590281"/>
        <c:axId val="35918502"/>
      </c:lineChart>
      <c:catAx>
        <c:axId val="11590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18502"/>
        <c:crosses val="autoZero"/>
        <c:auto val="1"/>
        <c:lblOffset val="100"/>
        <c:tickLblSkip val="1"/>
        <c:noMultiLvlLbl val="0"/>
      </c:catAx>
      <c:valAx>
        <c:axId val="3591850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9028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43544975"/>
        <c:axId val="38997780"/>
      </c:lineChart>
      <c:catAx>
        <c:axId val="435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997780"/>
        <c:crosses val="autoZero"/>
        <c:auto val="1"/>
        <c:lblOffset val="100"/>
        <c:tickLblSkip val="1"/>
        <c:noMultiLvlLbl val="0"/>
      </c:catAx>
      <c:valAx>
        <c:axId val="3899778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4497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'c14'!$AR$26:$AR$37</c:f>
              <c:numCache/>
            </c:numRef>
          </c:val>
          <c:smooth val="0"/>
        </c:ser>
        <c:ser>
          <c:idx val="1"/>
          <c:order val="1"/>
          <c:tx>
            <c:strRef>
              <c:f>'c14'!$AS$25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'c14'!$AS$26:$AS$37</c:f>
              <c:numCache/>
            </c:numRef>
          </c:val>
          <c:smooth val="0"/>
        </c:ser>
        <c:ser>
          <c:idx val="2"/>
          <c:order val="2"/>
          <c:tx>
            <c:strRef>
              <c:f>'c14'!$AT$25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'c14'!$AT$26:$AT$37</c:f>
              <c:numCache/>
            </c:numRef>
          </c:val>
          <c:smooth val="0"/>
        </c:ser>
        <c:ser>
          <c:idx val="3"/>
          <c:order val="3"/>
          <c:tx>
            <c:strRef>
              <c:f>'c14'!$AU$25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'c14'!$AU$26:$AU$37</c:f>
              <c:numCache/>
            </c:numRef>
          </c:val>
          <c:smooth val="0"/>
        </c:ser>
        <c:ser>
          <c:idx val="4"/>
          <c:order val="4"/>
          <c:tx>
            <c:strRef>
              <c:f>'c14'!$AV$25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'c14'!$AV$26:$AV$37</c:f>
              <c:numCache/>
            </c:numRef>
          </c:val>
          <c:smooth val="0"/>
        </c:ser>
        <c:marker val="1"/>
        <c:axId val="30054341"/>
        <c:axId val="21375474"/>
      </c:lineChart>
      <c:catAx>
        <c:axId val="30054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75474"/>
        <c:crosses val="autoZero"/>
        <c:auto val="1"/>
        <c:lblOffset val="100"/>
        <c:tickLblSkip val="1"/>
        <c:noMultiLvlLbl val="0"/>
      </c:catAx>
      <c:valAx>
        <c:axId val="21375474"/>
        <c:scaling>
          <c:orientation val="minMax"/>
          <c:max val="2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54341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26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5"/>
          <c:w val="0.344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diciembre 2017
Toneladas 4.991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25"/>
          <c:y val="0.45275"/>
          <c:w val="0.3537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'c15'!$AM$19:$AM$24</c:f>
              <c:strCache/>
            </c:strRef>
          </c:cat>
          <c:val>
            <c:numRef>
              <c:f>'c15'!$AN$19:$AN$24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'c16'!$BO$25:$BO$36</c:f>
              <c:numCache/>
            </c:numRef>
          </c:val>
          <c:smooth val="0"/>
        </c:ser>
        <c:ser>
          <c:idx val="1"/>
          <c:order val="1"/>
          <c:tx>
            <c:strRef>
              <c:f>'c16'!$BP$24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'c16'!$BP$25:$BP$36</c:f>
              <c:numCache/>
            </c:numRef>
          </c:val>
          <c:smooth val="0"/>
        </c:ser>
        <c:ser>
          <c:idx val="2"/>
          <c:order val="2"/>
          <c:tx>
            <c:strRef>
              <c:f>'c16'!$BQ$24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'c16'!$BQ$25:$BQ$36</c:f>
              <c:numCache/>
            </c:numRef>
          </c:val>
          <c:smooth val="0"/>
        </c:ser>
        <c:ser>
          <c:idx val="3"/>
          <c:order val="3"/>
          <c:tx>
            <c:strRef>
              <c:f>'c16'!$BR$24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'c16'!$BR$25:$BR$36</c:f>
              <c:numCache/>
            </c:numRef>
          </c:val>
          <c:smooth val="0"/>
        </c:ser>
        <c:ser>
          <c:idx val="4"/>
          <c:order val="4"/>
          <c:tx>
            <c:strRef>
              <c:f>'c16'!$BS$24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'c16'!$BS$25:$BS$36</c:f>
              <c:numCache/>
            </c:numRef>
          </c:val>
          <c:smooth val="0"/>
        </c:ser>
        <c:marker val="1"/>
        <c:axId val="28835499"/>
        <c:axId val="14134976"/>
      </c:lineChart>
      <c:catAx>
        <c:axId val="28835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34976"/>
        <c:crosses val="autoZero"/>
        <c:auto val="1"/>
        <c:lblOffset val="100"/>
        <c:tickLblSkip val="1"/>
        <c:noMultiLvlLbl val="0"/>
      </c:catAx>
      <c:valAx>
        <c:axId val="14134976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35499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diciembre 2017
Toneladas 9.345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diciembre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9.345,2</a:t>
            </a:r>
          </a:p>
        </c:rich>
      </c:tx>
      <c:layout>
        <c:manualLayout>
          <c:xMode val="factor"/>
          <c:yMode val="factor"/>
          <c:x val="0.0172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825"/>
          <c:w val="0.352"/>
          <c:h val="0.34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'c18'!$AH$12:$AH$17</c:f>
              <c:strCache/>
            </c:strRef>
          </c:cat>
          <c:val>
            <c:numRef>
              <c:f>'c18'!$AI$12:$AI$17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14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4125"/>
          <c:w val="0.9242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19-20'!$AM$32:$BA$32</c:f>
              <c:numCache/>
            </c:numRef>
          </c:cat>
          <c:val>
            <c:numRef>
              <c:f>'g 19-20'!$AM$33:$BA$33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19-20'!$AM$32:$BA$32</c:f>
              <c:numCache/>
            </c:numRef>
          </c:cat>
          <c:val>
            <c:numRef>
              <c:f>'g 19-20'!$AM$34:$BA$34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19-20'!$AM$32:$BA$32</c:f>
              <c:numCache/>
            </c:numRef>
          </c:cat>
          <c:val>
            <c:numRef>
              <c:f>'g 19-20'!$AM$35:$BA$35</c:f>
              <c:numCache/>
            </c:numRef>
          </c:val>
        </c:ser>
        <c:axId val="56927169"/>
        <c:axId val="50005246"/>
      </c:barChart>
      <c:catAx>
        <c:axId val="56927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05246"/>
        <c:crosses val="autoZero"/>
        <c:auto val="1"/>
        <c:lblOffset val="100"/>
        <c:tickLblSkip val="1"/>
        <c:noMultiLvlLbl val="0"/>
      </c:catAx>
      <c:valAx>
        <c:axId val="5000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71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55693325"/>
        <c:axId val="41849626"/>
      </c:lineChart>
      <c:catAx>
        <c:axId val="5569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49626"/>
        <c:crosses val="autoZero"/>
        <c:auto val="1"/>
        <c:lblOffset val="100"/>
        <c:tickLblSkip val="1"/>
        <c:noMultiLvlLbl val="0"/>
      </c:catAx>
      <c:valAx>
        <c:axId val="41849626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9332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25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525"/>
          <c:w val="0.933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19-20'!$AM$9:$BA$9</c:f>
              <c:numCache/>
            </c:numRef>
          </c:cat>
          <c:val>
            <c:numRef>
              <c:f>'g 19-20'!$AM$10:$BA$10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19-20'!$AM$9:$BA$9</c:f>
              <c:numCache/>
            </c:numRef>
          </c:cat>
          <c:val>
            <c:numRef>
              <c:f>'g 19-20'!$AM$11:$BA$11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19-20'!$AM$9:$BA$9</c:f>
              <c:numCache/>
            </c:numRef>
          </c:cat>
          <c:val>
            <c:numRef>
              <c:f>'g 19-20'!$AM$12:$BA$12</c:f>
              <c:numCache/>
            </c:numRef>
          </c:val>
        </c:ser>
        <c:axId val="30421127"/>
        <c:axId val="43749420"/>
      </c:barChart>
      <c:catAx>
        <c:axId val="30421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9420"/>
        <c:crosses val="autoZero"/>
        <c:auto val="1"/>
        <c:lblOffset val="100"/>
        <c:tickLblSkip val="1"/>
        <c:noMultiLvlLbl val="0"/>
      </c:catAx>
      <c:valAx>
        <c:axId val="43749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4211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'c20'!$A$10:$A$24</c:f>
              <c:numCache/>
            </c:numRef>
          </c:cat>
          <c:val>
            <c:numRef>
              <c:f>'c20'!$B$10:$B$24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'c20'!$A$10:$A$24</c:f>
              <c:numCache/>
            </c:numRef>
          </c:cat>
          <c:val>
            <c:numRef>
              <c:f>'c20'!$C$10:$C$24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'c20'!$A$10:$A$24</c:f>
              <c:numCache/>
            </c:numRef>
          </c:cat>
          <c:val>
            <c:numRef>
              <c:f>'c20'!$D$10:$D$24</c:f>
              <c:numCache/>
            </c:numRef>
          </c:val>
        </c:ser>
        <c:axId val="51468925"/>
        <c:axId val="52596682"/>
      </c:barChart>
      <c:catAx>
        <c:axId val="51468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96682"/>
        <c:crosses val="autoZero"/>
        <c:auto val="1"/>
        <c:lblOffset val="100"/>
        <c:tickLblSkip val="1"/>
        <c:noMultiLvlLbl val="0"/>
      </c:catAx>
      <c:valAx>
        <c:axId val="52596682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68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2690355"/>
        <c:axId val="29893928"/>
      </c:lineChart>
      <c:catAx>
        <c:axId val="269035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893928"/>
        <c:crosses val="autoZero"/>
        <c:auto val="1"/>
        <c:lblOffset val="100"/>
        <c:tickLblSkip val="1"/>
        <c:noMultiLvlLbl val="0"/>
      </c:catAx>
      <c:valAx>
        <c:axId val="29893928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035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diciembre 2017 
Toneladas 27.043</a:t>
            </a:r>
          </a:p>
        </c:rich>
      </c:tx>
      <c:layout>
        <c:manualLayout>
          <c:xMode val="factor"/>
          <c:yMode val="factor"/>
          <c:x val="0.0177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'c6'!$AM$16:$AM$22</c:f>
              <c:strCache/>
            </c:strRef>
          </c:cat>
          <c:val>
            <c:numRef>
              <c:f>'c6'!$AN$16:$AN$22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diciembre 2017
Toneladas 44.439</a:t>
            </a:r>
          </a:p>
        </c:rich>
      </c:tx>
      <c:layout>
        <c:manualLayout>
          <c:xMode val="factor"/>
          <c:yMode val="factor"/>
          <c:x val="0.02025"/>
          <c:y val="0.01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diciembre 2017
Toneladas 44.439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diciembre 2017
Valor miles dólares FOB 204.530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2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71725"/>
          <a:ext cx="3200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0</xdr:rowOff>
    </xdr:from>
    <xdr:to>
      <xdr:col>7</xdr:col>
      <xdr:colOff>647700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14300" y="6057900"/>
        <a:ext cx="6705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22</xdr:row>
      <xdr:rowOff>85725</xdr:rowOff>
    </xdr:from>
    <xdr:to>
      <xdr:col>9</xdr:col>
      <xdr:colOff>400050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71450" y="35147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0.9085</cdr:y>
    </cdr:from>
    <cdr:to>
      <cdr:x>0.441</cdr:x>
      <cdr:y>0.956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952625"/>
          <a:ext cx="28860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0.857</cdr:y>
    </cdr:from>
    <cdr:to>
      <cdr:x>0.4695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14650"/>
          <a:ext cx="3028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7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352800"/>
        <a:ext cx="6619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7</xdr:col>
      <xdr:colOff>600075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200025" y="5591175"/>
        <a:ext cx="66103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28575</xdr:rowOff>
    </xdr:from>
    <xdr:to>
      <xdr:col>9</xdr:col>
      <xdr:colOff>514350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85725" y="3314700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0.93975</cdr:y>
    </cdr:from>
    <cdr:to>
      <cdr:x>0.3455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0100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0.72275</cdr:y>
    </cdr:from>
    <cdr:to>
      <cdr:x>0.16875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400300"/>
          <a:ext cx="10858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4</xdr:col>
      <xdr:colOff>1323975</xdr:colOff>
      <xdr:row>46</xdr:row>
      <xdr:rowOff>171450</xdr:rowOff>
    </xdr:to>
    <xdr:graphicFrame>
      <xdr:nvGraphicFramePr>
        <xdr:cNvPr id="1" name="Chart 1"/>
        <xdr:cNvGraphicFramePr/>
      </xdr:nvGraphicFramePr>
      <xdr:xfrm>
        <a:off x="95250" y="4324350"/>
        <a:ext cx="6686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0.94975</cdr:y>
    </cdr:from>
    <cdr:to>
      <cdr:x>0.21025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62375"/>
          <a:ext cx="1419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0.05225</cdr:x>
      <cdr:y>0.94925</cdr:y>
    </cdr:from>
    <cdr:to>
      <cdr:x>0.71075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52425" y="3752850"/>
          <a:ext cx="447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19050</xdr:rowOff>
    </xdr:from>
    <xdr:to>
      <xdr:col>7</xdr:col>
      <xdr:colOff>781050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104775</xdr:rowOff>
    </xdr:from>
    <xdr:to>
      <xdr:col>7</xdr:col>
      <xdr:colOff>771525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14300" y="257175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0.9485</cdr:y>
    </cdr:from>
    <cdr:to>
      <cdr:x>0.17325</cdr:x>
      <cdr:y>0.9845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543300"/>
          <a:ext cx="1143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0</xdr:rowOff>
    </xdr:from>
    <xdr:to>
      <xdr:col>3</xdr:col>
      <xdr:colOff>1647825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61925" y="39624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114300</xdr:rowOff>
    </xdr:from>
    <xdr:to>
      <xdr:col>3</xdr:col>
      <xdr:colOff>1504950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09550" y="3495675"/>
        <a:ext cx="6296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0.95625</cdr:y>
    </cdr:from>
    <cdr:to>
      <cdr:x>-0.0075</cdr:x>
      <cdr:y>0.95675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90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7</xdr:col>
      <xdr:colOff>600075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33350" y="0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180975</xdr:rowOff>
    </xdr:to>
    <xdr:graphicFrame>
      <xdr:nvGraphicFramePr>
        <xdr:cNvPr id="2" name="Chart 2"/>
        <xdr:cNvGraphicFramePr/>
      </xdr:nvGraphicFramePr>
      <xdr:xfrm>
        <a:off x="123825" y="4419600"/>
        <a:ext cx="65722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12" zoomScaleNormal="112" zoomScalePageLayoutView="0" workbookViewId="0" topLeftCell="A1">
      <selection activeCell="G8" sqref="G8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7" t="s">
        <v>235</v>
      </c>
      <c r="C15" s="208"/>
      <c r="D15" s="208"/>
      <c r="E15" s="208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09"/>
      <c r="B19" s="209"/>
      <c r="C19" s="209"/>
      <c r="D19" s="209"/>
      <c r="E19" s="209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322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fitToHeight="1" fitToWidth="1" horizontalDpi="600" verticalDpi="600" orientation="portrait" paperSize="127" scale="2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A39" sqref="A39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3" t="s">
        <v>2</v>
      </c>
      <c r="B1" s="213"/>
      <c r="C1" s="213"/>
      <c r="D1" s="213"/>
      <c r="E1" s="213"/>
      <c r="F1" s="213"/>
      <c r="G1" s="213"/>
      <c r="H1" s="213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5" t="s">
        <v>12</v>
      </c>
      <c r="B3" s="225"/>
      <c r="C3" s="225"/>
      <c r="D3" s="225"/>
      <c r="E3" s="225"/>
      <c r="F3" s="225"/>
      <c r="G3" s="225"/>
      <c r="H3" s="225"/>
      <c r="AM3" s="10">
        <v>2015</v>
      </c>
    </row>
    <row r="4" spans="1:41" ht="13.5" customHeight="1">
      <c r="A4" s="217" t="s">
        <v>83</v>
      </c>
      <c r="B4" s="226" t="s">
        <v>121</v>
      </c>
      <c r="C4" s="226"/>
      <c r="D4" s="226"/>
      <c r="E4" s="226"/>
      <c r="F4" s="226"/>
      <c r="G4" s="226"/>
      <c r="H4" s="226"/>
      <c r="AM4" s="160" t="s">
        <v>85</v>
      </c>
      <c r="AN4" s="161">
        <v>7463.13165</v>
      </c>
      <c r="AO4" s="72">
        <f aca="true" t="shared" si="0" ref="AO4:AO10">AN4/$AN$10*100</f>
        <v>41.0831458884525</v>
      </c>
    </row>
    <row r="5" spans="1:41" ht="13.5" customHeight="1">
      <c r="A5" s="229"/>
      <c r="B5" s="227">
        <v>2015</v>
      </c>
      <c r="C5" s="227">
        <v>2016</v>
      </c>
      <c r="D5" s="41" t="s">
        <v>123</v>
      </c>
      <c r="E5" s="225" t="s">
        <v>332</v>
      </c>
      <c r="F5" s="225"/>
      <c r="G5" s="41" t="s">
        <v>124</v>
      </c>
      <c r="H5" s="36" t="s">
        <v>123</v>
      </c>
      <c r="AM5" s="160" t="s">
        <v>84</v>
      </c>
      <c r="AN5" s="161">
        <v>4790.1155077</v>
      </c>
      <c r="AO5" s="72">
        <f t="shared" si="0"/>
        <v>26.36869124844901</v>
      </c>
    </row>
    <row r="6" spans="1:41" ht="13.5" customHeight="1">
      <c r="A6" s="220"/>
      <c r="B6" s="228"/>
      <c r="C6" s="228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0" t="s">
        <v>86</v>
      </c>
      <c r="AN6" s="161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0" t="s">
        <v>122</v>
      </c>
      <c r="AN7" s="161">
        <v>2261.6798781999996</v>
      </c>
      <c r="AO7" s="72">
        <f t="shared" si="0"/>
        <v>12.450125328965363</v>
      </c>
    </row>
    <row r="8" spans="1:41" ht="13.5" customHeight="1">
      <c r="A8" s="21" t="s">
        <v>85</v>
      </c>
      <c r="B8" s="178">
        <v>6139.345824399999</v>
      </c>
      <c r="C8" s="178">
        <v>7463.13165</v>
      </c>
      <c r="D8" s="55">
        <f aca="true" t="shared" si="1" ref="D8:D16">(C8/$C$16)*100</f>
        <v>41.0831458884525</v>
      </c>
      <c r="E8" s="178">
        <v>7463.13165</v>
      </c>
      <c r="F8" s="178">
        <v>12324.769808299998</v>
      </c>
      <c r="G8" s="60">
        <f>(F8/E8-1)*100</f>
        <v>65.1420661767369</v>
      </c>
      <c r="H8" s="55">
        <f aca="true" t="shared" si="2" ref="H8:H15">F8/$F$16*100</f>
        <v>45.57405079970802</v>
      </c>
      <c r="AM8" s="160" t="s">
        <v>88</v>
      </c>
      <c r="AN8" s="161">
        <v>1240.002</v>
      </c>
      <c r="AO8" s="72">
        <f t="shared" si="0"/>
        <v>6.825979422187048</v>
      </c>
    </row>
    <row r="9" spans="1:41" ht="13.5" customHeight="1">
      <c r="A9" s="21" t="s">
        <v>86</v>
      </c>
      <c r="B9" s="178">
        <v>3280.954</v>
      </c>
      <c r="C9" s="178">
        <v>2385.9482000000003</v>
      </c>
      <c r="D9" s="55">
        <f t="shared" si="1"/>
        <v>13.134199231617554</v>
      </c>
      <c r="E9" s="178">
        <v>2385.9482000000003</v>
      </c>
      <c r="F9" s="178">
        <v>6523.8281</v>
      </c>
      <c r="G9" s="60">
        <f>(F9/E9-1)*100</f>
        <v>173.42706350456388</v>
      </c>
      <c r="H9" s="55">
        <f t="shared" si="2"/>
        <v>24.123555884811513</v>
      </c>
      <c r="AM9" s="11" t="s">
        <v>125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84</v>
      </c>
      <c r="B10" s="178">
        <v>961.4604499999999</v>
      </c>
      <c r="C10" s="178">
        <v>4790.1155077</v>
      </c>
      <c r="D10" s="55">
        <f t="shared" si="1"/>
        <v>26.36869124844901</v>
      </c>
      <c r="E10" s="178">
        <v>4790.1054</v>
      </c>
      <c r="F10" s="178">
        <v>4199.5046692</v>
      </c>
      <c r="G10" s="60">
        <f>(F10/E10-1)*100</f>
        <v>-12.32959781636539</v>
      </c>
      <c r="H10" s="55">
        <f t="shared" si="2"/>
        <v>15.528763790691094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122</v>
      </c>
      <c r="B11" s="178">
        <v>1802.5411108000003</v>
      </c>
      <c r="C11" s="178">
        <v>2261.6798781999996</v>
      </c>
      <c r="D11" s="55">
        <f t="shared" si="1"/>
        <v>12.450125328965363</v>
      </c>
      <c r="E11" s="178">
        <v>2261.6798781999996</v>
      </c>
      <c r="F11" s="178">
        <v>1145.7339076000003</v>
      </c>
      <c r="G11" s="60">
        <f>(F11/E11-1)*100</f>
        <v>-49.341464340574404</v>
      </c>
      <c r="H11" s="55">
        <f t="shared" si="2"/>
        <v>4.236649943169422</v>
      </c>
      <c r="AM11" s="29"/>
      <c r="AN11" s="29"/>
      <c r="AO11" s="72"/>
    </row>
    <row r="12" spans="1:41" ht="13.5" customHeight="1">
      <c r="A12" s="21" t="s">
        <v>88</v>
      </c>
      <c r="B12" s="178">
        <v>3500</v>
      </c>
      <c r="C12" s="178">
        <v>1240.002</v>
      </c>
      <c r="D12" s="55">
        <f t="shared" si="1"/>
        <v>6.825979422187048</v>
      </c>
      <c r="E12" s="178">
        <v>1240.002</v>
      </c>
      <c r="F12" s="178">
        <v>1061.017692</v>
      </c>
      <c r="G12" s="60">
        <f>(F12/E12-1)*100</f>
        <v>-14.434195106136926</v>
      </c>
      <c r="H12" s="55">
        <f t="shared" si="2"/>
        <v>3.923389641081396</v>
      </c>
      <c r="AO12" s="72"/>
    </row>
    <row r="13" spans="1:41" ht="13.5" customHeight="1">
      <c r="A13" s="21" t="s">
        <v>91</v>
      </c>
      <c r="B13" s="178">
        <v>417.5</v>
      </c>
      <c r="C13" s="178">
        <v>0.00085</v>
      </c>
      <c r="D13" s="55">
        <f t="shared" si="1"/>
        <v>4.679091250545556E-06</v>
      </c>
      <c r="E13" s="178">
        <v>0.00085</v>
      </c>
      <c r="F13" s="178">
        <v>1774.05</v>
      </c>
      <c r="G13" s="60"/>
      <c r="H13" s="55">
        <f t="shared" si="2"/>
        <v>6.560012566463831</v>
      </c>
      <c r="AG13" s="29"/>
      <c r="AO13" s="72"/>
    </row>
    <row r="14" spans="1:41" ht="13.5" customHeight="1">
      <c r="A14" s="21" t="s">
        <v>219</v>
      </c>
      <c r="B14" s="178">
        <v>473.2784615</v>
      </c>
      <c r="C14" s="178">
        <v>25</v>
      </c>
      <c r="D14" s="55">
        <f t="shared" si="1"/>
        <v>0.1376203308983987</v>
      </c>
      <c r="E14" s="178">
        <v>25</v>
      </c>
      <c r="F14" s="178">
        <v>0</v>
      </c>
      <c r="G14" s="60"/>
      <c r="H14" s="55"/>
      <c r="J14" s="73"/>
      <c r="AO14" s="72"/>
    </row>
    <row r="15" spans="1:39" ht="13.5" customHeight="1">
      <c r="A15" s="21" t="s">
        <v>125</v>
      </c>
      <c r="B15" s="178">
        <v>0.0711077</v>
      </c>
      <c r="C15" s="178">
        <v>0.0424847</v>
      </c>
      <c r="D15" s="55">
        <f t="shared" si="1"/>
        <v>0.00023387033888476802</v>
      </c>
      <c r="E15" s="178">
        <v>0.0424847</v>
      </c>
      <c r="F15" s="178">
        <v>14.489139999999999</v>
      </c>
      <c r="G15" s="60"/>
      <c r="H15" s="55">
        <f t="shared" si="2"/>
        <v>0.05357737407471816</v>
      </c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18165.9104629</v>
      </c>
      <c r="F16" s="52">
        <f>SUM(F8:F15)</f>
        <v>27043.3933171</v>
      </c>
      <c r="G16" s="60">
        <f>(F16/E16-1)*100</f>
        <v>48.86891230874646</v>
      </c>
      <c r="H16" s="55">
        <f>F16/$F$16*100</f>
        <v>100</v>
      </c>
      <c r="AM16" s="29" t="str">
        <f aca="true" t="shared" si="3" ref="AM16:AM21">A8</f>
        <v>Estados Unidos</v>
      </c>
      <c r="AN16" s="29">
        <f aca="true" t="shared" si="4" ref="AN16:AN21">F8</f>
        <v>12324.769808299998</v>
      </c>
      <c r="AO16" s="72">
        <f aca="true" t="shared" si="5" ref="AO16:AO23">AN16/$AN$23*100</f>
        <v>45.57405079970802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 t="shared" si="3"/>
        <v>Nueva Zelanda</v>
      </c>
      <c r="AN17" s="29">
        <f t="shared" si="4"/>
        <v>6523.8281</v>
      </c>
      <c r="AO17" s="72">
        <f t="shared" si="5"/>
        <v>24.123555884811513</v>
      </c>
    </row>
    <row r="18" spans="1:41" ht="13.5" customHeight="1">
      <c r="A18" s="47" t="s">
        <v>195</v>
      </c>
      <c r="B18" s="53"/>
      <c r="C18" s="53"/>
      <c r="D18" s="53"/>
      <c r="E18" s="53"/>
      <c r="F18" s="53"/>
      <c r="G18" s="53"/>
      <c r="H18" s="54"/>
      <c r="AM18" s="29" t="str">
        <f t="shared" si="3"/>
        <v>Argentina</v>
      </c>
      <c r="AN18" s="29">
        <f t="shared" si="4"/>
        <v>4199.5046692</v>
      </c>
      <c r="AO18" s="72">
        <f t="shared" si="5"/>
        <v>15.528763790691094</v>
      </c>
    </row>
    <row r="19" spans="1:41" ht="13.5" customHeight="1">
      <c r="A19" s="11" t="s">
        <v>126</v>
      </c>
      <c r="B19" s="11"/>
      <c r="C19" s="11"/>
      <c r="D19" s="11"/>
      <c r="E19" s="11"/>
      <c r="F19" s="11"/>
      <c r="G19" s="11"/>
      <c r="H19" s="11"/>
      <c r="AM19" s="29" t="str">
        <f t="shared" si="3"/>
        <v>Unión Europea</v>
      </c>
      <c r="AN19" s="29">
        <f t="shared" si="4"/>
        <v>1145.7339076000003</v>
      </c>
      <c r="AO19" s="72">
        <f t="shared" si="5"/>
        <v>4.236649943169422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 t="shared" si="3"/>
        <v>Uruguay</v>
      </c>
      <c r="AN20" s="29">
        <f t="shared" si="4"/>
        <v>1061.017692</v>
      </c>
      <c r="AO20" s="72">
        <f t="shared" si="5"/>
        <v>3.923389641081396</v>
      </c>
      <c r="AP20" s="73">
        <f>SUM(AO16:AO18)</f>
        <v>85.22637047521062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tr">
        <f t="shared" si="3"/>
        <v>Canadá</v>
      </c>
      <c r="AN21" s="29">
        <f t="shared" si="4"/>
        <v>1774.05</v>
      </c>
      <c r="AO21" s="72">
        <f t="shared" si="5"/>
        <v>6.560012566463831</v>
      </c>
    </row>
    <row r="22" spans="39:41" ht="12" customHeight="1">
      <c r="AM22" s="29" t="s">
        <v>125</v>
      </c>
      <c r="AN22" s="29">
        <f>SUM(F14:F15)</f>
        <v>14.489139999999999</v>
      </c>
      <c r="AO22" s="72">
        <f t="shared" si="5"/>
        <v>0.05357737407471816</v>
      </c>
    </row>
    <row r="23" spans="22:41" ht="12" customHeight="1">
      <c r="V23" s="145"/>
      <c r="AK23" s="73"/>
      <c r="AN23" s="29">
        <f>SUM(AN16:AN22)</f>
        <v>27043.3933171</v>
      </c>
      <c r="AO23" s="72">
        <f t="shared" si="5"/>
        <v>100</v>
      </c>
    </row>
    <row r="24" ht="12" customHeight="1">
      <c r="AO24" s="72"/>
    </row>
    <row r="25" ht="12" customHeight="1">
      <c r="AO25" s="72"/>
    </row>
    <row r="26" ht="12" customHeight="1">
      <c r="AO26" s="73"/>
    </row>
    <row r="27" ht="12" customHeight="1"/>
    <row r="28" ht="12" customHeight="1"/>
    <row r="29" ht="12" customHeight="1"/>
    <row r="30" ht="12" customHeight="1"/>
    <row r="31" ht="12" customHeight="1"/>
    <row r="32" ht="12" customHeight="1">
      <c r="AO32" s="74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211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1">
      <selection activeCell="A42" sqref="A42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3" t="s">
        <v>4</v>
      </c>
      <c r="B1" s="213"/>
      <c r="C1" s="213"/>
      <c r="D1" s="213"/>
      <c r="E1" s="213"/>
      <c r="F1" s="213"/>
      <c r="G1" s="213"/>
      <c r="H1" s="213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4" t="s">
        <v>14</v>
      </c>
      <c r="B3" s="214"/>
      <c r="C3" s="214"/>
      <c r="D3" s="214"/>
      <c r="E3" s="214"/>
      <c r="F3" s="214"/>
      <c r="G3" s="214"/>
      <c r="H3" s="21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7" t="s">
        <v>83</v>
      </c>
      <c r="B4" s="225" t="s">
        <v>121</v>
      </c>
      <c r="C4" s="225"/>
      <c r="D4" s="225"/>
      <c r="E4" s="225"/>
      <c r="F4" s="225"/>
      <c r="G4" s="225"/>
      <c r="H4" s="225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29"/>
      <c r="B5" s="227">
        <v>2015</v>
      </c>
      <c r="C5" s="227">
        <v>2016</v>
      </c>
      <c r="D5" s="41" t="s">
        <v>123</v>
      </c>
      <c r="E5" s="225" t="s">
        <v>332</v>
      </c>
      <c r="F5" s="225"/>
      <c r="G5" s="41" t="s">
        <v>124</v>
      </c>
      <c r="H5" s="36" t="s">
        <v>123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0"/>
      <c r="B6" s="228"/>
      <c r="C6" s="228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3">
        <v>7000.560780000001</v>
      </c>
      <c r="C7" s="183">
        <v>6839.2127</v>
      </c>
      <c r="D7" s="75">
        <f aca="true" t="shared" si="0" ref="D7:D17">C7/$C$17*100</f>
        <v>20.090946226424357</v>
      </c>
      <c r="E7" s="183">
        <v>6839.2127</v>
      </c>
      <c r="F7" s="183">
        <v>6830.015153</v>
      </c>
      <c r="G7" s="99">
        <f>(F7/E7-1)*100</f>
        <v>-0.1344825406585093</v>
      </c>
      <c r="H7" s="99">
        <f>F7/$F$17*100</f>
        <v>15.369293649985218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8">
        <v>8520.946629099999</v>
      </c>
      <c r="C8" s="178">
        <v>8682.0493843</v>
      </c>
      <c r="D8" s="75">
        <f t="shared" si="0"/>
        <v>25.504483478797496</v>
      </c>
      <c r="E8" s="178">
        <v>8682.0493843</v>
      </c>
      <c r="F8" s="178">
        <v>8954.9990823</v>
      </c>
      <c r="G8" s="55">
        <f aca="true" t="shared" si="1" ref="G8:G16">(F8/E8-1)*100</f>
        <v>3.1438395005398467</v>
      </c>
      <c r="H8" s="55">
        <f aca="true" t="shared" si="2" ref="H8:H17">F8/$F$17*100</f>
        <v>20.151054931519987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220</v>
      </c>
      <c r="B9" s="178">
        <v>1571.2703052</v>
      </c>
      <c r="C9" s="178">
        <v>5714.6249858</v>
      </c>
      <c r="D9" s="75">
        <f t="shared" si="0"/>
        <v>16.787345024945466</v>
      </c>
      <c r="E9" s="178">
        <v>5736.670795800001</v>
      </c>
      <c r="F9" s="178">
        <v>7691.55761</v>
      </c>
      <c r="G9" s="55">
        <f t="shared" si="1"/>
        <v>34.077026271600495</v>
      </c>
      <c r="H9" s="55">
        <f t="shared" si="2"/>
        <v>17.30798612971518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248</v>
      </c>
      <c r="B10" s="178">
        <v>885.6085700000001</v>
      </c>
      <c r="C10" s="178">
        <v>1386.7872</v>
      </c>
      <c r="D10" s="75">
        <f t="shared" si="0"/>
        <v>4.073841286248284</v>
      </c>
      <c r="E10" s="178">
        <v>1386.7872</v>
      </c>
      <c r="F10" s="178">
        <v>8636.7159869</v>
      </c>
      <c r="G10" s="55">
        <f t="shared" si="1"/>
        <v>522.7859607371629</v>
      </c>
      <c r="H10" s="55">
        <f t="shared" si="2"/>
        <v>19.434835970441956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220</v>
      </c>
      <c r="BC10" s="52">
        <v>5714.6249858</v>
      </c>
      <c r="BD10" s="76">
        <v>16.787345024945466</v>
      </c>
    </row>
    <row r="11" spans="1:56" ht="13.5" customHeight="1">
      <c r="A11" s="21" t="s">
        <v>84</v>
      </c>
      <c r="B11" s="178">
        <v>5986.48559</v>
      </c>
      <c r="C11" s="178">
        <v>6945.4466015</v>
      </c>
      <c r="D11" s="75">
        <f t="shared" si="0"/>
        <v>20.40302010043324</v>
      </c>
      <c r="E11" s="178">
        <v>6945.4466015</v>
      </c>
      <c r="F11" s="178">
        <v>5584.136061000001</v>
      </c>
      <c r="G11" s="55">
        <f t="shared" si="1"/>
        <v>-19.60004328887934</v>
      </c>
      <c r="H11" s="55">
        <f t="shared" si="2"/>
        <v>12.565744728294426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248</v>
      </c>
      <c r="BC11" s="52">
        <v>1386.7872</v>
      </c>
      <c r="BD11" s="76">
        <v>4.073841286248284</v>
      </c>
    </row>
    <row r="12" spans="1:56" ht="13.5" customHeight="1">
      <c r="A12" s="21" t="s">
        <v>226</v>
      </c>
      <c r="B12" s="178">
        <v>71.2476024</v>
      </c>
      <c r="C12" s="178">
        <v>939.0993792000002</v>
      </c>
      <c r="D12" s="75">
        <f t="shared" si="0"/>
        <v>2.758708634515154</v>
      </c>
      <c r="E12" s="178">
        <v>939.0993792000002</v>
      </c>
      <c r="F12" s="178">
        <v>1075.7342198</v>
      </c>
      <c r="G12" s="55">
        <f t="shared" si="1"/>
        <v>14.549561380436238</v>
      </c>
      <c r="H12" s="55">
        <f t="shared" si="2"/>
        <v>2.420679126338674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88</v>
      </c>
      <c r="B13" s="178">
        <v>1591.60078</v>
      </c>
      <c r="C13" s="178">
        <v>1157.44628</v>
      </c>
      <c r="D13" s="75">
        <f t="shared" si="0"/>
        <v>3.4001268847004726</v>
      </c>
      <c r="E13" s="178">
        <v>1157.44628</v>
      </c>
      <c r="F13" s="178">
        <v>1256.7331831000001</v>
      </c>
      <c r="G13" s="55">
        <f t="shared" si="1"/>
        <v>8.578100324448767</v>
      </c>
      <c r="H13" s="55">
        <f t="shared" si="2"/>
        <v>2.8279734229082383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125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8">
        <v>582.6807705</v>
      </c>
      <c r="C14" s="178">
        <v>933.6791492999998</v>
      </c>
      <c r="D14" s="75">
        <f t="shared" si="0"/>
        <v>2.742786107722594</v>
      </c>
      <c r="E14" s="178">
        <v>933.6791492999998</v>
      </c>
      <c r="F14" s="178">
        <v>1039.8119946</v>
      </c>
      <c r="G14" s="55">
        <f t="shared" si="1"/>
        <v>11.367164553216202</v>
      </c>
      <c r="H14" s="55">
        <f t="shared" si="2"/>
        <v>2.339844865316984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8">
        <v>1019.5412999999999</v>
      </c>
      <c r="C15" s="178">
        <v>871.65661</v>
      </c>
      <c r="D15" s="75">
        <f t="shared" si="0"/>
        <v>2.560588016134861</v>
      </c>
      <c r="E15" s="178">
        <v>871.65661</v>
      </c>
      <c r="F15" s="178">
        <v>897.7368100000001</v>
      </c>
      <c r="G15" s="55">
        <f t="shared" si="1"/>
        <v>2.9920268716828957</v>
      </c>
      <c r="H15" s="55">
        <f t="shared" si="2"/>
        <v>2.0201390984075007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125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549.2191599000001</v>
      </c>
      <c r="F16" s="26">
        <v>2471.9161153000005</v>
      </c>
      <c r="G16" s="55">
        <f t="shared" si="1"/>
        <v>350.0782739899456</v>
      </c>
      <c r="H16" s="55">
        <f t="shared" si="2"/>
        <v>5.562448077071847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34041.26726</v>
      </c>
      <c r="F17" s="77">
        <f>SUM(F7:F16)</f>
        <v>44439.356216</v>
      </c>
      <c r="G17" s="55">
        <f>(F17/E17-1)*100</f>
        <v>30.545540142737913</v>
      </c>
      <c r="H17" s="55">
        <f t="shared" si="2"/>
        <v>100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47" t="s">
        <v>196</v>
      </c>
      <c r="B19" s="53"/>
      <c r="C19" s="53"/>
      <c r="D19" s="53"/>
      <c r="E19" s="53"/>
      <c r="F19" s="53"/>
      <c r="G19" s="53"/>
      <c r="H19" s="54"/>
      <c r="AU19" s="29"/>
      <c r="BB19" s="10" t="str">
        <f aca="true" t="shared" si="3" ref="BB19:BB24">A7</f>
        <v>Nueva Zelanda</v>
      </c>
      <c r="BC19" s="29">
        <f aca="true" t="shared" si="4" ref="BC19:BC24">F7</f>
        <v>6830.015153</v>
      </c>
      <c r="BD19" s="80">
        <f aca="true" t="shared" si="5" ref="BD19:BD26">BC19/$BC$26</f>
        <v>0.1536929364998522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8954.9990823</v>
      </c>
      <c r="BD20" s="80">
        <f t="shared" si="5"/>
        <v>0.20151054931519985</v>
      </c>
    </row>
    <row r="21" spans="54:56" ht="11.25" customHeight="1">
      <c r="BB21" s="10" t="str">
        <f t="shared" si="3"/>
        <v>Alemania</v>
      </c>
      <c r="BC21" s="29">
        <f t="shared" si="4"/>
        <v>7691.55761</v>
      </c>
      <c r="BD21" s="80">
        <f t="shared" si="5"/>
        <v>0.17307986129715178</v>
      </c>
    </row>
    <row r="22" spans="54:56" ht="11.25" customHeight="1">
      <c r="BB22" s="10" t="str">
        <f t="shared" si="3"/>
        <v>Países Bajos</v>
      </c>
      <c r="BC22" s="29">
        <f t="shared" si="4"/>
        <v>8636.7159869</v>
      </c>
      <c r="BD22" s="80">
        <f t="shared" si="5"/>
        <v>0.19434835970441955</v>
      </c>
    </row>
    <row r="23" spans="54:56" ht="11.25" customHeight="1">
      <c r="BB23" s="10" t="str">
        <f t="shared" si="3"/>
        <v>Argentina</v>
      </c>
      <c r="BC23" s="29">
        <f t="shared" si="4"/>
        <v>5584.136061000001</v>
      </c>
      <c r="BD23" s="80">
        <f t="shared" si="5"/>
        <v>0.12565744728294426</v>
      </c>
    </row>
    <row r="24" spans="11:56" ht="11.25" customHeight="1">
      <c r="K24" s="73"/>
      <c r="BB24" s="10" t="str">
        <f t="shared" si="3"/>
        <v>España</v>
      </c>
      <c r="BC24" s="29">
        <f t="shared" si="4"/>
        <v>1075.7342198</v>
      </c>
      <c r="BD24" s="80">
        <f t="shared" si="5"/>
        <v>0.024206791263386738</v>
      </c>
    </row>
    <row r="25" spans="54:56" ht="11.25" customHeight="1">
      <c r="BB25" s="10" t="s">
        <v>125</v>
      </c>
      <c r="BC25" s="29">
        <f>SUM(F13:F16)</f>
        <v>5666.198103000001</v>
      </c>
      <c r="BD25" s="80">
        <f t="shared" si="5"/>
        <v>0.1275040546370457</v>
      </c>
    </row>
    <row r="26" spans="55:56" ht="11.25" customHeight="1">
      <c r="BC26" s="29">
        <f>SUM(BC19:BC25)</f>
        <v>44439.356216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7:C17 E17:F17" formulaRange="1"/>
    <ignoredError sqref="D17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A8" sqref="A8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3" t="s">
        <v>6</v>
      </c>
      <c r="B1" s="213"/>
      <c r="C1" s="213"/>
      <c r="D1" s="213"/>
      <c r="E1" s="21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6" t="s">
        <v>16</v>
      </c>
      <c r="B3" s="216"/>
      <c r="C3" s="216"/>
      <c r="D3" s="216"/>
      <c r="E3" s="216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2" t="s">
        <v>334</v>
      </c>
      <c r="B4" s="222"/>
      <c r="C4" s="222"/>
      <c r="D4" s="222"/>
      <c r="E4" s="22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0" t="s">
        <v>127</v>
      </c>
      <c r="C5" s="36" t="s">
        <v>114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1"/>
      <c r="C6" s="166" t="s">
        <v>118</v>
      </c>
      <c r="D6" s="166" t="s">
        <v>204</v>
      </c>
      <c r="E6" s="23" t="s">
        <v>203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128</v>
      </c>
      <c r="C7" s="179">
        <v>550.6053212999999</v>
      </c>
      <c r="D7" s="179">
        <v>2206.34979</v>
      </c>
      <c r="E7" s="42">
        <f>D7/C7*1000</f>
        <v>4007.1348834601263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550.6053212999999</v>
      </c>
      <c r="AS7" s="76">
        <f>AR7/$AR$19*100</f>
        <v>1.2390038204508447</v>
      </c>
    </row>
    <row r="8" spans="1:45" ht="12.75" customHeight="1">
      <c r="A8" s="87">
        <v>4061020</v>
      </c>
      <c r="B8" s="22" t="s">
        <v>80</v>
      </c>
      <c r="C8" s="178">
        <v>7378.0157309999995</v>
      </c>
      <c r="D8" s="178">
        <v>29212.42696</v>
      </c>
      <c r="E8" s="52">
        <f aca="true" t="shared" si="1" ref="E8:E26">D8/C8*1000</f>
        <v>3959.3880014729402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7378.0157309999995</v>
      </c>
      <c r="AS8" s="76">
        <f aca="true" t="shared" si="2" ref="AS8:AS18">AR8/$AR$19*100</f>
        <v>16.602436126974336</v>
      </c>
    </row>
    <row r="9" spans="1:45" ht="12.75" customHeight="1">
      <c r="A9" s="87">
        <v>4061030</v>
      </c>
      <c r="B9" s="22" t="s">
        <v>170</v>
      </c>
      <c r="C9" s="178">
        <v>4631.6181887</v>
      </c>
      <c r="D9" s="178">
        <v>19737.52193</v>
      </c>
      <c r="E9" s="52">
        <f t="shared" si="1"/>
        <v>4261.474311106787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4631.6181887</v>
      </c>
      <c r="AS9" s="76">
        <f t="shared" si="2"/>
        <v>10.422334126956653</v>
      </c>
    </row>
    <row r="10" spans="1:45" ht="12.75" customHeight="1">
      <c r="A10" s="87">
        <v>4061090</v>
      </c>
      <c r="B10" s="22" t="s">
        <v>291</v>
      </c>
      <c r="C10" s="178">
        <v>25.182204000000002</v>
      </c>
      <c r="D10" s="178">
        <v>151.91923</v>
      </c>
      <c r="E10" s="52">
        <f t="shared" si="1"/>
        <v>6032.801179753765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291</v>
      </c>
      <c r="AR10" s="73">
        <f t="shared" si="0"/>
        <v>25.182204000000002</v>
      </c>
      <c r="AS10" s="76">
        <f t="shared" si="2"/>
        <v>0.05666644646605697</v>
      </c>
    </row>
    <row r="11" spans="1:45" ht="12.75" customHeight="1">
      <c r="A11" s="87"/>
      <c r="B11" s="22" t="s">
        <v>77</v>
      </c>
      <c r="C11" s="26">
        <f>SUM(C7:C10)</f>
        <v>12585.421445</v>
      </c>
      <c r="D11" s="26">
        <f>SUM(D7:D10)</f>
        <v>51308.21791</v>
      </c>
      <c r="E11" s="52">
        <f t="shared" si="1"/>
        <v>4076.79775637422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129</v>
      </c>
      <c r="AR11" s="73">
        <f>C13</f>
        <v>1005.8865381999999</v>
      </c>
      <c r="AS11" s="76">
        <f t="shared" si="2"/>
        <v>2.2635038485049863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130</v>
      </c>
      <c r="AR12" s="73">
        <f>C15</f>
        <v>2062.9482591</v>
      </c>
      <c r="AS12" s="76">
        <f t="shared" si="2"/>
        <v>4.642165041889724</v>
      </c>
    </row>
    <row r="13" spans="1:45" ht="12.75" customHeight="1">
      <c r="A13" s="87">
        <v>4062000</v>
      </c>
      <c r="B13" s="22" t="s">
        <v>131</v>
      </c>
      <c r="C13" s="178">
        <v>1005.8865381999999</v>
      </c>
      <c r="D13" s="178">
        <v>5522.90035</v>
      </c>
      <c r="E13" s="52">
        <f>D13/C13*1000</f>
        <v>5490.579842019801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132</v>
      </c>
      <c r="AR13" s="73">
        <f>C17</f>
        <v>298.2816578</v>
      </c>
      <c r="AS13" s="76">
        <f t="shared" si="2"/>
        <v>0.671210573686498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174</v>
      </c>
      <c r="AR14" s="73">
        <f>C19</f>
        <v>24259.8402991</v>
      </c>
      <c r="AS14" s="76">
        <f t="shared" si="2"/>
        <v>54.59089051871876</v>
      </c>
    </row>
    <row r="15" spans="1:45" ht="12.75" customHeight="1">
      <c r="A15" s="87">
        <v>4063000</v>
      </c>
      <c r="B15" s="22" t="s">
        <v>133</v>
      </c>
      <c r="C15" s="178">
        <v>2062.9482591</v>
      </c>
      <c r="D15" s="178">
        <v>9799.06364</v>
      </c>
      <c r="E15" s="52">
        <f t="shared" si="1"/>
        <v>4750.028798238025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134</v>
      </c>
      <c r="AR15" s="73">
        <f>C20</f>
        <v>425.2218192</v>
      </c>
      <c r="AS15" s="76">
        <f t="shared" si="2"/>
        <v>0.9568586392952799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135</v>
      </c>
      <c r="AR16" s="73">
        <f>C21</f>
        <v>32.826950700000005</v>
      </c>
      <c r="AS16" s="76">
        <f t="shared" si="2"/>
        <v>0.07386909598879597</v>
      </c>
    </row>
    <row r="17" spans="1:45" ht="12.75" customHeight="1">
      <c r="A17" s="87">
        <v>4064000</v>
      </c>
      <c r="B17" s="22" t="s">
        <v>132</v>
      </c>
      <c r="C17" s="178">
        <v>298.2816578</v>
      </c>
      <c r="D17" s="178">
        <v>2579.40485</v>
      </c>
      <c r="E17" s="52">
        <f t="shared" si="1"/>
        <v>8647.547653531916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136</v>
      </c>
      <c r="AR17" s="73">
        <f>C22</f>
        <v>354.5067638</v>
      </c>
      <c r="AS17" s="76">
        <f t="shared" si="2"/>
        <v>0.7977315469578359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137</v>
      </c>
      <c r="AR18" s="73">
        <f>C23</f>
        <v>3414.4224830999997</v>
      </c>
      <c r="AS18" s="76">
        <f t="shared" si="2"/>
        <v>7.683330214110227</v>
      </c>
    </row>
    <row r="19" spans="1:45" ht="12.75" customHeight="1">
      <c r="A19" s="87">
        <v>4069010</v>
      </c>
      <c r="B19" s="22" t="s">
        <v>138</v>
      </c>
      <c r="C19" s="178">
        <v>24259.8402991</v>
      </c>
      <c r="D19" s="178">
        <v>87771.64701999999</v>
      </c>
      <c r="E19" s="52">
        <f t="shared" si="1"/>
        <v>3617.981237215983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44439.356216</v>
      </c>
      <c r="AS19" s="76">
        <f>AR19/$AR$19*100</f>
        <v>100</v>
      </c>
    </row>
    <row r="20" spans="1:45" ht="12.75" customHeight="1">
      <c r="A20" s="87">
        <v>4069020</v>
      </c>
      <c r="B20" s="22" t="s">
        <v>134</v>
      </c>
      <c r="C20" s="178">
        <v>425.2218192</v>
      </c>
      <c r="D20" s="178">
        <v>2074.54744</v>
      </c>
      <c r="E20" s="52">
        <f t="shared" si="1"/>
        <v>4878.741744492306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135</v>
      </c>
      <c r="C21" s="178">
        <v>32.826950700000005</v>
      </c>
      <c r="D21" s="178">
        <v>242.62067000000002</v>
      </c>
      <c r="E21" s="52">
        <f t="shared" si="1"/>
        <v>7390.898783663144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136</v>
      </c>
      <c r="C22" s="178">
        <v>354.5067638</v>
      </c>
      <c r="D22" s="178">
        <v>2282.9300200000002</v>
      </c>
      <c r="E22" s="52">
        <f t="shared" si="1"/>
        <v>6439.736143618256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137</v>
      </c>
      <c r="C23" s="178">
        <v>3414.4224830999997</v>
      </c>
      <c r="D23" s="178">
        <v>18294.22916</v>
      </c>
      <c r="E23" s="52">
        <f t="shared" si="1"/>
        <v>5357.927804935968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28486.8183159</v>
      </c>
      <c r="D24" s="26">
        <f>SUM(D19:D23)</f>
        <v>110665.97430999999</v>
      </c>
      <c r="E24" s="52">
        <f t="shared" si="1"/>
        <v>3884.8134278383573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2">
      <c r="A26" s="88"/>
      <c r="B26" s="22" t="s">
        <v>77</v>
      </c>
      <c r="C26" s="28">
        <f>C24+C15+C13+C11+C17</f>
        <v>44439.356216</v>
      </c>
      <c r="D26" s="28">
        <f>D24+D15+D13+D11+D17</f>
        <v>179875.56105999998</v>
      </c>
      <c r="E26" s="52">
        <f t="shared" si="1"/>
        <v>4047.6635211748944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193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139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spans="9:45" ht="12">
      <c r="I43" s="44"/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E1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13" width="6.453125" style="10" customWidth="1"/>
    <col min="14" max="16384" width="10.90625" style="10" customWidth="1"/>
  </cols>
  <sheetData>
    <row r="1" spans="1:5" ht="15" customHeight="1">
      <c r="A1" s="213" t="s">
        <v>7</v>
      </c>
      <c r="B1" s="213"/>
      <c r="C1" s="213"/>
      <c r="D1" s="213"/>
      <c r="E1" s="213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4" t="s">
        <v>18</v>
      </c>
      <c r="B3" s="214"/>
      <c r="C3" s="214"/>
      <c r="D3" s="214"/>
      <c r="E3" s="214"/>
    </row>
    <row r="4" spans="1:5" ht="12" customHeight="1">
      <c r="A4" s="232" t="s">
        <v>332</v>
      </c>
      <c r="B4" s="232"/>
      <c r="C4" s="232"/>
      <c r="D4" s="232"/>
      <c r="E4" s="232"/>
    </row>
    <row r="5" spans="1:5" ht="12.75" customHeight="1">
      <c r="A5" s="217" t="s">
        <v>83</v>
      </c>
      <c r="B5" s="216" t="s">
        <v>206</v>
      </c>
      <c r="C5" s="216"/>
      <c r="D5" s="90" t="s">
        <v>124</v>
      </c>
      <c r="E5" s="41" t="s">
        <v>123</v>
      </c>
    </row>
    <row r="6" spans="1:5" ht="12.75" customHeight="1">
      <c r="A6" s="229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1" t="s">
        <v>85</v>
      </c>
      <c r="B7" s="179">
        <v>40273.54289</v>
      </c>
      <c r="C7" s="179">
        <v>42795.13738</v>
      </c>
      <c r="D7" s="118">
        <f aca="true" t="shared" si="0" ref="D7:D16">(C7/B7-1)*100</f>
        <v>6.261168769996939</v>
      </c>
      <c r="E7" s="118">
        <f aca="true" t="shared" si="1" ref="E7:E16">C7/$C$48*100</f>
        <v>20.9236215807977</v>
      </c>
    </row>
    <row r="8" spans="1:5" ht="12.75" customHeight="1">
      <c r="A8" s="180" t="s">
        <v>94</v>
      </c>
      <c r="B8" s="178">
        <v>20028.8198</v>
      </c>
      <c r="C8" s="178">
        <v>26207.28266</v>
      </c>
      <c r="D8" s="60">
        <f t="shared" si="0"/>
        <v>30.847862838128883</v>
      </c>
      <c r="E8" s="60">
        <f t="shared" si="1"/>
        <v>12.813401208874481</v>
      </c>
    </row>
    <row r="9" spans="1:8" ht="12.75" customHeight="1">
      <c r="A9" s="180" t="s">
        <v>89</v>
      </c>
      <c r="B9" s="178">
        <v>21723.41828</v>
      </c>
      <c r="C9" s="178">
        <v>23175.04919</v>
      </c>
      <c r="D9" s="60">
        <f t="shared" si="0"/>
        <v>6.682331902325278</v>
      </c>
      <c r="E9" s="60">
        <f t="shared" si="1"/>
        <v>11.330865819221547</v>
      </c>
      <c r="G9" s="29"/>
      <c r="H9" s="29"/>
    </row>
    <row r="10" spans="1:8" ht="12.75" customHeight="1">
      <c r="A10" s="180" t="s">
        <v>167</v>
      </c>
      <c r="B10" s="178">
        <v>1188.9962</v>
      </c>
      <c r="C10" s="178">
        <v>11871.851289999999</v>
      </c>
      <c r="D10" s="60">
        <f>(C10/B10-1)*100</f>
        <v>898.4768067383225</v>
      </c>
      <c r="E10" s="60">
        <f>C10/$C$48*100</f>
        <v>5.804447399006457</v>
      </c>
      <c r="H10" s="29"/>
    </row>
    <row r="11" spans="1:8" ht="12.75" customHeight="1">
      <c r="A11" s="180" t="s">
        <v>227</v>
      </c>
      <c r="B11" s="178">
        <v>9197.935</v>
      </c>
      <c r="C11" s="178">
        <v>11832.60134</v>
      </c>
      <c r="D11" s="60">
        <f>(C11/B11-1)*100</f>
        <v>28.64410696531341</v>
      </c>
      <c r="E11" s="60">
        <f>C11/$C$48*100</f>
        <v>5.785257108914084</v>
      </c>
      <c r="H11" s="29"/>
    </row>
    <row r="12" spans="1:5" ht="12.75" customHeight="1">
      <c r="A12" s="180" t="s">
        <v>87</v>
      </c>
      <c r="B12" s="178">
        <v>14190.483199999999</v>
      </c>
      <c r="C12" s="178">
        <v>11510.01777</v>
      </c>
      <c r="D12" s="60">
        <f t="shared" si="0"/>
        <v>-18.889176585614777</v>
      </c>
      <c r="E12" s="60">
        <f t="shared" si="1"/>
        <v>5.627537868830112</v>
      </c>
    </row>
    <row r="13" spans="1:5" ht="12.75" customHeight="1">
      <c r="A13" s="180" t="s">
        <v>229</v>
      </c>
      <c r="B13" s="178">
        <v>12017.96869</v>
      </c>
      <c r="C13" s="178">
        <v>11481.57519</v>
      </c>
      <c r="D13" s="60">
        <f t="shared" si="0"/>
        <v>-4.463262584852012</v>
      </c>
      <c r="E13" s="60">
        <f t="shared" si="1"/>
        <v>5.613631574397237</v>
      </c>
    </row>
    <row r="14" spans="1:5" ht="12.75" customHeight="1">
      <c r="A14" s="180" t="s">
        <v>228</v>
      </c>
      <c r="B14" s="178">
        <v>9265.0726</v>
      </c>
      <c r="C14" s="178">
        <v>11337.06996</v>
      </c>
      <c r="D14" s="60">
        <f t="shared" si="0"/>
        <v>22.36353075096251</v>
      </c>
      <c r="E14" s="60">
        <f t="shared" si="1"/>
        <v>5.542979324303535</v>
      </c>
    </row>
    <row r="15" spans="1:5" ht="12.75" customHeight="1">
      <c r="A15" s="180" t="s">
        <v>92</v>
      </c>
      <c r="B15" s="178">
        <v>5673.76347</v>
      </c>
      <c r="C15" s="178">
        <v>8662.37751</v>
      </c>
      <c r="D15" s="60">
        <f t="shared" si="0"/>
        <v>52.67427970521303</v>
      </c>
      <c r="E15" s="60">
        <f t="shared" si="1"/>
        <v>4.235254753357977</v>
      </c>
    </row>
    <row r="16" spans="1:5" ht="12.75" customHeight="1">
      <c r="A16" s="180" t="s">
        <v>142</v>
      </c>
      <c r="B16" s="178">
        <v>5708.46738</v>
      </c>
      <c r="C16" s="178">
        <v>8610.92195</v>
      </c>
      <c r="D16" s="60">
        <f t="shared" si="0"/>
        <v>50.84472550669108</v>
      </c>
      <c r="E16" s="60">
        <f t="shared" si="1"/>
        <v>4.210096832818828</v>
      </c>
    </row>
    <row r="17" spans="1:5" ht="12.75" customHeight="1">
      <c r="A17" s="180" t="s">
        <v>95</v>
      </c>
      <c r="B17" s="178">
        <v>3544.983</v>
      </c>
      <c r="C17" s="178">
        <v>6098.24682</v>
      </c>
      <c r="D17" s="60">
        <f aca="true" t="shared" si="2" ref="D17:D29">(C17/B17-1)*100</f>
        <v>72.02471267140066</v>
      </c>
      <c r="E17" s="60">
        <f aca="true" t="shared" si="3" ref="E17:E29">C17/$C$48*100</f>
        <v>2.981586614268347</v>
      </c>
    </row>
    <row r="18" spans="1:5" ht="12.75" customHeight="1">
      <c r="A18" s="180" t="s">
        <v>230</v>
      </c>
      <c r="B18" s="178">
        <v>3985.13557</v>
      </c>
      <c r="C18" s="178">
        <v>5507.187900000001</v>
      </c>
      <c r="D18" s="60">
        <f t="shared" si="2"/>
        <v>38.19323842977822</v>
      </c>
      <c r="E18" s="60">
        <f t="shared" si="3"/>
        <v>2.6926030069902303</v>
      </c>
    </row>
    <row r="19" spans="1:5" ht="12.75" customHeight="1">
      <c r="A19" s="180" t="s">
        <v>169</v>
      </c>
      <c r="B19" s="178">
        <v>4384.17437</v>
      </c>
      <c r="C19" s="178">
        <v>4596.47073</v>
      </c>
      <c r="D19" s="60">
        <f t="shared" si="2"/>
        <v>4.842333860001102</v>
      </c>
      <c r="E19" s="60">
        <f t="shared" si="3"/>
        <v>2.247330422326897</v>
      </c>
    </row>
    <row r="20" spans="1:5" ht="12.75" customHeight="1">
      <c r="A20" s="180" t="s">
        <v>231</v>
      </c>
      <c r="B20" s="178">
        <v>4428.88059</v>
      </c>
      <c r="C20" s="178">
        <v>4523.31895</v>
      </c>
      <c r="D20" s="60">
        <f t="shared" si="2"/>
        <v>2.132330237424629</v>
      </c>
      <c r="E20" s="60">
        <f t="shared" si="3"/>
        <v>2.2115646728425387</v>
      </c>
    </row>
    <row r="21" spans="1:5" ht="12.75" customHeight="1">
      <c r="A21" s="180" t="s">
        <v>140</v>
      </c>
      <c r="B21" s="178">
        <v>428.58194</v>
      </c>
      <c r="C21" s="178">
        <v>3290.8866000000003</v>
      </c>
      <c r="D21" s="60">
        <f t="shared" si="2"/>
        <v>667.854707083551</v>
      </c>
      <c r="E21" s="60">
        <f t="shared" si="3"/>
        <v>1.6089974258593671</v>
      </c>
    </row>
    <row r="22" spans="1:5" ht="12.75" customHeight="1">
      <c r="A22" s="180" t="s">
        <v>84</v>
      </c>
      <c r="B22" s="178">
        <v>2332.98184</v>
      </c>
      <c r="C22" s="178">
        <v>2850.56009</v>
      </c>
      <c r="D22" s="60">
        <f t="shared" si="2"/>
        <v>22.185266988619155</v>
      </c>
      <c r="E22" s="60">
        <f t="shared" si="3"/>
        <v>1.3937106939714803</v>
      </c>
    </row>
    <row r="23" spans="1:5" ht="12.75" customHeight="1">
      <c r="A23" s="180" t="s">
        <v>143</v>
      </c>
      <c r="B23" s="178">
        <v>2463.5565699999997</v>
      </c>
      <c r="C23" s="178">
        <v>2636.8697</v>
      </c>
      <c r="D23" s="60">
        <f t="shared" si="2"/>
        <v>7.03507815126001</v>
      </c>
      <c r="E23" s="60">
        <f t="shared" si="3"/>
        <v>1.2892320749145723</v>
      </c>
    </row>
    <row r="24" spans="1:5" ht="12.75" customHeight="1">
      <c r="A24" s="180" t="s">
        <v>93</v>
      </c>
      <c r="B24" s="178">
        <v>1267.63998</v>
      </c>
      <c r="C24" s="178">
        <v>2424.76152</v>
      </c>
      <c r="D24" s="60">
        <f t="shared" si="2"/>
        <v>91.2815592957237</v>
      </c>
      <c r="E24" s="60">
        <f t="shared" si="3"/>
        <v>1.1855270382160377</v>
      </c>
    </row>
    <row r="25" spans="1:5" ht="12.75" customHeight="1">
      <c r="A25" s="180" t="s">
        <v>141</v>
      </c>
      <c r="B25" s="178">
        <v>4898.9537900000005</v>
      </c>
      <c r="C25" s="178">
        <v>1973.9876299999999</v>
      </c>
      <c r="D25" s="60">
        <f t="shared" si="2"/>
        <v>-59.70593488696696</v>
      </c>
      <c r="E25" s="60">
        <f t="shared" si="3"/>
        <v>0.9651323188554211</v>
      </c>
    </row>
    <row r="26" spans="1:5" ht="12.75" customHeight="1">
      <c r="A26" s="180" t="s">
        <v>234</v>
      </c>
      <c r="B26" s="178">
        <v>252.96778</v>
      </c>
      <c r="C26" s="178">
        <v>818.34849</v>
      </c>
      <c r="D26" s="60">
        <f t="shared" si="2"/>
        <v>223.49909937146936</v>
      </c>
      <c r="E26" s="60">
        <f t="shared" si="3"/>
        <v>0.40011120828833785</v>
      </c>
    </row>
    <row r="27" spans="1:5" ht="12.75" customHeight="1">
      <c r="A27" s="180" t="s">
        <v>311</v>
      </c>
      <c r="B27" s="178">
        <v>791.02401</v>
      </c>
      <c r="C27" s="178">
        <v>783.5168000000001</v>
      </c>
      <c r="D27" s="60">
        <f t="shared" si="2"/>
        <v>-0.9490495743611937</v>
      </c>
      <c r="E27" s="60">
        <f t="shared" si="3"/>
        <v>0.38308111689949104</v>
      </c>
    </row>
    <row r="28" spans="1:5" ht="12.75" customHeight="1">
      <c r="A28" s="180" t="s">
        <v>253</v>
      </c>
      <c r="B28" s="178">
        <v>286.95882</v>
      </c>
      <c r="C28" s="178">
        <v>402.06412</v>
      </c>
      <c r="D28" s="60">
        <f t="shared" si="2"/>
        <v>40.11213176859314</v>
      </c>
      <c r="E28" s="60">
        <f t="shared" si="3"/>
        <v>0.1965792847770603</v>
      </c>
    </row>
    <row r="29" spans="1:5" ht="12.75" customHeight="1">
      <c r="A29" s="180" t="s">
        <v>233</v>
      </c>
      <c r="B29" s="178">
        <v>321.60535999999996</v>
      </c>
      <c r="C29" s="178">
        <v>399.19076</v>
      </c>
      <c r="D29" s="60">
        <f t="shared" si="2"/>
        <v>24.12441135931318</v>
      </c>
      <c r="E29" s="60">
        <f t="shared" si="3"/>
        <v>0.19517442663227727</v>
      </c>
    </row>
    <row r="30" spans="1:5" ht="12.75" customHeight="1">
      <c r="A30" s="180" t="s">
        <v>246</v>
      </c>
      <c r="B30" s="178">
        <v>252.52862</v>
      </c>
      <c r="C30" s="178">
        <v>248.00989</v>
      </c>
      <c r="D30" s="60">
        <f aca="true" t="shared" si="4" ref="D30:D39">(C30/B30-1)*100</f>
        <v>-1.789393218083546</v>
      </c>
      <c r="E30" s="60">
        <f aca="true" t="shared" si="5" ref="E30:E41">C30/$C$48*100</f>
        <v>0.12125828784184323</v>
      </c>
    </row>
    <row r="31" spans="1:5" ht="12.75" customHeight="1">
      <c r="A31" s="180" t="s">
        <v>88</v>
      </c>
      <c r="B31" s="178">
        <v>15.70249</v>
      </c>
      <c r="C31" s="178">
        <v>187.07467000000003</v>
      </c>
      <c r="D31" s="60">
        <f t="shared" si="4"/>
        <v>1091.369457964947</v>
      </c>
      <c r="E31" s="60">
        <f t="shared" si="5"/>
        <v>0.09146552253532242</v>
      </c>
    </row>
    <row r="32" spans="1:5" ht="12.75" customHeight="1">
      <c r="A32" s="180" t="s">
        <v>97</v>
      </c>
      <c r="B32" s="178">
        <v>80.80508</v>
      </c>
      <c r="C32" s="178">
        <v>165.54103</v>
      </c>
      <c r="D32" s="60">
        <f t="shared" si="4"/>
        <v>104.86463227311944</v>
      </c>
      <c r="E32" s="60">
        <f t="shared" si="5"/>
        <v>0.0809371830509469</v>
      </c>
    </row>
    <row r="33" spans="1:5" ht="12.75" customHeight="1">
      <c r="A33" s="180" t="s">
        <v>232</v>
      </c>
      <c r="B33" s="178">
        <v>194.07804000000002</v>
      </c>
      <c r="C33" s="178">
        <v>58.058879999999995</v>
      </c>
      <c r="D33" s="60">
        <f t="shared" si="4"/>
        <v>-70.08477620651982</v>
      </c>
      <c r="E33" s="60">
        <f t="shared" si="5"/>
        <v>0.02838645016460849</v>
      </c>
    </row>
    <row r="34" spans="1:5" ht="12.75" customHeight="1">
      <c r="A34" s="180" t="s">
        <v>274</v>
      </c>
      <c r="B34" s="178">
        <v>0</v>
      </c>
      <c r="C34" s="178">
        <v>45.25</v>
      </c>
      <c r="D34" s="60"/>
      <c r="E34" s="60">
        <f t="shared" si="5"/>
        <v>0.022123865805687853</v>
      </c>
    </row>
    <row r="35" spans="1:5" ht="12.75" customHeight="1">
      <c r="A35" s="180" t="s">
        <v>292</v>
      </c>
      <c r="B35" s="178">
        <v>70.318</v>
      </c>
      <c r="C35" s="178">
        <v>9.655</v>
      </c>
      <c r="D35" s="60">
        <f t="shared" si="4"/>
        <v>-86.26951847322165</v>
      </c>
      <c r="E35" s="60">
        <f t="shared" si="5"/>
        <v>0.004720572913898701</v>
      </c>
    </row>
    <row r="36" spans="1:5" ht="12.75" customHeight="1">
      <c r="A36" s="180" t="s">
        <v>312</v>
      </c>
      <c r="B36" s="178">
        <v>75.06514</v>
      </c>
      <c r="C36" s="178">
        <v>9.5155</v>
      </c>
      <c r="D36" s="60">
        <f t="shared" si="4"/>
        <v>-87.32367647619121</v>
      </c>
      <c r="E36" s="60">
        <f t="shared" si="5"/>
        <v>0.004652367846939729</v>
      </c>
    </row>
    <row r="37" spans="1:5" ht="12.75" customHeight="1">
      <c r="A37" s="180" t="s">
        <v>295</v>
      </c>
      <c r="B37" s="178">
        <v>0</v>
      </c>
      <c r="C37" s="178">
        <v>7.4022</v>
      </c>
      <c r="D37" s="60"/>
      <c r="E37" s="60">
        <f t="shared" si="5"/>
        <v>0.0036191221981627096</v>
      </c>
    </row>
    <row r="38" spans="1:5" ht="12.75" customHeight="1">
      <c r="A38" s="180" t="s">
        <v>307</v>
      </c>
      <c r="B38" s="178">
        <v>4.016</v>
      </c>
      <c r="C38" s="178">
        <v>4.934399999999999</v>
      </c>
      <c r="D38" s="60">
        <f t="shared" si="4"/>
        <v>22.868525896414326</v>
      </c>
      <c r="E38" s="60">
        <f t="shared" si="5"/>
        <v>0.002412552562024003</v>
      </c>
    </row>
    <row r="39" spans="1:5" ht="12.75" customHeight="1">
      <c r="A39" s="180" t="s">
        <v>91</v>
      </c>
      <c r="B39" s="178">
        <v>3.84282</v>
      </c>
      <c r="C39" s="178">
        <v>2.88423</v>
      </c>
      <c r="D39" s="60">
        <f t="shared" si="4"/>
        <v>-24.944962293315843</v>
      </c>
      <c r="E39" s="60">
        <f t="shared" si="5"/>
        <v>0.001410172761828488</v>
      </c>
    </row>
    <row r="40" spans="1:5" ht="12.75" customHeight="1">
      <c r="A40" s="180" t="s">
        <v>320</v>
      </c>
      <c r="B40" s="178">
        <v>0</v>
      </c>
      <c r="C40" s="178">
        <v>2.2164</v>
      </c>
      <c r="D40" s="60"/>
      <c r="E40" s="60">
        <f t="shared" si="5"/>
        <v>0.0010836538380492057</v>
      </c>
    </row>
    <row r="41" spans="1:5" ht="12.75" customHeight="1">
      <c r="A41" s="180" t="s">
        <v>96</v>
      </c>
      <c r="B41" s="178">
        <v>4.3568999999999996</v>
      </c>
      <c r="C41" s="178">
        <v>0.297</v>
      </c>
      <c r="D41" s="60"/>
      <c r="E41" s="60">
        <f t="shared" si="5"/>
        <v>0.00014521078771910037</v>
      </c>
    </row>
    <row r="42" spans="1:5" ht="12.75" customHeight="1">
      <c r="A42" s="180" t="s">
        <v>226</v>
      </c>
      <c r="B42" s="178">
        <v>0.1253</v>
      </c>
      <c r="C42" s="178">
        <v>0.1253</v>
      </c>
      <c r="D42" s="60"/>
      <c r="E42" s="60"/>
    </row>
    <row r="43" spans="1:5" ht="12.75" customHeight="1">
      <c r="A43" s="180" t="s">
        <v>86</v>
      </c>
      <c r="B43" s="178">
        <v>0.16</v>
      </c>
      <c r="C43" s="178">
        <v>0</v>
      </c>
      <c r="D43" s="60"/>
      <c r="E43" s="60"/>
    </row>
    <row r="44" spans="1:5" ht="12.75" customHeight="1">
      <c r="A44" s="180" t="s">
        <v>302</v>
      </c>
      <c r="B44" s="178">
        <v>15</v>
      </c>
      <c r="C44" s="178">
        <v>0</v>
      </c>
      <c r="D44" s="60"/>
      <c r="E44" s="60"/>
    </row>
    <row r="45" spans="1:5" ht="12.75" customHeight="1">
      <c r="A45" s="180" t="s">
        <v>288</v>
      </c>
      <c r="B45" s="178">
        <v>0.32080000000000003</v>
      </c>
      <c r="C45" s="178">
        <v>0</v>
      </c>
      <c r="D45" s="60"/>
      <c r="E45" s="60"/>
    </row>
    <row r="46" spans="1:5" ht="12.75" customHeight="1">
      <c r="A46" s="180" t="s">
        <v>252</v>
      </c>
      <c r="B46" s="178">
        <v>0.048</v>
      </c>
      <c r="C46" s="178">
        <v>0</v>
      </c>
      <c r="D46" s="60"/>
      <c r="E46" s="60"/>
    </row>
    <row r="47" spans="1:5" ht="12.75" customHeight="1">
      <c r="A47" s="180" t="s">
        <v>303</v>
      </c>
      <c r="B47" s="178">
        <v>0.00414</v>
      </c>
      <c r="C47" s="178">
        <v>0</v>
      </c>
      <c r="D47" s="60"/>
      <c r="E47" s="60"/>
    </row>
    <row r="48" spans="1:5" ht="12.75" customHeight="1">
      <c r="A48" s="21" t="s">
        <v>77</v>
      </c>
      <c r="B48" s="26">
        <f>SUM(B7:B47)</f>
        <v>169372.28245999993</v>
      </c>
      <c r="C48" s="26">
        <f>SUM(C7:C47)</f>
        <v>204530.25884999998</v>
      </c>
      <c r="D48" s="60">
        <f>(C48/B48-1)*100</f>
        <v>20.757809884449774</v>
      </c>
      <c r="E48" s="60">
        <f>C48/$C$48*100</f>
        <v>100</v>
      </c>
    </row>
    <row r="49" spans="1:5" ht="12.75" customHeight="1">
      <c r="A49" s="47" t="s">
        <v>193</v>
      </c>
      <c r="B49" s="48"/>
      <c r="C49" s="48"/>
      <c r="D49" s="92"/>
      <c r="E49" s="54"/>
    </row>
    <row r="50" ht="12.75" customHeight="1"/>
    <row r="51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48:C48" formulaRange="1"/>
    <ignoredError sqref="E48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zoomScale="106" zoomScaleNormal="106" zoomScalePageLayoutView="0" workbookViewId="0" topLeftCell="A1">
      <selection activeCell="B8" sqref="B8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5.90625" style="10" customWidth="1"/>
    <col min="13" max="13" width="6.18359375" style="10" customWidth="1"/>
    <col min="14" max="14" width="5.54296875" style="10" customWidth="1"/>
    <col min="15" max="15" width="4.36328125" style="10" customWidth="1"/>
    <col min="16" max="16384" width="10.90625" style="10" customWidth="1"/>
  </cols>
  <sheetData>
    <row r="1" spans="1:10" ht="13.5" customHeight="1">
      <c r="A1" s="213" t="s">
        <v>9</v>
      </c>
      <c r="B1" s="213"/>
      <c r="C1" s="213"/>
      <c r="D1" s="213"/>
      <c r="E1" s="213"/>
      <c r="F1" s="213"/>
      <c r="G1" s="213"/>
      <c r="H1" s="213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16" t="s">
        <v>144</v>
      </c>
      <c r="B3" s="216"/>
      <c r="C3" s="216"/>
      <c r="D3" s="216"/>
      <c r="E3" s="216"/>
      <c r="F3" s="216"/>
      <c r="G3" s="216"/>
      <c r="H3" s="216"/>
      <c r="I3" s="34"/>
      <c r="J3" s="34"/>
    </row>
    <row r="4" spans="1:10" ht="13.5" customHeight="1">
      <c r="A4" s="233" t="s">
        <v>332</v>
      </c>
      <c r="B4" s="233"/>
      <c r="C4" s="233"/>
      <c r="D4" s="233"/>
      <c r="E4" s="233"/>
      <c r="F4" s="233"/>
      <c r="G4" s="233"/>
      <c r="H4" s="233"/>
      <c r="I4" s="34"/>
      <c r="J4" s="34"/>
    </row>
    <row r="5" spans="1:14" ht="13.5" customHeight="1">
      <c r="A5" s="36" t="s">
        <v>98</v>
      </c>
      <c r="B5" s="217" t="s">
        <v>99</v>
      </c>
      <c r="C5" s="216" t="s">
        <v>100</v>
      </c>
      <c r="D5" s="216"/>
      <c r="E5" s="36" t="s">
        <v>124</v>
      </c>
      <c r="F5" s="216" t="s">
        <v>207</v>
      </c>
      <c r="G5" s="216"/>
      <c r="H5" s="41" t="s">
        <v>124</v>
      </c>
      <c r="I5" s="34"/>
      <c r="J5" s="46"/>
      <c r="K5" s="46"/>
      <c r="L5" s="46"/>
      <c r="M5" s="46"/>
      <c r="N5" s="46"/>
    </row>
    <row r="6" spans="1:15" ht="13.5" customHeight="1">
      <c r="A6" s="50" t="s">
        <v>101</v>
      </c>
      <c r="B6" s="220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276</v>
      </c>
      <c r="C7" s="179">
        <v>39.151360000000004</v>
      </c>
      <c r="D7" s="179">
        <v>341.206</v>
      </c>
      <c r="E7" s="118">
        <f>(D7/C7-1)*100</f>
        <v>771.5048468303527</v>
      </c>
      <c r="F7" s="179">
        <v>72.0947</v>
      </c>
      <c r="G7" s="179">
        <v>902.2522499999999</v>
      </c>
      <c r="H7" s="118">
        <f>(G7/F7-1)*100</f>
        <v>1151.4820784329497</v>
      </c>
      <c r="I7" s="62"/>
      <c r="J7" s="62"/>
      <c r="K7" s="29"/>
      <c r="L7" s="29"/>
      <c r="M7" s="29"/>
      <c r="N7" s="29"/>
      <c r="O7" s="29"/>
    </row>
    <row r="8" spans="1:14" ht="15" customHeight="1">
      <c r="A8" s="59">
        <v>4012000</v>
      </c>
      <c r="B8" s="10" t="s">
        <v>272</v>
      </c>
      <c r="C8" s="178">
        <v>999.64324</v>
      </c>
      <c r="D8" s="178">
        <v>884.0390800000001</v>
      </c>
      <c r="E8" s="60">
        <f>(D8/C8-1)*100</f>
        <v>-11.5645417659204</v>
      </c>
      <c r="F8" s="178">
        <v>1085.35977</v>
      </c>
      <c r="G8" s="178">
        <v>893.49242</v>
      </c>
      <c r="H8" s="60">
        <f>(G8/F8-1)*100</f>
        <v>-17.677765041908632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187</v>
      </c>
      <c r="C9" s="178">
        <v>54.879479999999994</v>
      </c>
      <c r="D9" s="178">
        <v>237.94799999999998</v>
      </c>
      <c r="E9" s="60">
        <f aca="true" t="shared" si="0" ref="E9:E41">(D9/C9-1)*100</f>
        <v>333.5828254932445</v>
      </c>
      <c r="F9" s="178">
        <v>41.03971</v>
      </c>
      <c r="G9" s="178">
        <v>627.7321599999999</v>
      </c>
      <c r="H9" s="60">
        <f aca="true" t="shared" si="1" ref="H9:H35">(G9/F9-1)*100</f>
        <v>1429.572601755714</v>
      </c>
      <c r="I9" s="62"/>
      <c r="J9" s="44"/>
      <c r="K9" s="44"/>
      <c r="L9" s="44"/>
      <c r="M9" s="44"/>
      <c r="N9" s="44"/>
    </row>
    <row r="10" spans="1:15" ht="15" customHeight="1">
      <c r="A10" s="59">
        <v>4021000</v>
      </c>
      <c r="B10" s="10" t="s">
        <v>275</v>
      </c>
      <c r="C10" s="178">
        <v>1678.7759999999998</v>
      </c>
      <c r="D10" s="178">
        <v>963.2416</v>
      </c>
      <c r="E10" s="60">
        <f t="shared" si="0"/>
        <v>-42.62238678656354</v>
      </c>
      <c r="F10" s="178">
        <v>3554.60137</v>
      </c>
      <c r="G10" s="178">
        <v>2837.5650100000003</v>
      </c>
      <c r="H10" s="60">
        <f t="shared" si="1"/>
        <v>-20.172061093871672</v>
      </c>
      <c r="I10" s="62"/>
      <c r="J10" s="44"/>
      <c r="K10" s="44"/>
      <c r="L10" s="44"/>
      <c r="M10" s="44"/>
      <c r="N10" s="44"/>
      <c r="O10" s="62"/>
    </row>
    <row r="11" spans="1:14" ht="15" customHeight="1">
      <c r="A11" s="59">
        <v>4022115</v>
      </c>
      <c r="B11" s="10" t="s">
        <v>309</v>
      </c>
      <c r="C11" s="178">
        <v>0.15474000000000002</v>
      </c>
      <c r="D11" s="178">
        <v>0</v>
      </c>
      <c r="E11" s="60"/>
      <c r="F11" s="178">
        <v>0.2137</v>
      </c>
      <c r="G11" s="178">
        <v>0</v>
      </c>
      <c r="H11" s="60"/>
      <c r="I11" s="62"/>
      <c r="J11" s="44"/>
      <c r="K11" s="44"/>
      <c r="L11" s="44"/>
      <c r="M11" s="44"/>
      <c r="N11" s="44"/>
    </row>
    <row r="12" spans="1:14" ht="15" customHeight="1">
      <c r="A12" s="59">
        <v>4022116</v>
      </c>
      <c r="B12" s="10" t="s">
        <v>300</v>
      </c>
      <c r="C12" s="178">
        <v>23</v>
      </c>
      <c r="D12" s="178">
        <v>40.217800000000004</v>
      </c>
      <c r="E12" s="60">
        <f t="shared" si="0"/>
        <v>74.86000000000001</v>
      </c>
      <c r="F12" s="178">
        <v>105.57</v>
      </c>
      <c r="G12" s="178">
        <v>145.04725000000002</v>
      </c>
      <c r="H12" s="60">
        <f t="shared" si="1"/>
        <v>37.39438287392254</v>
      </c>
      <c r="I12" s="62"/>
      <c r="J12" s="62"/>
      <c r="K12" s="62"/>
      <c r="L12" s="62"/>
      <c r="M12" s="62"/>
      <c r="N12" s="62"/>
    </row>
    <row r="13" spans="1:10" ht="15" customHeight="1">
      <c r="A13" s="59">
        <v>4022117</v>
      </c>
      <c r="B13" s="10" t="s">
        <v>266</v>
      </c>
      <c r="C13" s="178">
        <v>77.58767999999999</v>
      </c>
      <c r="D13" s="178">
        <v>120.93408</v>
      </c>
      <c r="E13" s="60">
        <f t="shared" si="0"/>
        <v>55.86763259321583</v>
      </c>
      <c r="F13" s="178">
        <v>22.994</v>
      </c>
      <c r="G13" s="178">
        <v>44.61</v>
      </c>
      <c r="H13" s="60">
        <f t="shared" si="1"/>
        <v>94.0071322953814</v>
      </c>
      <c r="I13" s="62"/>
      <c r="J13" s="62"/>
    </row>
    <row r="14" spans="1:14" ht="15" customHeight="1">
      <c r="A14" s="59">
        <v>4022118</v>
      </c>
      <c r="B14" s="10" t="s">
        <v>267</v>
      </c>
      <c r="C14" s="178">
        <v>6540.4392</v>
      </c>
      <c r="D14" s="178">
        <v>3815.6198000000004</v>
      </c>
      <c r="E14" s="60">
        <f t="shared" si="0"/>
        <v>-41.66110740697657</v>
      </c>
      <c r="F14" s="178">
        <v>15471.721059999998</v>
      </c>
      <c r="G14" s="178">
        <v>12576.57856</v>
      </c>
      <c r="H14" s="60">
        <f t="shared" si="1"/>
        <v>-18.712478649094766</v>
      </c>
      <c r="I14" s="62"/>
      <c r="J14" s="62"/>
      <c r="K14" s="62"/>
      <c r="L14" s="62"/>
      <c r="M14" s="62"/>
      <c r="N14" s="62"/>
    </row>
    <row r="15" spans="1:10" ht="15" customHeight="1">
      <c r="A15" s="59">
        <v>4022120</v>
      </c>
      <c r="B15" s="10" t="s">
        <v>192</v>
      </c>
      <c r="C15" s="178">
        <v>34.111200000000004</v>
      </c>
      <c r="D15" s="178">
        <v>37.9182</v>
      </c>
      <c r="E15" s="60">
        <f t="shared" si="0"/>
        <v>11.160557236332913</v>
      </c>
      <c r="F15" s="178">
        <v>44.7331</v>
      </c>
      <c r="G15" s="178">
        <v>18.4174</v>
      </c>
      <c r="H15" s="60">
        <f t="shared" si="1"/>
        <v>-58.8282502218715</v>
      </c>
      <c r="I15" s="62"/>
      <c r="J15" s="62"/>
    </row>
    <row r="16" spans="1:15" ht="15" customHeight="1">
      <c r="A16" s="59">
        <v>4022911</v>
      </c>
      <c r="B16" s="10" t="s">
        <v>268</v>
      </c>
      <c r="C16" s="178">
        <v>18.711953299999998</v>
      </c>
      <c r="D16" s="178">
        <v>19.332701200000002</v>
      </c>
      <c r="E16" s="60">
        <f t="shared" si="0"/>
        <v>3.317386966757785</v>
      </c>
      <c r="F16" s="178">
        <v>38.50533</v>
      </c>
      <c r="G16" s="178">
        <v>40.18238</v>
      </c>
      <c r="H16" s="60">
        <f t="shared" si="1"/>
        <v>4.355371061616675</v>
      </c>
      <c r="I16" s="62"/>
      <c r="J16" s="62"/>
      <c r="K16" s="62"/>
      <c r="L16" s="62"/>
      <c r="M16" s="62"/>
      <c r="N16" s="62"/>
      <c r="O16" s="62"/>
    </row>
    <row r="17" spans="1:10" ht="15" customHeight="1">
      <c r="A17" s="59">
        <v>4022916</v>
      </c>
      <c r="B17" s="10" t="s">
        <v>239</v>
      </c>
      <c r="C17" s="178">
        <v>14.9184</v>
      </c>
      <c r="D17" s="178">
        <v>0</v>
      </c>
      <c r="E17" s="60"/>
      <c r="F17" s="178">
        <v>37.925</v>
      </c>
      <c r="G17" s="178">
        <v>0</v>
      </c>
      <c r="H17" s="60"/>
      <c r="I17" s="62"/>
      <c r="J17" s="62"/>
    </row>
    <row r="18" spans="1:10" ht="15" customHeight="1">
      <c r="A18" s="59">
        <v>4022918</v>
      </c>
      <c r="B18" s="10" t="s">
        <v>259</v>
      </c>
      <c r="C18" s="178">
        <v>48.251599999999996</v>
      </c>
      <c r="D18" s="178">
        <v>32.001599999999996</v>
      </c>
      <c r="E18" s="60">
        <f t="shared" si="0"/>
        <v>-33.677639705211845</v>
      </c>
      <c r="F18" s="178">
        <v>172.61388999999997</v>
      </c>
      <c r="G18" s="178">
        <v>158.67982</v>
      </c>
      <c r="H18" s="60">
        <f t="shared" si="1"/>
        <v>-8.072392088492975</v>
      </c>
      <c r="I18" s="62"/>
      <c r="J18" s="62"/>
    </row>
    <row r="19" spans="1:10" ht="15" customHeight="1">
      <c r="A19" s="59">
        <v>4022920</v>
      </c>
      <c r="B19" s="10" t="s">
        <v>238</v>
      </c>
      <c r="C19" s="178">
        <v>0.243</v>
      </c>
      <c r="D19" s="178">
        <v>0</v>
      </c>
      <c r="E19" s="60"/>
      <c r="F19" s="178">
        <v>3.27089</v>
      </c>
      <c r="G19" s="178">
        <v>0</v>
      </c>
      <c r="H19" s="60"/>
      <c r="I19" s="62"/>
      <c r="J19" s="62"/>
    </row>
    <row r="20" spans="1:10" ht="15" customHeight="1">
      <c r="A20" s="59">
        <v>4029110</v>
      </c>
      <c r="B20" s="10" t="s">
        <v>245</v>
      </c>
      <c r="C20" s="178">
        <v>51.130030000000005</v>
      </c>
      <c r="D20" s="178">
        <v>0.228</v>
      </c>
      <c r="E20" s="60">
        <f t="shared" si="0"/>
        <v>-99.55407810243804</v>
      </c>
      <c r="F20" s="178">
        <v>33.63234</v>
      </c>
      <c r="G20" s="178">
        <v>0.37806</v>
      </c>
      <c r="H20" s="60">
        <f t="shared" si="1"/>
        <v>-98.87590337157629</v>
      </c>
      <c r="I20" s="62"/>
      <c r="J20" s="62"/>
    </row>
    <row r="21" spans="1:10" ht="14.25" customHeight="1">
      <c r="A21" s="59">
        <v>4029120</v>
      </c>
      <c r="B21" s="10" t="s">
        <v>168</v>
      </c>
      <c r="C21" s="178">
        <v>269.43002</v>
      </c>
      <c r="D21" s="178">
        <v>233.421544</v>
      </c>
      <c r="E21" s="60">
        <f t="shared" si="0"/>
        <v>-13.364685939599452</v>
      </c>
      <c r="F21" s="178">
        <v>184.15246000000002</v>
      </c>
      <c r="G21" s="178">
        <v>185.36255999999997</v>
      </c>
      <c r="H21" s="60">
        <f t="shared" si="1"/>
        <v>0.6571185636075505</v>
      </c>
      <c r="I21" s="62"/>
      <c r="J21" s="62"/>
    </row>
    <row r="22" spans="1:10" ht="15" customHeight="1">
      <c r="A22" s="59">
        <v>4029910</v>
      </c>
      <c r="B22" s="10" t="s">
        <v>81</v>
      </c>
      <c r="C22" s="178">
        <v>28998.398053999998</v>
      </c>
      <c r="D22" s="178">
        <v>28659.933352000004</v>
      </c>
      <c r="E22" s="60">
        <f t="shared" si="0"/>
        <v>-1.1671841367571933</v>
      </c>
      <c r="F22" s="178">
        <v>42296.30551999999</v>
      </c>
      <c r="G22" s="178">
        <v>45765.74592</v>
      </c>
      <c r="H22" s="60">
        <f t="shared" si="1"/>
        <v>8.202703184937699</v>
      </c>
      <c r="I22" s="62"/>
      <c r="J22" s="62"/>
    </row>
    <row r="23" spans="1:10" ht="15" customHeight="1">
      <c r="A23" s="59">
        <v>4029990</v>
      </c>
      <c r="B23" s="10" t="s">
        <v>269</v>
      </c>
      <c r="C23" s="178">
        <v>75.5316249</v>
      </c>
      <c r="D23" s="178">
        <v>25.61148</v>
      </c>
      <c r="E23" s="60">
        <f t="shared" si="0"/>
        <v>-66.0917131944291</v>
      </c>
      <c r="F23" s="178">
        <v>163.08466000000004</v>
      </c>
      <c r="G23" s="178">
        <v>60.1211</v>
      </c>
      <c r="H23" s="60">
        <f t="shared" si="1"/>
        <v>-63.13503673490813</v>
      </c>
      <c r="I23" s="62"/>
      <c r="J23" s="62"/>
    </row>
    <row r="24" spans="1:10" ht="15" customHeight="1">
      <c r="A24" s="59">
        <v>4031000</v>
      </c>
      <c r="B24" s="10" t="s">
        <v>79</v>
      </c>
      <c r="C24" s="178">
        <v>443.78629000000006</v>
      </c>
      <c r="D24" s="178">
        <v>326.83792</v>
      </c>
      <c r="E24" s="60">
        <f t="shared" si="0"/>
        <v>-26.352407146241507</v>
      </c>
      <c r="F24" s="178">
        <v>1473.2737799999998</v>
      </c>
      <c r="G24" s="178">
        <v>998.34792</v>
      </c>
      <c r="H24" s="60">
        <f t="shared" si="1"/>
        <v>-32.23608988683691</v>
      </c>
      <c r="I24" s="62"/>
      <c r="J24" s="62"/>
    </row>
    <row r="25" spans="1:10" ht="15" customHeight="1">
      <c r="A25" s="59">
        <v>4039000</v>
      </c>
      <c r="B25" s="10" t="s">
        <v>182</v>
      </c>
      <c r="C25" s="178">
        <v>1.9906</v>
      </c>
      <c r="D25" s="178">
        <v>2.4</v>
      </c>
      <c r="E25" s="60">
        <f t="shared" si="0"/>
        <v>20.566663317592692</v>
      </c>
      <c r="F25" s="178">
        <v>0.94464</v>
      </c>
      <c r="G25" s="178">
        <v>0.8</v>
      </c>
      <c r="H25" s="60">
        <f t="shared" si="1"/>
        <v>-15.311653116531165</v>
      </c>
      <c r="I25" s="62"/>
      <c r="J25" s="62"/>
    </row>
    <row r="26" spans="1:10" ht="15" customHeight="1">
      <c r="A26" s="59">
        <v>4041000</v>
      </c>
      <c r="B26" s="10" t="s">
        <v>102</v>
      </c>
      <c r="C26" s="178">
        <v>15212.004</v>
      </c>
      <c r="D26" s="178">
        <v>15178.95</v>
      </c>
      <c r="E26" s="60">
        <f t="shared" si="0"/>
        <v>-0.21728892524613963</v>
      </c>
      <c r="F26" s="178">
        <v>10410.805199999999</v>
      </c>
      <c r="G26" s="178">
        <v>14059.463049999998</v>
      </c>
      <c r="H26" s="60">
        <f t="shared" si="1"/>
        <v>35.04683624279128</v>
      </c>
      <c r="I26" s="62"/>
      <c r="J26" s="62"/>
    </row>
    <row r="27" spans="1:10" ht="15" customHeight="1">
      <c r="A27" s="59">
        <v>4049000</v>
      </c>
      <c r="B27" s="10" t="s">
        <v>176</v>
      </c>
      <c r="C27" s="178">
        <v>2.4</v>
      </c>
      <c r="D27" s="178">
        <v>0</v>
      </c>
      <c r="E27" s="60"/>
      <c r="F27" s="178">
        <v>0.8</v>
      </c>
      <c r="G27" s="178">
        <v>0</v>
      </c>
      <c r="H27" s="60"/>
      <c r="I27" s="62"/>
      <c r="J27" s="62"/>
    </row>
    <row r="28" spans="1:10" ht="15" customHeight="1">
      <c r="A28" s="59">
        <v>4051000</v>
      </c>
      <c r="B28" s="10" t="s">
        <v>103</v>
      </c>
      <c r="C28" s="178">
        <v>1205.7439</v>
      </c>
      <c r="D28" s="178">
        <v>1697</v>
      </c>
      <c r="E28" s="60">
        <f t="shared" si="0"/>
        <v>40.74298862304011</v>
      </c>
      <c r="F28" s="178">
        <v>4380.34388</v>
      </c>
      <c r="G28" s="178">
        <v>6686.81687</v>
      </c>
      <c r="H28" s="60">
        <f t="shared" si="1"/>
        <v>52.655066661113345</v>
      </c>
      <c r="I28" s="62"/>
      <c r="J28" s="62"/>
    </row>
    <row r="29" spans="1:10" ht="15" customHeight="1">
      <c r="A29" s="59">
        <v>4059000</v>
      </c>
      <c r="B29" s="10" t="s">
        <v>270</v>
      </c>
      <c r="C29" s="178">
        <v>2484.4</v>
      </c>
      <c r="D29" s="178">
        <v>1793.8000000000002</v>
      </c>
      <c r="E29" s="60">
        <f t="shared" si="0"/>
        <v>-27.797456126227658</v>
      </c>
      <c r="F29" s="178">
        <v>8874.78724</v>
      </c>
      <c r="G29" s="178">
        <v>10058.0838</v>
      </c>
      <c r="H29" s="60">
        <f t="shared" si="1"/>
        <v>13.333238623081645</v>
      </c>
      <c r="I29" s="62"/>
      <c r="J29" s="62"/>
    </row>
    <row r="30" spans="1:10" ht="15" customHeight="1">
      <c r="A30" s="59"/>
      <c r="C30" s="26"/>
      <c r="D30" s="26"/>
      <c r="E30" s="60"/>
      <c r="F30" s="26"/>
      <c r="G30" s="26"/>
      <c r="H30" s="60"/>
      <c r="I30" s="62"/>
      <c r="J30" s="62"/>
    </row>
    <row r="31" spans="1:10" ht="15" customHeight="1">
      <c r="A31" s="59">
        <v>4061000</v>
      </c>
      <c r="B31" s="10" t="s">
        <v>265</v>
      </c>
      <c r="C31" s="178">
        <v>635.82928</v>
      </c>
      <c r="D31" s="178">
        <v>1685.7135400000002</v>
      </c>
      <c r="E31" s="60">
        <f t="shared" si="0"/>
        <v>165.12046441145336</v>
      </c>
      <c r="F31" s="178">
        <v>2398.73826</v>
      </c>
      <c r="G31" s="178">
        <v>6929.957520000001</v>
      </c>
      <c r="H31" s="60">
        <f t="shared" si="1"/>
        <v>188.90011201138722</v>
      </c>
      <c r="I31" s="62"/>
      <c r="J31" s="62"/>
    </row>
    <row r="32" spans="1:10" ht="15" customHeight="1">
      <c r="A32" s="59">
        <v>4062000</v>
      </c>
      <c r="B32" s="10" t="s">
        <v>104</v>
      </c>
      <c r="C32" s="178">
        <v>0.1904</v>
      </c>
      <c r="D32" s="178">
        <v>0.09559999999999999</v>
      </c>
      <c r="E32" s="60">
        <f t="shared" si="0"/>
        <v>-49.789915966386566</v>
      </c>
      <c r="F32" s="178">
        <v>2.2526100000000002</v>
      </c>
      <c r="G32" s="178">
        <v>1.64388</v>
      </c>
      <c r="H32" s="60">
        <f t="shared" si="1"/>
        <v>-27.02331961591221</v>
      </c>
      <c r="I32" s="62"/>
      <c r="J32" s="62"/>
    </row>
    <row r="33" spans="1:10" ht="15" customHeight="1">
      <c r="A33" s="59">
        <v>4063000</v>
      </c>
      <c r="B33" s="10" t="s">
        <v>260</v>
      </c>
      <c r="C33" s="178">
        <v>0.2665</v>
      </c>
      <c r="D33" s="178">
        <v>0.29964</v>
      </c>
      <c r="E33" s="60">
        <f t="shared" si="0"/>
        <v>12.435272045028146</v>
      </c>
      <c r="F33" s="178">
        <v>1.89818</v>
      </c>
      <c r="G33" s="178">
        <v>7.31116</v>
      </c>
      <c r="H33" s="60">
        <f t="shared" si="1"/>
        <v>285.1668440295441</v>
      </c>
      <c r="I33" s="62"/>
      <c r="J33" s="62"/>
    </row>
    <row r="34" spans="1:10" ht="15" customHeight="1">
      <c r="A34" s="59">
        <v>4064000</v>
      </c>
      <c r="B34" s="10" t="s">
        <v>105</v>
      </c>
      <c r="C34" s="178">
        <v>0.008400000000000001</v>
      </c>
      <c r="D34" s="178">
        <v>0</v>
      </c>
      <c r="E34" s="60"/>
      <c r="F34" s="178">
        <v>0.22596</v>
      </c>
      <c r="G34" s="178">
        <v>0</v>
      </c>
      <c r="H34" s="60"/>
      <c r="I34" s="62"/>
      <c r="J34" s="62"/>
    </row>
    <row r="35" spans="1:10" ht="15" customHeight="1">
      <c r="A35" s="59">
        <v>4069000</v>
      </c>
      <c r="B35" s="10" t="s">
        <v>273</v>
      </c>
      <c r="C35" s="178">
        <v>4377.14098</v>
      </c>
      <c r="D35" s="178">
        <v>7659.10535</v>
      </c>
      <c r="E35" s="60">
        <f t="shared" si="0"/>
        <v>74.97963590836865</v>
      </c>
      <c r="F35" s="178">
        <v>14739.114149999998</v>
      </c>
      <c r="G35" s="178">
        <v>31124.774110000002</v>
      </c>
      <c r="H35" s="60">
        <f t="shared" si="1"/>
        <v>111.17126710087936</v>
      </c>
      <c r="I35" s="62"/>
      <c r="J35" s="62"/>
    </row>
    <row r="36" spans="1:10" ht="15" customHeight="1">
      <c r="A36" s="59"/>
      <c r="B36" s="10" t="s">
        <v>164</v>
      </c>
      <c r="C36" s="26">
        <f>SUM(C31:C35)</f>
        <v>5013.43556</v>
      </c>
      <c r="D36" s="26">
        <f>SUM(D31:D35)</f>
        <v>9345.21413</v>
      </c>
      <c r="E36" s="60">
        <f t="shared" si="0"/>
        <v>86.40339579830962</v>
      </c>
      <c r="F36" s="26">
        <f>SUM(F31:F35)</f>
        <v>17142.22916</v>
      </c>
      <c r="G36" s="26">
        <f>SUM(G31:G35)</f>
        <v>38063.68667</v>
      </c>
      <c r="H36" s="60">
        <f aca="true" t="shared" si="2" ref="H36:H41">(G36/F36-1)*100</f>
        <v>122.04630631597509</v>
      </c>
      <c r="I36" s="62"/>
      <c r="J36" s="62"/>
    </row>
    <row r="37" spans="1:10" ht="15" customHeight="1">
      <c r="A37" s="59"/>
      <c r="C37" s="26"/>
      <c r="D37" s="26"/>
      <c r="E37" s="60"/>
      <c r="F37" s="26"/>
      <c r="G37" s="26"/>
      <c r="H37" s="60"/>
      <c r="I37" s="62"/>
      <c r="J37" s="62"/>
    </row>
    <row r="38" spans="1:10" ht="15" customHeight="1">
      <c r="A38" s="59">
        <v>19011010</v>
      </c>
      <c r="B38" s="10" t="s">
        <v>264</v>
      </c>
      <c r="C38" s="178">
        <v>14729.85084</v>
      </c>
      <c r="D38" s="178">
        <v>15629.795579999998</v>
      </c>
      <c r="E38" s="60">
        <f t="shared" si="0"/>
        <v>6.109666348800569</v>
      </c>
      <c r="F38" s="178">
        <v>56389.42275</v>
      </c>
      <c r="G38" s="178">
        <v>62300.75006</v>
      </c>
      <c r="H38" s="60">
        <f t="shared" si="2"/>
        <v>10.483042779507802</v>
      </c>
      <c r="I38" s="62"/>
      <c r="J38" s="62"/>
    </row>
    <row r="39" spans="1:10" ht="15" customHeight="1">
      <c r="A39" s="59">
        <v>19019011</v>
      </c>
      <c r="B39" s="10" t="s">
        <v>106</v>
      </c>
      <c r="C39" s="178">
        <v>5360.7773879999995</v>
      </c>
      <c r="D39" s="178">
        <v>5657.702348</v>
      </c>
      <c r="E39" s="60">
        <f t="shared" si="0"/>
        <v>5.538841449836385</v>
      </c>
      <c r="F39" s="178">
        <v>7309.722269999998</v>
      </c>
      <c r="G39" s="178">
        <v>8039.749360000001</v>
      </c>
      <c r="H39" s="60">
        <f t="shared" si="2"/>
        <v>9.987070138028686</v>
      </c>
      <c r="I39" s="62"/>
      <c r="J39" s="62"/>
    </row>
    <row r="40" spans="1:10" ht="15" customHeight="1">
      <c r="A40" s="59">
        <v>22029931</v>
      </c>
      <c r="B40" s="10" t="s">
        <v>271</v>
      </c>
      <c r="C40" s="178">
        <v>65.03712</v>
      </c>
      <c r="D40" s="178">
        <v>76.91512999999999</v>
      </c>
      <c r="E40" s="60">
        <f t="shared" si="0"/>
        <v>18.26343171407343</v>
      </c>
      <c r="F40" s="178">
        <v>58.50137000000001</v>
      </c>
      <c r="G40" s="178">
        <v>62.89391</v>
      </c>
      <c r="H40" s="60">
        <f t="shared" si="2"/>
        <v>7.5084395459456665</v>
      </c>
      <c r="I40" s="62"/>
      <c r="J40" s="62"/>
    </row>
    <row r="41" spans="1:10" ht="15" customHeight="1">
      <c r="A41" s="59">
        <v>22029932</v>
      </c>
      <c r="B41" s="10" t="s">
        <v>301</v>
      </c>
      <c r="C41" s="178">
        <v>1.938</v>
      </c>
      <c r="D41" s="178">
        <v>1.63152</v>
      </c>
      <c r="E41" s="60">
        <f t="shared" si="0"/>
        <v>-15.814241486068104</v>
      </c>
      <c r="F41" s="178">
        <v>3.6346700000000003</v>
      </c>
      <c r="G41" s="178">
        <v>3.50232</v>
      </c>
      <c r="H41" s="60">
        <f t="shared" si="2"/>
        <v>-3.641320945230242</v>
      </c>
      <c r="I41" s="62"/>
      <c r="J41" s="62"/>
    </row>
    <row r="42" spans="1:10" ht="15" customHeight="1">
      <c r="A42" s="21"/>
      <c r="B42" s="10" t="s">
        <v>107</v>
      </c>
      <c r="C42" s="28"/>
      <c r="D42" s="28"/>
      <c r="E42" s="69"/>
      <c r="F42" s="28">
        <f>SUM(F7:F41)-F36</f>
        <v>169372.28246</v>
      </c>
      <c r="G42" s="28">
        <f>SUM(G7:G41)-G36</f>
        <v>204530.25884999998</v>
      </c>
      <c r="H42" s="69">
        <f>(G42/F42-1)*100</f>
        <v>20.757809884449728</v>
      </c>
      <c r="I42" s="62"/>
      <c r="J42" s="62"/>
    </row>
    <row r="43" spans="1:10" ht="12">
      <c r="A43" s="47" t="s">
        <v>197</v>
      </c>
      <c r="B43" s="53"/>
      <c r="C43" s="53"/>
      <c r="D43" s="53"/>
      <c r="E43" s="53"/>
      <c r="F43" s="53"/>
      <c r="G43" s="53"/>
      <c r="H43" s="54"/>
      <c r="I43" s="11"/>
      <c r="J43" s="11"/>
    </row>
    <row r="45" ht="12">
      <c r="D45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3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F55" sqref="F55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3" t="s">
        <v>11</v>
      </c>
      <c r="B1" s="213"/>
      <c r="C1" s="213"/>
      <c r="D1" s="21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7" t="s">
        <v>144</v>
      </c>
      <c r="B3" s="219"/>
      <c r="C3" s="219"/>
      <c r="D3" s="22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4" t="s">
        <v>334</v>
      </c>
      <c r="B4" s="235"/>
      <c r="C4" s="235"/>
      <c r="D4" s="23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7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0"/>
      <c r="B6" s="50" t="s">
        <v>100</v>
      </c>
      <c r="C6" s="23" t="s">
        <v>207</v>
      </c>
      <c r="D6" s="23" t="s">
        <v>203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145</v>
      </c>
      <c r="B7" s="168">
        <v>1463.19308</v>
      </c>
      <c r="C7" s="167">
        <v>2423.47683</v>
      </c>
      <c r="D7" s="122">
        <f>C7/B7*1000</f>
        <v>1656.2932555695247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306</v>
      </c>
      <c r="B8" s="26">
        <v>1143.7261812</v>
      </c>
      <c r="C8" s="26">
        <v>3067.4046400000007</v>
      </c>
      <c r="D8" s="26">
        <f aca="true" t="shared" si="0" ref="D8:D16">C8/B8*1000</f>
        <v>2681.939690129042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305</v>
      </c>
      <c r="B9" s="26">
        <v>3847.6214000000004</v>
      </c>
      <c r="C9" s="26">
        <v>12735.25838</v>
      </c>
      <c r="D9" s="26">
        <f t="shared" si="0"/>
        <v>3309.904238499141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28659.933352000004</v>
      </c>
      <c r="C10" s="26">
        <v>45765.74592</v>
      </c>
      <c r="D10" s="26">
        <f>C10/B10*1000</f>
        <v>1596.8545829436232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146</v>
      </c>
      <c r="B11" s="26">
        <v>297.179224</v>
      </c>
      <c r="C11" s="26">
        <v>264.27912</v>
      </c>
      <c r="D11" s="26">
        <f t="shared" si="0"/>
        <v>889.2920455300738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326.83792</v>
      </c>
      <c r="C12" s="26">
        <v>998.34792</v>
      </c>
      <c r="D12" s="26">
        <f t="shared" si="0"/>
        <v>3054.565761524856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112</v>
      </c>
      <c r="B13" s="26">
        <v>15181.35</v>
      </c>
      <c r="C13" s="26">
        <v>14060.263049999998</v>
      </c>
      <c r="D13" s="26">
        <f t="shared" si="0"/>
        <v>926.1536721042594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191</v>
      </c>
      <c r="B14" s="140">
        <v>3490.8</v>
      </c>
      <c r="C14" s="140">
        <v>16744.90067</v>
      </c>
      <c r="D14" s="140">
        <f>C14/B14*1000</f>
        <v>4796.866239830411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9345.21413</v>
      </c>
      <c r="C15" s="26">
        <v>38063.68667</v>
      </c>
      <c r="D15" s="26">
        <f>C15/B15*1000</f>
        <v>4073.0673626629896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5657.702348</v>
      </c>
      <c r="C16" s="26">
        <v>8039.749360000001</v>
      </c>
      <c r="D16" s="52">
        <f t="shared" si="0"/>
        <v>1421.027276707488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186</v>
      </c>
      <c r="B17" s="140">
        <v>15629.795579999998</v>
      </c>
      <c r="C17" s="141">
        <v>62300.75006</v>
      </c>
      <c r="D17" s="141">
        <f>C17/B17*1000</f>
        <v>3986.0246246419565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125</v>
      </c>
      <c r="B18" s="26">
        <v>78.54664999999999</v>
      </c>
      <c r="C18" s="52">
        <v>66.39623</v>
      </c>
      <c r="D18" s="141">
        <f>C18/B18*1000</f>
        <v>845.3095071527558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85121.89986520002</v>
      </c>
      <c r="C19" s="52">
        <f>SUM(C7:C18)</f>
        <v>204530.25884999998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197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2423.47683</v>
      </c>
      <c r="AN26" s="94">
        <f aca="true" t="shared" si="3" ref="AN26:AN37">AM26/$AM$39</f>
        <v>0.011848989208864928</v>
      </c>
    </row>
    <row r="27" spans="38:40" ht="12">
      <c r="AL27" s="11" t="str">
        <f t="shared" si="1"/>
        <v>Leche descremada en polvo</v>
      </c>
      <c r="AM27" s="44">
        <f t="shared" si="2"/>
        <v>3067.4046400000007</v>
      </c>
      <c r="AN27" s="94">
        <f t="shared" si="3"/>
        <v>0.0149973146137247</v>
      </c>
    </row>
    <row r="28" spans="38:40" ht="12">
      <c r="AL28" s="11" t="str">
        <f t="shared" si="1"/>
        <v>Leche entera en polvo</v>
      </c>
      <c r="AM28" s="44">
        <f t="shared" si="2"/>
        <v>12735.25838</v>
      </c>
      <c r="AN28" s="94">
        <f t="shared" si="3"/>
        <v>0.062265888928150645</v>
      </c>
    </row>
    <row r="29" spans="38:40" ht="12">
      <c r="AL29" s="11" t="str">
        <f t="shared" si="1"/>
        <v>Leche condensada</v>
      </c>
      <c r="AM29" s="44">
        <f t="shared" si="2"/>
        <v>45765.74592</v>
      </c>
      <c r="AN29" s="94">
        <f t="shared" si="3"/>
        <v>0.22376026988536715</v>
      </c>
    </row>
    <row r="30" spans="38:40" ht="12">
      <c r="AL30" s="11" t="str">
        <f t="shared" si="1"/>
        <v>Leche crema y nata</v>
      </c>
      <c r="AM30" s="44">
        <f t="shared" si="2"/>
        <v>264.27912</v>
      </c>
      <c r="AN30" s="94">
        <f t="shared" si="3"/>
        <v>0.0012921272455525472</v>
      </c>
    </row>
    <row r="31" spans="38:40" ht="12">
      <c r="AL31" s="11" t="str">
        <f t="shared" si="1"/>
        <v>Yogur</v>
      </c>
      <c r="AM31" s="44">
        <f t="shared" si="2"/>
        <v>998.34792</v>
      </c>
      <c r="AN31" s="94">
        <f t="shared" si="3"/>
        <v>0.0048811746761254346</v>
      </c>
    </row>
    <row r="32" spans="38:40" ht="12">
      <c r="AL32" s="11" t="str">
        <f t="shared" si="1"/>
        <v>Suero y lactosuero</v>
      </c>
      <c r="AM32" s="44">
        <f t="shared" si="2"/>
        <v>14060.263049999998</v>
      </c>
      <c r="AN32" s="94">
        <f t="shared" si="3"/>
        <v>0.06874417080903235</v>
      </c>
    </row>
    <row r="33" spans="38:40" ht="12">
      <c r="AL33" s="11" t="str">
        <f t="shared" si="1"/>
        <v>Mantequilla y demás materias grasas de la leche</v>
      </c>
      <c r="AM33" s="44">
        <f t="shared" si="2"/>
        <v>16744.90067</v>
      </c>
      <c r="AN33" s="94">
        <f t="shared" si="3"/>
        <v>0.08187004096191218</v>
      </c>
    </row>
    <row r="34" spans="38:40" ht="12">
      <c r="AL34" s="11" t="str">
        <f t="shared" si="1"/>
        <v>Quesos</v>
      </c>
      <c r="AM34" s="44">
        <f t="shared" si="2"/>
        <v>38063.68667</v>
      </c>
      <c r="AN34" s="94">
        <f t="shared" si="3"/>
        <v>0.18610296043244853</v>
      </c>
    </row>
    <row r="35" spans="38:40" ht="12">
      <c r="AL35" s="11" t="str">
        <f t="shared" si="1"/>
        <v>Manjar</v>
      </c>
      <c r="AM35" s="44">
        <f t="shared" si="2"/>
        <v>8039.749360000001</v>
      </c>
      <c r="AN35" s="94">
        <f t="shared" si="3"/>
        <v>0.039308361536354655</v>
      </c>
    </row>
    <row r="36" spans="38:40" ht="12">
      <c r="AL36" s="11" t="str">
        <f t="shared" si="1"/>
        <v>Preparaciones para la alimentación infantil</v>
      </c>
      <c r="AM36" s="44">
        <f t="shared" si="2"/>
        <v>62300.75006</v>
      </c>
      <c r="AN36" s="94">
        <f t="shared" si="3"/>
        <v>0.3046040737947269</v>
      </c>
    </row>
    <row r="37" spans="38:40" ht="12">
      <c r="AL37" s="11" t="s">
        <v>125</v>
      </c>
      <c r="AM37" s="44">
        <f t="shared" si="2"/>
        <v>66.39623</v>
      </c>
      <c r="AN37" s="94">
        <f t="shared" si="3"/>
        <v>0.000324627907740019</v>
      </c>
    </row>
    <row r="39" spans="39:40" ht="12">
      <c r="AM39" s="29">
        <f>SUM(AM26:AM37)</f>
        <v>204530.25884999998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2" sqref="A2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4" t="s">
        <v>13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5" t="s">
        <v>23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4.25" customHeight="1">
      <c r="A4" s="217" t="s">
        <v>117</v>
      </c>
      <c r="B4" s="216" t="s">
        <v>114</v>
      </c>
      <c r="C4" s="216"/>
      <c r="D4" s="216" t="s">
        <v>115</v>
      </c>
      <c r="E4" s="216"/>
      <c r="F4" s="216" t="s">
        <v>116</v>
      </c>
      <c r="G4" s="216"/>
      <c r="H4" s="223" t="s">
        <v>281</v>
      </c>
      <c r="I4" s="223"/>
      <c r="J4" s="223"/>
    </row>
    <row r="5" spans="1:10" ht="14.25" customHeight="1">
      <c r="A5" s="229"/>
      <c r="B5" s="214" t="s">
        <v>118</v>
      </c>
      <c r="C5" s="214"/>
      <c r="D5" s="221" t="s">
        <v>208</v>
      </c>
      <c r="E5" s="221"/>
      <c r="F5" s="214" t="s">
        <v>202</v>
      </c>
      <c r="G5" s="214"/>
      <c r="H5" s="36" t="s">
        <v>114</v>
      </c>
      <c r="I5" s="36" t="s">
        <v>109</v>
      </c>
      <c r="J5" s="41" t="s">
        <v>109</v>
      </c>
    </row>
    <row r="6" spans="1:10" ht="14.25" customHeight="1">
      <c r="A6" s="220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209</v>
      </c>
      <c r="J6" s="67" t="s">
        <v>119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 aca="true" t="shared" si="0" ref="H7:H13">(C7/B7-1)*100</f>
        <v>-56.59173285072565</v>
      </c>
      <c r="I7" s="60">
        <f aca="true" t="shared" si="1" ref="I7:I13"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>
        <v>714.694</v>
      </c>
      <c r="D8" s="26">
        <v>573.242</v>
      </c>
      <c r="E8" s="26">
        <v>2173.598</v>
      </c>
      <c r="F8" s="52">
        <f aca="true" t="shared" si="2" ref="F8:F18">D8/B8*1000</f>
        <v>2256.609507613334</v>
      </c>
      <c r="G8" s="52">
        <f>E8/C8*1000</f>
        <v>3041.298793609573</v>
      </c>
      <c r="H8" s="60">
        <f t="shared" si="0"/>
        <v>181.34457618845167</v>
      </c>
      <c r="I8" s="60">
        <f t="shared" si="1"/>
        <v>279.1763339043546</v>
      </c>
      <c r="J8" s="60">
        <f>(G8/F8-1)*100</f>
        <v>34.772931840837316</v>
      </c>
    </row>
    <row r="9" spans="1:10" ht="14.25" customHeight="1">
      <c r="A9" s="21" t="s">
        <v>67</v>
      </c>
      <c r="B9" s="26">
        <v>2318.948</v>
      </c>
      <c r="C9" s="26">
        <v>372.6184</v>
      </c>
      <c r="D9" s="26">
        <v>5203.13475</v>
      </c>
      <c r="E9" s="26">
        <v>1066.977</v>
      </c>
      <c r="F9" s="52">
        <f t="shared" si="2"/>
        <v>2243.7479193151376</v>
      </c>
      <c r="G9" s="52">
        <f>E9/C9*1000</f>
        <v>2863.4576285014373</v>
      </c>
      <c r="H9" s="60">
        <f t="shared" si="0"/>
        <v>-83.93157586974783</v>
      </c>
      <c r="I9" s="60">
        <f t="shared" si="1"/>
        <v>-79.49357356159187</v>
      </c>
      <c r="J9" s="60">
        <f>(G9/F9-1)*100</f>
        <v>27.619399837725744</v>
      </c>
    </row>
    <row r="10" spans="1:10" ht="14.25" customHeight="1">
      <c r="A10" s="21" t="s">
        <v>68</v>
      </c>
      <c r="B10" s="26">
        <v>786.04</v>
      </c>
      <c r="C10" s="26">
        <v>103.869</v>
      </c>
      <c r="D10" s="26">
        <v>1605.148</v>
      </c>
      <c r="E10" s="26">
        <v>260.033</v>
      </c>
      <c r="F10" s="52">
        <f t="shared" si="2"/>
        <v>2042.0691058979185</v>
      </c>
      <c r="G10" s="52">
        <f>E10/C10*1000</f>
        <v>2503.4707179235384</v>
      </c>
      <c r="H10" s="60">
        <f t="shared" si="0"/>
        <v>-86.78578698285074</v>
      </c>
      <c r="I10" s="60">
        <f t="shared" si="1"/>
        <v>-83.80006080436196</v>
      </c>
      <c r="J10" s="60">
        <f>(G10/F10-1)*100</f>
        <v>22.594808897162032</v>
      </c>
    </row>
    <row r="11" spans="1:10" ht="14.25" customHeight="1">
      <c r="A11" s="21" t="s">
        <v>69</v>
      </c>
      <c r="B11" s="26">
        <v>621.4448000000001</v>
      </c>
      <c r="C11" s="26">
        <v>651.3</v>
      </c>
      <c r="D11" s="26">
        <v>1345.351</v>
      </c>
      <c r="E11" s="26">
        <v>2122.633</v>
      </c>
      <c r="F11" s="52">
        <f t="shared" si="2"/>
        <v>2164.876108063017</v>
      </c>
      <c r="G11" s="52">
        <f>E11/C11*1000</f>
        <v>3259.0710885920466</v>
      </c>
      <c r="H11" s="60">
        <f t="shared" si="0"/>
        <v>4.804159597119462</v>
      </c>
      <c r="I11" s="60">
        <f t="shared" si="1"/>
        <v>57.775405823461654</v>
      </c>
      <c r="J11" s="60">
        <f>(G11/F11-1)*100</f>
        <v>50.543076181298915</v>
      </c>
    </row>
    <row r="12" spans="1:10" ht="14.25" customHeight="1">
      <c r="A12" s="21" t="s">
        <v>70</v>
      </c>
      <c r="B12" s="26">
        <v>37.802</v>
      </c>
      <c r="C12" s="26">
        <v>89.368</v>
      </c>
      <c r="D12" s="26">
        <v>93.044</v>
      </c>
      <c r="E12" s="26">
        <v>112.646</v>
      </c>
      <c r="F12" s="52">
        <f t="shared" si="2"/>
        <v>2461.351251256547</v>
      </c>
      <c r="G12" s="52"/>
      <c r="H12" s="60">
        <f t="shared" si="0"/>
        <v>136.4107719168298</v>
      </c>
      <c r="I12" s="60">
        <f t="shared" si="1"/>
        <v>21.06745195821331</v>
      </c>
      <c r="J12" s="60"/>
    </row>
    <row r="13" spans="1:10" ht="14.25" customHeight="1">
      <c r="A13" s="21" t="s">
        <v>71</v>
      </c>
      <c r="B13" s="26">
        <v>53.62</v>
      </c>
      <c r="C13" s="26">
        <v>26.589</v>
      </c>
      <c r="D13" s="26">
        <v>104.042</v>
      </c>
      <c r="E13" s="26">
        <v>80.162</v>
      </c>
      <c r="F13" s="52">
        <f t="shared" si="2"/>
        <v>1940.3580753450208</v>
      </c>
      <c r="G13" s="52">
        <f>E13/C13*1000</f>
        <v>3014.8557674226186</v>
      </c>
      <c r="H13" s="60">
        <f t="shared" si="0"/>
        <v>-50.412159641924646</v>
      </c>
      <c r="I13" s="60">
        <f t="shared" si="1"/>
        <v>-22.95226927586935</v>
      </c>
      <c r="J13" s="60">
        <f>(G13/F13-1)*100</f>
        <v>55.37625790469309</v>
      </c>
    </row>
    <row r="14" spans="1:16" ht="14.25" customHeight="1">
      <c r="A14" s="21" t="s">
        <v>72</v>
      </c>
      <c r="B14" s="26">
        <v>51.988</v>
      </c>
      <c r="C14" s="26">
        <v>325.255</v>
      </c>
      <c r="D14" s="26">
        <v>73.34</v>
      </c>
      <c r="E14" s="26">
        <v>1018.2523</v>
      </c>
      <c r="F14" s="52">
        <f t="shared" si="2"/>
        <v>1410.7101638839733</v>
      </c>
      <c r="G14" s="52">
        <f>E14/C14*1000</f>
        <v>3130.627661373384</v>
      </c>
      <c r="H14" s="60">
        <f aca="true" t="shared" si="3" ref="H14:H19">(C14/B14-1)*100</f>
        <v>525.6347618681234</v>
      </c>
      <c r="I14" s="60">
        <f aca="true" t="shared" si="4" ref="I14:I19">(E14/D14-1)*100</f>
        <v>1288.3996454867738</v>
      </c>
      <c r="J14" s="60">
        <f>(G14/F14-1)*100</f>
        <v>121.9185585757833</v>
      </c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>
        <v>199.612</v>
      </c>
      <c r="D15" s="26">
        <v>1974.818</v>
      </c>
      <c r="E15" s="26">
        <v>1046.13</v>
      </c>
      <c r="F15" s="52">
        <f t="shared" si="2"/>
        <v>3018.9808204435176</v>
      </c>
      <c r="G15" s="52"/>
      <c r="H15" s="60">
        <f t="shared" si="3"/>
        <v>-69.48453986492065</v>
      </c>
      <c r="I15" s="60">
        <f t="shared" si="4"/>
        <v>-47.02651079745069</v>
      </c>
      <c r="J15" s="60"/>
    </row>
    <row r="16" spans="1:10" ht="14.25" customHeight="1">
      <c r="A16" s="21" t="s">
        <v>74</v>
      </c>
      <c r="B16" s="26">
        <v>116.633</v>
      </c>
      <c r="C16" s="26">
        <v>178</v>
      </c>
      <c r="D16" s="26">
        <v>251.4586</v>
      </c>
      <c r="E16" s="26">
        <v>949</v>
      </c>
      <c r="F16" s="52">
        <f t="shared" si="2"/>
        <v>2155.9815832568825</v>
      </c>
      <c r="G16" s="52"/>
      <c r="H16" s="60">
        <f t="shared" si="3"/>
        <v>52.615469035350216</v>
      </c>
      <c r="I16" s="60">
        <f t="shared" si="4"/>
        <v>277.39810847590815</v>
      </c>
      <c r="J16" s="60"/>
    </row>
    <row r="17" spans="1:10" ht="14.25" customHeight="1">
      <c r="A17" s="21" t="s">
        <v>75</v>
      </c>
      <c r="B17" s="26">
        <v>474.265</v>
      </c>
      <c r="C17" s="26">
        <v>653.69</v>
      </c>
      <c r="D17" s="26">
        <v>1314.999</v>
      </c>
      <c r="E17" s="26">
        <v>2411.87948</v>
      </c>
      <c r="F17" s="52">
        <f t="shared" si="2"/>
        <v>2772.7093502577677</v>
      </c>
      <c r="G17" s="52">
        <f>E17/C17*1000</f>
        <v>3689.6380241398824</v>
      </c>
      <c r="H17" s="60">
        <f t="shared" si="3"/>
        <v>37.83222460017082</v>
      </c>
      <c r="I17" s="60">
        <f t="shared" si="4"/>
        <v>83.41302769051535</v>
      </c>
      <c r="J17" s="60">
        <f>(G17/F17-1)*100</f>
        <v>33.06977248794114</v>
      </c>
    </row>
    <row r="18" spans="1:10" ht="14.25" customHeight="1">
      <c r="A18" s="21" t="s">
        <v>76</v>
      </c>
      <c r="B18" s="26">
        <v>216.904</v>
      </c>
      <c r="C18" s="26">
        <v>96.8504</v>
      </c>
      <c r="D18" s="26">
        <v>550.03</v>
      </c>
      <c r="E18" s="26">
        <v>264.40972</v>
      </c>
      <c r="F18" s="52">
        <f t="shared" si="2"/>
        <v>2535.822299266035</v>
      </c>
      <c r="G18" s="52">
        <f>E18/C18*1000</f>
        <v>2730.083923246574</v>
      </c>
      <c r="H18" s="60">
        <f t="shared" si="3"/>
        <v>-55.34872570353705</v>
      </c>
      <c r="I18" s="60">
        <f t="shared" si="4"/>
        <v>-51.928127556678724</v>
      </c>
      <c r="J18" s="60">
        <f>(G18/F18-1)*100</f>
        <v>7.660695468951673</v>
      </c>
    </row>
    <row r="19" spans="1:10" ht="14.25" customHeight="1">
      <c r="A19" s="21" t="s">
        <v>173</v>
      </c>
      <c r="B19" s="26">
        <f>SUM(B7:B18)</f>
        <v>6588.6918000000005</v>
      </c>
      <c r="C19" s="26">
        <f>SUM(C7:C18)</f>
        <v>3847.1807999999996</v>
      </c>
      <c r="D19" s="26">
        <f>SUM(D7:D18)</f>
        <v>15644.33435</v>
      </c>
      <c r="E19" s="26">
        <f>SUM(E7:E18)</f>
        <v>12735.3905</v>
      </c>
      <c r="F19" s="52">
        <f>D19/B19*1000</f>
        <v>2374.4219375992056</v>
      </c>
      <c r="G19" s="52">
        <f>E19/C19*1000</f>
        <v>3310.3176487052547</v>
      </c>
      <c r="H19" s="60">
        <f t="shared" si="3"/>
        <v>-41.609337380145796</v>
      </c>
      <c r="I19" s="60">
        <f t="shared" si="4"/>
        <v>-18.594232166867485</v>
      </c>
      <c r="J19" s="60">
        <f>(G19/F19-1)*100</f>
        <v>39.415728783753565</v>
      </c>
    </row>
    <row r="20" spans="1:10" ht="14.25" customHeight="1">
      <c r="A20" s="47" t="s">
        <v>193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4.25" customHeight="1">
      <c r="A21" s="57"/>
      <c r="B21" s="11"/>
      <c r="C21" s="11"/>
      <c r="D21" s="11"/>
      <c r="E21" s="11"/>
      <c r="F21" s="11"/>
      <c r="G21" s="11"/>
      <c r="H21" s="11"/>
      <c r="I21" s="11"/>
      <c r="J21" s="11"/>
    </row>
    <row r="22" ht="14.25" customHeight="1">
      <c r="A22" s="11"/>
    </row>
    <row r="23" spans="1:10" ht="14.25" customHeight="1">
      <c r="A23" s="213" t="s">
        <v>15</v>
      </c>
      <c r="B23" s="213"/>
      <c r="C23" s="213"/>
      <c r="D23" s="213"/>
      <c r="E23" s="213"/>
      <c r="F23" s="213"/>
      <c r="G23" s="213"/>
      <c r="H23" s="213"/>
      <c r="I23" s="213"/>
      <c r="J23" s="213"/>
    </row>
    <row r="24" spans="1:10" ht="14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4.25" customHeight="1">
      <c r="A25" s="225" t="s">
        <v>25</v>
      </c>
      <c r="B25" s="225"/>
      <c r="C25" s="225"/>
      <c r="D25" s="225"/>
      <c r="E25" s="225"/>
      <c r="F25" s="225"/>
      <c r="G25" s="225"/>
      <c r="H25" s="225"/>
      <c r="I25" s="225"/>
      <c r="J25" s="225"/>
    </row>
    <row r="26" spans="1:10" ht="14.25" customHeight="1">
      <c r="A26" s="217" t="s">
        <v>117</v>
      </c>
      <c r="B26" s="216" t="s">
        <v>114</v>
      </c>
      <c r="C26" s="216"/>
      <c r="D26" s="216" t="s">
        <v>115</v>
      </c>
      <c r="E26" s="216"/>
      <c r="F26" s="216" t="s">
        <v>116</v>
      </c>
      <c r="G26" s="216"/>
      <c r="H26" s="223" t="s">
        <v>281</v>
      </c>
      <c r="I26" s="223"/>
      <c r="J26" s="223"/>
    </row>
    <row r="27" spans="1:10" ht="14.25" customHeight="1">
      <c r="A27" s="229"/>
      <c r="B27" s="214" t="s">
        <v>118</v>
      </c>
      <c r="C27" s="214"/>
      <c r="D27" s="221" t="s">
        <v>208</v>
      </c>
      <c r="E27" s="221"/>
      <c r="F27" s="214" t="s">
        <v>202</v>
      </c>
      <c r="G27" s="214"/>
      <c r="H27" s="36" t="s">
        <v>114</v>
      </c>
      <c r="I27" s="36" t="s">
        <v>109</v>
      </c>
      <c r="J27" s="41" t="s">
        <v>109</v>
      </c>
    </row>
    <row r="28" spans="1:10" ht="14.25" customHeight="1">
      <c r="A28" s="220"/>
      <c r="B28" s="40">
        <v>2016</v>
      </c>
      <c r="C28" s="40">
        <v>2017</v>
      </c>
      <c r="D28" s="40">
        <v>2016</v>
      </c>
      <c r="E28" s="40">
        <v>2017</v>
      </c>
      <c r="F28" s="40">
        <v>2016</v>
      </c>
      <c r="G28" s="40">
        <v>2017</v>
      </c>
      <c r="H28" s="67" t="s">
        <v>118</v>
      </c>
      <c r="I28" s="67" t="s">
        <v>209</v>
      </c>
      <c r="J28" s="67" t="s">
        <v>119</v>
      </c>
    </row>
    <row r="29" spans="1:10" ht="14.25" customHeight="1">
      <c r="A29" s="38" t="s">
        <v>65</v>
      </c>
      <c r="B29" s="26">
        <v>16.432</v>
      </c>
      <c r="C29" s="26">
        <v>15.31</v>
      </c>
      <c r="D29" s="26">
        <v>30.622</v>
      </c>
      <c r="E29" s="26">
        <v>42.316</v>
      </c>
      <c r="F29" s="52">
        <f aca="true" t="shared" si="5" ref="F29:G31">D29/B29*1000</f>
        <v>1863.5589094449856</v>
      </c>
      <c r="G29" s="52">
        <f t="shared" si="5"/>
        <v>2763.945133899412</v>
      </c>
      <c r="H29" s="60">
        <f aca="true" t="shared" si="6" ref="H29:H36">(C29/B29-1)*100</f>
        <v>-6.82814021421615</v>
      </c>
      <c r="I29" s="60">
        <f aca="true" t="shared" si="7" ref="I29:I36">(E29/D29-1)*100</f>
        <v>38.18823068382209</v>
      </c>
      <c r="J29" s="60">
        <f>(G29/F29-1)*100</f>
        <v>48.31541519246012</v>
      </c>
    </row>
    <row r="30" spans="1:10" ht="14.25" customHeight="1">
      <c r="A30" s="21" t="s">
        <v>66</v>
      </c>
      <c r="B30" s="26">
        <v>230.199</v>
      </c>
      <c r="C30" s="26">
        <v>108.994</v>
      </c>
      <c r="D30" s="26">
        <v>505.55</v>
      </c>
      <c r="E30" s="26">
        <v>278.691</v>
      </c>
      <c r="F30" s="52">
        <v>4814.4098092615595</v>
      </c>
      <c r="G30" s="52">
        <f>E30/C30*1000</f>
        <v>2556.938914068664</v>
      </c>
      <c r="H30" s="60">
        <f t="shared" si="6"/>
        <v>-52.65227042689151</v>
      </c>
      <c r="I30" s="60">
        <f t="shared" si="7"/>
        <v>-44.873701908812194</v>
      </c>
      <c r="J30" s="60">
        <f>(G30/F30-1)*100</f>
        <v>-46.88987819130315</v>
      </c>
    </row>
    <row r="31" spans="1:10" ht="14.25" customHeight="1">
      <c r="A31" s="21" t="s">
        <v>67</v>
      </c>
      <c r="B31" s="26">
        <v>11.879</v>
      </c>
      <c r="C31" s="26">
        <v>7.00095</v>
      </c>
      <c r="D31" s="26">
        <v>8.54</v>
      </c>
      <c r="E31" s="26">
        <v>7.109699999999999</v>
      </c>
      <c r="F31" s="52">
        <f t="shared" si="5"/>
        <v>718.9157336476134</v>
      </c>
      <c r="G31" s="52">
        <f>E31/C31*1000</f>
        <v>1015.5336061534506</v>
      </c>
      <c r="H31" s="60">
        <f t="shared" si="6"/>
        <v>-41.06448354238572</v>
      </c>
      <c r="I31" s="60">
        <f t="shared" si="7"/>
        <v>-16.74824355971897</v>
      </c>
      <c r="J31" s="60">
        <f>(G31/F31-1)*100</f>
        <v>41.25905980675457</v>
      </c>
    </row>
    <row r="32" spans="1:10" ht="14.25" customHeight="1">
      <c r="A32" s="21" t="s">
        <v>68</v>
      </c>
      <c r="B32" s="26">
        <v>407.777</v>
      </c>
      <c r="C32" s="26">
        <v>320.3</v>
      </c>
      <c r="D32" s="26">
        <v>893.063</v>
      </c>
      <c r="E32" s="26">
        <v>873.594</v>
      </c>
      <c r="F32" s="52">
        <f>D32/B32*1000</f>
        <v>2190.076929302045</v>
      </c>
      <c r="G32" s="52">
        <f>E32/C32*1000</f>
        <v>2727.42428972838</v>
      </c>
      <c r="H32" s="60">
        <f t="shared" si="6"/>
        <v>-21.45216625753782</v>
      </c>
      <c r="I32" s="60">
        <f t="shared" si="7"/>
        <v>-2.180025373349914</v>
      </c>
      <c r="J32" s="60">
        <f>(G32/F32-1)*100</f>
        <v>24.535547278587245</v>
      </c>
    </row>
    <row r="33" spans="1:10" ht="14.25" customHeight="1">
      <c r="A33" s="21" t="s">
        <v>69</v>
      </c>
      <c r="B33" s="26">
        <v>313.7704943</v>
      </c>
      <c r="C33" s="26">
        <v>125.839</v>
      </c>
      <c r="D33" s="26">
        <v>660.2511800000001</v>
      </c>
      <c r="E33" s="26">
        <v>288.649</v>
      </c>
      <c r="F33" s="52">
        <f aca="true" t="shared" si="8" ref="F33:F39">D33/B33*1000</f>
        <v>2104.248780539337</v>
      </c>
      <c r="G33" s="52">
        <f>E33/C33*1000</f>
        <v>2293.7960409729894</v>
      </c>
      <c r="H33" s="60">
        <f t="shared" si="6"/>
        <v>-59.89457189697266</v>
      </c>
      <c r="I33" s="60">
        <f t="shared" si="7"/>
        <v>-56.281941063702455</v>
      </c>
      <c r="J33" s="60">
        <f>(G33/F33-1)*100</f>
        <v>9.007835108977446</v>
      </c>
    </row>
    <row r="34" spans="1:10" ht="14.25" customHeight="1">
      <c r="A34" s="21" t="s">
        <v>70</v>
      </c>
      <c r="B34" s="26">
        <v>652.229</v>
      </c>
      <c r="C34" s="26">
        <v>14.78</v>
      </c>
      <c r="D34" s="26">
        <v>1316.402</v>
      </c>
      <c r="E34" s="26">
        <v>8.186</v>
      </c>
      <c r="F34" s="52">
        <f t="shared" si="8"/>
        <v>2018.3125865301909</v>
      </c>
      <c r="G34" s="52"/>
      <c r="H34" s="60">
        <f t="shared" si="6"/>
        <v>-97.73392474115687</v>
      </c>
      <c r="I34" s="60">
        <f t="shared" si="7"/>
        <v>-99.37815348199106</v>
      </c>
      <c r="J34" s="60"/>
    </row>
    <row r="35" spans="1:10" ht="14.25" customHeight="1">
      <c r="A35" s="21" t="s">
        <v>71</v>
      </c>
      <c r="B35" s="26">
        <v>11.098</v>
      </c>
      <c r="C35" s="26">
        <v>14.211</v>
      </c>
      <c r="D35" s="26">
        <v>11.431</v>
      </c>
      <c r="E35" s="26">
        <v>12.09</v>
      </c>
      <c r="F35" s="52">
        <f t="shared" si="8"/>
        <v>1030.0054063795276</v>
      </c>
      <c r="G35" s="52"/>
      <c r="H35" s="60">
        <f t="shared" si="6"/>
        <v>28.050099116957995</v>
      </c>
      <c r="I35" s="60">
        <f t="shared" si="7"/>
        <v>5.765024932201923</v>
      </c>
      <c r="J35" s="60"/>
    </row>
    <row r="36" spans="1:10" ht="14.25" customHeight="1">
      <c r="A36" s="21" t="s">
        <v>72</v>
      </c>
      <c r="B36" s="26">
        <v>123.086</v>
      </c>
      <c r="C36" s="26">
        <v>432.48215</v>
      </c>
      <c r="D36" s="26">
        <v>259.656</v>
      </c>
      <c r="E36" s="26">
        <v>1292.23033</v>
      </c>
      <c r="F36" s="52">
        <f t="shared" si="8"/>
        <v>2109.5494207302213</v>
      </c>
      <c r="G36" s="52">
        <f>E36/C36*1000</f>
        <v>2987.9391091632338</v>
      </c>
      <c r="H36" s="60">
        <f t="shared" si="6"/>
        <v>251.3658336447687</v>
      </c>
      <c r="I36" s="60">
        <f t="shared" si="7"/>
        <v>397.67012123732945</v>
      </c>
      <c r="J36" s="60">
        <f>(G36/F36-1)*100</f>
        <v>41.63873478389321</v>
      </c>
    </row>
    <row r="37" spans="1:10" ht="14.25" customHeight="1">
      <c r="A37" s="21" t="s">
        <v>73</v>
      </c>
      <c r="B37" s="26">
        <v>11.875</v>
      </c>
      <c r="C37" s="26">
        <v>7.22</v>
      </c>
      <c r="D37" s="26">
        <v>3.579</v>
      </c>
      <c r="E37" s="26">
        <v>2.45</v>
      </c>
      <c r="F37" s="52"/>
      <c r="G37" s="52"/>
      <c r="H37" s="60">
        <f aca="true" t="shared" si="9" ref="H37:H42">(C37/B37-1)*100</f>
        <v>-39.2</v>
      </c>
      <c r="I37" s="60">
        <f aca="true" t="shared" si="10" ref="I37:I42">(E37/D37-1)*100</f>
        <v>-31.545124336406815</v>
      </c>
      <c r="J37" s="60"/>
    </row>
    <row r="38" spans="1:10" ht="14.25" customHeight="1">
      <c r="A38" s="21" t="s">
        <v>74</v>
      </c>
      <c r="B38" s="26">
        <v>20.037</v>
      </c>
      <c r="C38" s="26">
        <v>13.263390000000001</v>
      </c>
      <c r="D38" s="26">
        <v>62.629</v>
      </c>
      <c r="E38" s="26">
        <v>16.74147</v>
      </c>
      <c r="F38" s="52">
        <f t="shared" si="8"/>
        <v>3125.6675150970705</v>
      </c>
      <c r="G38" s="52">
        <f>E38/C38*1000</f>
        <v>1262.2316014231653</v>
      </c>
      <c r="H38" s="60">
        <f t="shared" si="9"/>
        <v>-33.8055098068573</v>
      </c>
      <c r="I38" s="60">
        <f t="shared" si="10"/>
        <v>-73.26882115313992</v>
      </c>
      <c r="J38" s="60">
        <f>(G38/F38-1)*100</f>
        <v>-59.617214712487886</v>
      </c>
    </row>
    <row r="39" spans="1:10" ht="14.25" customHeight="1">
      <c r="A39" s="21" t="s">
        <v>75</v>
      </c>
      <c r="B39" s="26">
        <v>10.045</v>
      </c>
      <c r="C39" s="26">
        <v>62.88440000000001</v>
      </c>
      <c r="D39" s="26">
        <v>3.228</v>
      </c>
      <c r="E39" s="26">
        <v>198.19572</v>
      </c>
      <c r="F39" s="52">
        <f t="shared" si="8"/>
        <v>321.35390741662525</v>
      </c>
      <c r="G39" s="52">
        <f>E39/C39*1000</f>
        <v>3151.747015157972</v>
      </c>
      <c r="H39" s="60">
        <f t="shared" si="9"/>
        <v>526.0268790443007</v>
      </c>
      <c r="I39" s="60">
        <f t="shared" si="10"/>
        <v>6039.892193308549</v>
      </c>
      <c r="J39" s="60">
        <f>(G39/F39-1)*100</f>
        <v>880.7713372757689</v>
      </c>
    </row>
    <row r="40" spans="1:10" ht="14.25" customHeight="1">
      <c r="A40" s="21" t="s">
        <v>76</v>
      </c>
      <c r="B40" s="26">
        <v>4.721</v>
      </c>
      <c r="C40" s="26">
        <v>21.44215</v>
      </c>
      <c r="D40" s="26">
        <v>4.856</v>
      </c>
      <c r="E40" s="26">
        <v>47.22641</v>
      </c>
      <c r="F40" s="52">
        <f aca="true" t="shared" si="11" ref="F40:G42">D40/B40*1000</f>
        <v>1028.595636517687</v>
      </c>
      <c r="G40" s="52">
        <f t="shared" si="11"/>
        <v>2202.503480294653</v>
      </c>
      <c r="H40" s="60">
        <f t="shared" si="9"/>
        <v>354.18661300571915</v>
      </c>
      <c r="I40" s="60">
        <f t="shared" si="10"/>
        <v>872.5372734761121</v>
      </c>
      <c r="J40" s="60">
        <f>(G40/F40-1)*100</f>
        <v>114.12724321398389</v>
      </c>
    </row>
    <row r="41" spans="1:10" ht="14.25" customHeight="1">
      <c r="A41" s="21" t="s">
        <v>251</v>
      </c>
      <c r="B41" s="26">
        <f>SUM(B29:B40)</f>
        <v>1813.1484943</v>
      </c>
      <c r="C41" s="26">
        <f>SUM(C29:C40)</f>
        <v>1143.7270400000002</v>
      </c>
      <c r="D41" s="26">
        <f>SUM(D29:D40)</f>
        <v>3759.8071800000007</v>
      </c>
      <c r="E41" s="26">
        <f>SUM(E29:E40)</f>
        <v>3067.4796300000003</v>
      </c>
      <c r="F41" s="52">
        <f t="shared" si="11"/>
        <v>2073.6344495885014</v>
      </c>
      <c r="G41" s="52">
        <f t="shared" si="11"/>
        <v>2682.0032426618154</v>
      </c>
      <c r="H41" s="60">
        <f t="shared" si="9"/>
        <v>-36.92038773462085</v>
      </c>
      <c r="I41" s="60">
        <f t="shared" si="10"/>
        <v>-18.41391105593878</v>
      </c>
      <c r="J41" s="60">
        <f>(G41/F41-1)*100</f>
        <v>29.338285404837894</v>
      </c>
    </row>
    <row r="42" spans="1:12" ht="14.25" customHeight="1">
      <c r="A42" s="21" t="s">
        <v>249</v>
      </c>
      <c r="B42" s="26">
        <f>B19+B41</f>
        <v>8401.8402943</v>
      </c>
      <c r="C42" s="26">
        <f>C19+C41</f>
        <v>4990.90784</v>
      </c>
      <c r="D42" s="26">
        <f>D19+D41</f>
        <v>19404.14153</v>
      </c>
      <c r="E42" s="26">
        <f>E19+E41</f>
        <v>15802.87013</v>
      </c>
      <c r="F42" s="52">
        <f t="shared" si="11"/>
        <v>2309.51087503582</v>
      </c>
      <c r="G42" s="52">
        <f t="shared" si="11"/>
        <v>3166.3317850405347</v>
      </c>
      <c r="H42" s="60">
        <f t="shared" si="9"/>
        <v>-40.59744454573904</v>
      </c>
      <c r="I42" s="60">
        <f t="shared" si="10"/>
        <v>-18.559292584174436</v>
      </c>
      <c r="J42" s="60">
        <f>(G42/F42-1)*100</f>
        <v>37.09966985937771</v>
      </c>
      <c r="L42" s="62"/>
    </row>
    <row r="43" spans="1:10" ht="14.25" customHeight="1">
      <c r="A43" s="47" t="s">
        <v>194</v>
      </c>
      <c r="B43" s="53"/>
      <c r="C43" s="53"/>
      <c r="D43" s="53"/>
      <c r="E43" s="53"/>
      <c r="F43" s="53"/>
      <c r="G43" s="70"/>
      <c r="H43" s="53"/>
      <c r="I43" s="53"/>
      <c r="J43" s="54"/>
    </row>
    <row r="44" ht="14.25" customHeight="1">
      <c r="A44" s="57"/>
    </row>
  </sheetData>
  <sheetProtection/>
  <mergeCells count="20">
    <mergeCell ref="A23:J23"/>
    <mergeCell ref="A25:J25"/>
    <mergeCell ref="B26:C26"/>
    <mergeCell ref="D26:E26"/>
    <mergeCell ref="F26:G26"/>
    <mergeCell ref="H26:J26"/>
    <mergeCell ref="A26:A28"/>
    <mergeCell ref="B27:C27"/>
    <mergeCell ref="D27:E27"/>
    <mergeCell ref="F27:G27"/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B41 B19 B40 C19:E19 D40 C41:E4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1">
      <selection activeCell="A38" sqref="A38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>
        <v>3041</v>
      </c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>
        <v>2863.46</v>
      </c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>
        <v>2503</v>
      </c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>
        <v>3259</v>
      </c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>
        <v>3015</v>
      </c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>
        <v>3131</v>
      </c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>
        <v>3690</v>
      </c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>
        <v>2730</v>
      </c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>
        <v>2557</v>
      </c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>
        <v>1015.53</v>
      </c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>
        <v>2727</v>
      </c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>
        <v>2294</v>
      </c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>
        <v>2988</v>
      </c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>
        <v>1262</v>
      </c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>
        <v>3152</v>
      </c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>
        <v>2203</v>
      </c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8"/>
  <sheetViews>
    <sheetView zoomScalePageLayoutView="0" workbookViewId="0" topLeftCell="A1">
      <selection activeCell="B1" sqref="B1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2">
      <c r="A2" s="213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5" t="s">
        <v>27</v>
      </c>
      <c r="B4" s="225"/>
      <c r="C4" s="225"/>
      <c r="D4" s="225"/>
      <c r="E4" s="225"/>
      <c r="F4" s="225"/>
      <c r="G4" s="225"/>
      <c r="H4" s="225"/>
      <c r="I4" s="225"/>
      <c r="J4" s="22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7" t="s">
        <v>117</v>
      </c>
      <c r="B5" s="216" t="s">
        <v>114</v>
      </c>
      <c r="C5" s="216"/>
      <c r="D5" s="216" t="s">
        <v>115</v>
      </c>
      <c r="E5" s="216"/>
      <c r="F5" s="216" t="s">
        <v>116</v>
      </c>
      <c r="G5" s="216"/>
      <c r="H5" s="223" t="s">
        <v>281</v>
      </c>
      <c r="I5" s="223"/>
      <c r="J5" s="223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29"/>
      <c r="B6" s="214" t="s">
        <v>118</v>
      </c>
      <c r="C6" s="214"/>
      <c r="D6" s="221" t="s">
        <v>207</v>
      </c>
      <c r="E6" s="221"/>
      <c r="F6" s="214" t="s">
        <v>202</v>
      </c>
      <c r="G6" s="214"/>
      <c r="H6" s="227" t="s">
        <v>114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0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28"/>
      <c r="I7" s="67" t="s">
        <v>209</v>
      </c>
      <c r="J7" s="67" t="s">
        <v>119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 aca="true" t="shared" si="0" ref="F8:F14">D8/B8*1000</f>
        <v>1102.5380345145409</v>
      </c>
      <c r="G8" s="52"/>
      <c r="H8" s="60">
        <f aca="true" t="shared" si="1" ref="H8:H14">(C8/B8-1)*100</f>
        <v>128.10173057799125</v>
      </c>
      <c r="I8" s="60">
        <f aca="true" t="shared" si="2" ref="I8:I14">(E8/D8-1)*100</f>
        <v>398.10076148970046</v>
      </c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100.092</v>
      </c>
      <c r="C9" s="26">
        <v>74.898</v>
      </c>
      <c r="D9" s="26">
        <v>98.581</v>
      </c>
      <c r="E9" s="26">
        <v>67.862</v>
      </c>
      <c r="F9" s="52">
        <f t="shared" si="0"/>
        <v>984.9038884226512</v>
      </c>
      <c r="G9" s="52">
        <f aca="true" t="shared" si="3" ref="G9:G14">E9/C9*1000</f>
        <v>906.0589067798874</v>
      </c>
      <c r="H9" s="60">
        <f t="shared" si="1"/>
        <v>-25.17084282460137</v>
      </c>
      <c r="I9" s="60">
        <f t="shared" si="2"/>
        <v>-31.161177103092896</v>
      </c>
      <c r="J9" s="60">
        <f aca="true" t="shared" si="4" ref="J9:J16">(G9/F9-1)*100</f>
        <v>-8.005347787694905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96.948</v>
      </c>
      <c r="C10" s="26">
        <v>562.825</v>
      </c>
      <c r="D10" s="26">
        <v>115.921</v>
      </c>
      <c r="E10" s="26">
        <v>1097.61554</v>
      </c>
      <c r="F10" s="52">
        <f t="shared" si="0"/>
        <v>1195.7028510129142</v>
      </c>
      <c r="G10" s="52">
        <f t="shared" si="3"/>
        <v>1950.1897392617598</v>
      </c>
      <c r="H10" s="60">
        <f t="shared" si="1"/>
        <v>480.54317778602973</v>
      </c>
      <c r="I10" s="60">
        <f t="shared" si="2"/>
        <v>846.8651409149335</v>
      </c>
      <c r="J10" s="60">
        <f t="shared" si="4"/>
        <v>63.099865289247916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164.928</v>
      </c>
      <c r="C11" s="26">
        <v>58.804</v>
      </c>
      <c r="D11" s="26">
        <v>191.833</v>
      </c>
      <c r="E11" s="26">
        <v>64.091</v>
      </c>
      <c r="F11" s="52">
        <f t="shared" si="0"/>
        <v>1163.1317908420644</v>
      </c>
      <c r="G11" s="52">
        <f t="shared" si="3"/>
        <v>1089.9088497381128</v>
      </c>
      <c r="H11" s="60">
        <f t="shared" si="1"/>
        <v>-64.34565386107877</v>
      </c>
      <c r="I11" s="60">
        <f t="shared" si="2"/>
        <v>-66.59021127751743</v>
      </c>
      <c r="J11" s="60">
        <f t="shared" si="4"/>
        <v>-6.295326263152079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102.282</v>
      </c>
      <c r="C12" s="26">
        <v>5.718</v>
      </c>
      <c r="D12" s="26">
        <v>96.4</v>
      </c>
      <c r="E12" s="26">
        <v>5.83</v>
      </c>
      <c r="F12" s="52">
        <f t="shared" si="0"/>
        <v>942.4923251402985</v>
      </c>
      <c r="G12" s="52">
        <f t="shared" si="3"/>
        <v>1019.5872682756209</v>
      </c>
      <c r="H12" s="60">
        <f t="shared" si="1"/>
        <v>-94.40957353199977</v>
      </c>
      <c r="I12" s="60">
        <f t="shared" si="2"/>
        <v>-93.95228215767635</v>
      </c>
      <c r="J12" s="60">
        <f t="shared" si="4"/>
        <v>8.179901425069547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71.058</v>
      </c>
      <c r="C13" s="26">
        <v>77.532</v>
      </c>
      <c r="D13" s="26">
        <v>75.848</v>
      </c>
      <c r="E13" s="26">
        <v>72.478</v>
      </c>
      <c r="F13" s="52">
        <f t="shared" si="0"/>
        <v>1067.4097216358466</v>
      </c>
      <c r="G13" s="52">
        <f t="shared" si="3"/>
        <v>934.814012278801</v>
      </c>
      <c r="H13" s="60">
        <f t="shared" si="1"/>
        <v>9.110867178924241</v>
      </c>
      <c r="I13" s="60">
        <f t="shared" si="2"/>
        <v>-4.443096719755301</v>
      </c>
      <c r="J13" s="60">
        <f t="shared" si="4"/>
        <v>-12.422194277361232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82.311</v>
      </c>
      <c r="C14" s="26">
        <v>147.945</v>
      </c>
      <c r="D14" s="26">
        <v>89.665</v>
      </c>
      <c r="E14" s="26">
        <v>150.53</v>
      </c>
      <c r="F14" s="52">
        <f t="shared" si="0"/>
        <v>1089.3440730886516</v>
      </c>
      <c r="G14" s="52">
        <f t="shared" si="3"/>
        <v>1017.4727094528373</v>
      </c>
      <c r="H14" s="60">
        <f t="shared" si="1"/>
        <v>79.73903852462001</v>
      </c>
      <c r="I14" s="60">
        <f t="shared" si="2"/>
        <v>67.88044387442145</v>
      </c>
      <c r="J14" s="60">
        <f t="shared" si="4"/>
        <v>-6.597673353290034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40.366</v>
      </c>
      <c r="C15" s="26">
        <v>167.112</v>
      </c>
      <c r="D15" s="26">
        <v>64.557</v>
      </c>
      <c r="E15" s="26">
        <v>167.02401999999998</v>
      </c>
      <c r="F15" s="52">
        <f aca="true" t="shared" si="5" ref="F15:G17">D15/B15*1000</f>
        <v>1599.2914829311796</v>
      </c>
      <c r="G15" s="52">
        <f t="shared" si="5"/>
        <v>999.4735267365598</v>
      </c>
      <c r="H15" s="60">
        <f aca="true" t="shared" si="6" ref="H15:H20">(C15/B15-1)*100</f>
        <v>313.99197344299654</v>
      </c>
      <c r="I15" s="60">
        <f aca="true" t="shared" si="7" ref="I15:I20">(E15/D15-1)*100</f>
        <v>158.72332977059028</v>
      </c>
      <c r="J15" s="60">
        <f t="shared" si="4"/>
        <v>-37.50523044712738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48.972</v>
      </c>
      <c r="C16" s="26">
        <v>7.1</v>
      </c>
      <c r="D16" s="26">
        <v>52.231</v>
      </c>
      <c r="E16" s="26">
        <v>13.2</v>
      </c>
      <c r="F16" s="52">
        <f t="shared" si="5"/>
        <v>1066.5482316425712</v>
      </c>
      <c r="G16" s="52">
        <f t="shared" si="5"/>
        <v>1859.1549295774648</v>
      </c>
      <c r="H16" s="60">
        <f t="shared" si="6"/>
        <v>-85.50191946418362</v>
      </c>
      <c r="I16" s="60">
        <f t="shared" si="7"/>
        <v>-74.72765216059429</v>
      </c>
      <c r="J16" s="60">
        <f t="shared" si="4"/>
        <v>74.31512935089815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182.392</v>
      </c>
      <c r="C17" s="26">
        <v>10.992</v>
      </c>
      <c r="D17" s="26">
        <v>187.25</v>
      </c>
      <c r="E17" s="26">
        <v>9.36707</v>
      </c>
      <c r="F17" s="52">
        <f t="shared" si="5"/>
        <v>1026.6349401289528</v>
      </c>
      <c r="G17" s="52">
        <f t="shared" si="5"/>
        <v>852.1715793304221</v>
      </c>
      <c r="H17" s="60">
        <f t="shared" si="6"/>
        <v>-93.97341988683714</v>
      </c>
      <c r="I17" s="60">
        <f t="shared" si="7"/>
        <v>-94.99755941255007</v>
      </c>
      <c r="J17" s="60">
        <f>(G17/F17-1)*100</f>
        <v>-16.993709640996325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11.75</v>
      </c>
      <c r="C18" s="26">
        <v>49.308</v>
      </c>
      <c r="D18" s="26">
        <v>7.12</v>
      </c>
      <c r="E18" s="26">
        <v>50.91275</v>
      </c>
      <c r="F18" s="52">
        <f aca="true" t="shared" si="8" ref="F18:G20">D18/B18*1000</f>
        <v>605.9574468085106</v>
      </c>
      <c r="G18" s="52">
        <f t="shared" si="8"/>
        <v>1032.5454287336743</v>
      </c>
      <c r="H18" s="60">
        <f t="shared" si="6"/>
        <v>319.6425531914894</v>
      </c>
      <c r="I18" s="60">
        <f t="shared" si="7"/>
        <v>615.0667134831461</v>
      </c>
      <c r="J18" s="60">
        <f>(G18/F18-1)*100</f>
        <v>70.39899982613306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60.609</v>
      </c>
      <c r="C19" s="26"/>
      <c r="D19" s="26">
        <v>73.632</v>
      </c>
      <c r="E19" s="26"/>
      <c r="F19" s="52">
        <f t="shared" si="8"/>
        <v>1214.8690788496758</v>
      </c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172</v>
      </c>
      <c r="B20" s="26">
        <f>SUM(B8:B19)</f>
        <v>1093.6408</v>
      </c>
      <c r="C20" s="26">
        <f>SUM(C8:C19)</f>
        <v>1463.1749999999997</v>
      </c>
      <c r="D20" s="26">
        <f>SUM(D8:D19)</f>
        <v>1198.4989299999997</v>
      </c>
      <c r="E20" s="26">
        <f>SUM(E8:E19)</f>
        <v>2423.4523799999993</v>
      </c>
      <c r="F20" s="52">
        <f t="shared" si="8"/>
        <v>1095.8798629312291</v>
      </c>
      <c r="G20" s="52">
        <f t="shared" si="8"/>
        <v>1656.2970116356553</v>
      </c>
      <c r="H20" s="60">
        <f t="shared" si="6"/>
        <v>33.789357529455735</v>
      </c>
      <c r="I20" s="60">
        <f t="shared" si="7"/>
        <v>102.20730443205315</v>
      </c>
      <c r="J20" s="60">
        <f>(G20/F20-1)*100</f>
        <v>51.138557031738664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10" ht="12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2:6" ht="12">
      <c r="B22" s="29"/>
      <c r="C22" s="29"/>
      <c r="D22" s="29"/>
      <c r="E22" s="29"/>
      <c r="F22" s="29"/>
    </row>
    <row r="23" ht="15" customHeight="1"/>
    <row r="24" ht="15" customHeight="1"/>
    <row r="25" spans="35:48" ht="15" customHeight="1">
      <c r="AI25" s="68">
        <v>2004</v>
      </c>
      <c r="AJ25" s="68">
        <v>2005</v>
      </c>
      <c r="AK25" s="10">
        <v>2006</v>
      </c>
      <c r="AL25" s="10">
        <v>2007</v>
      </c>
      <c r="AM25" s="10">
        <v>2008</v>
      </c>
      <c r="AN25" s="10">
        <v>2009</v>
      </c>
      <c r="AO25" s="10">
        <v>2010</v>
      </c>
      <c r="AP25" s="10">
        <v>2011</v>
      </c>
      <c r="AQ25" s="10">
        <v>2012</v>
      </c>
      <c r="AR25" s="10">
        <v>2013</v>
      </c>
      <c r="AS25" s="10">
        <v>2014</v>
      </c>
      <c r="AT25" s="10">
        <v>2015</v>
      </c>
      <c r="AU25" s="10">
        <v>2016</v>
      </c>
      <c r="AV25" s="10">
        <v>2017</v>
      </c>
    </row>
    <row r="26" spans="34:48" ht="15" customHeight="1">
      <c r="AH26" s="11" t="s">
        <v>65</v>
      </c>
      <c r="AI26" s="44">
        <v>501.1758434717171</v>
      </c>
      <c r="AJ26" s="44">
        <v>472.16898339621116</v>
      </c>
      <c r="AK26" s="29">
        <v>498.26100364932233</v>
      </c>
      <c r="AL26" s="29">
        <v>655.198093535895</v>
      </c>
      <c r="AM26" s="29">
        <v>1172</v>
      </c>
      <c r="AN26" s="29">
        <v>850</v>
      </c>
      <c r="AO26" s="29">
        <v>2879</v>
      </c>
      <c r="AP26" s="29">
        <v>1024</v>
      </c>
      <c r="AQ26" s="29">
        <v>982.6</v>
      </c>
      <c r="AR26" s="29">
        <v>977</v>
      </c>
      <c r="AS26" s="29">
        <v>969.6722667233759</v>
      </c>
      <c r="AT26" s="29">
        <v>1023.1776548737308</v>
      </c>
      <c r="AU26" s="29">
        <v>1103</v>
      </c>
      <c r="AV26" s="29"/>
    </row>
    <row r="27" spans="34:48" ht="15" customHeight="1">
      <c r="AH27" s="11" t="s">
        <v>66</v>
      </c>
      <c r="AI27" s="44">
        <v>721.6607664850096</v>
      </c>
      <c r="AJ27" s="44">
        <v>534.8005425019904</v>
      </c>
      <c r="AK27" s="29">
        <v>802.0054225878835</v>
      </c>
      <c r="AL27" s="29">
        <v>571.7081334668704</v>
      </c>
      <c r="AM27" s="29">
        <v>1014</v>
      </c>
      <c r="AN27" s="29">
        <v>882</v>
      </c>
      <c r="AO27" s="29">
        <v>1125</v>
      </c>
      <c r="AP27" s="29">
        <v>1123</v>
      </c>
      <c r="AQ27" s="29">
        <v>1061</v>
      </c>
      <c r="AR27" s="29">
        <v>1040</v>
      </c>
      <c r="AS27" s="29">
        <v>1024.0844971152976</v>
      </c>
      <c r="AT27" s="29"/>
      <c r="AU27" s="29">
        <v>985</v>
      </c>
      <c r="AV27" s="29">
        <v>906</v>
      </c>
    </row>
    <row r="28" spans="34:48" ht="15" customHeight="1">
      <c r="AH28" s="11" t="s">
        <v>67</v>
      </c>
      <c r="AI28" s="44">
        <v>455.84218512898326</v>
      </c>
      <c r="AJ28" s="44">
        <v>475.1990641930717</v>
      </c>
      <c r="AK28" s="29">
        <v>525.0755356161875</v>
      </c>
      <c r="AL28" s="29">
        <v>1531.5083439410257</v>
      </c>
      <c r="AM28" s="29">
        <v>1003</v>
      </c>
      <c r="AN28" s="29">
        <v>1236</v>
      </c>
      <c r="AO28" s="29">
        <v>892</v>
      </c>
      <c r="AP28" s="29">
        <v>999</v>
      </c>
      <c r="AQ28" s="29">
        <v>1198</v>
      </c>
      <c r="AR28" s="29">
        <v>879</v>
      </c>
      <c r="AS28" s="29"/>
      <c r="AT28" s="29">
        <v>995</v>
      </c>
      <c r="AU28" s="29">
        <v>1196</v>
      </c>
      <c r="AV28" s="29"/>
    </row>
    <row r="29" spans="34:48" ht="15" customHeight="1">
      <c r="AH29" s="11" t="s">
        <v>68</v>
      </c>
      <c r="AI29" s="44">
        <v>629.824220564758</v>
      </c>
      <c r="AJ29" s="44">
        <v>459.0415151146386</v>
      </c>
      <c r="AK29" s="29">
        <v>618.5259526170266</v>
      </c>
      <c r="AL29" s="29">
        <v>1068.1262724795872</v>
      </c>
      <c r="AM29" s="29">
        <v>1401</v>
      </c>
      <c r="AN29" s="29">
        <v>1021</v>
      </c>
      <c r="AO29" s="29">
        <v>972</v>
      </c>
      <c r="AP29" s="29">
        <v>994</v>
      </c>
      <c r="AQ29" s="29">
        <v>898</v>
      </c>
      <c r="AR29" s="29"/>
      <c r="AS29" s="29">
        <v>1651</v>
      </c>
      <c r="AT29" s="29">
        <v>1447</v>
      </c>
      <c r="AU29" s="29">
        <v>1163.13</v>
      </c>
      <c r="AV29" s="29">
        <v>1090</v>
      </c>
    </row>
    <row r="30" spans="34:48" ht="15" customHeight="1">
      <c r="AH30" s="11" t="s">
        <v>69</v>
      </c>
      <c r="AI30" s="44">
        <v>454.24857068723327</v>
      </c>
      <c r="AJ30" s="44">
        <v>439.62732880338586</v>
      </c>
      <c r="AK30" s="29">
        <v>543.6141757920202</v>
      </c>
      <c r="AL30" s="29">
        <v>634.8353446691578</v>
      </c>
      <c r="AM30" s="29">
        <v>1798.5</v>
      </c>
      <c r="AN30" s="29">
        <v>1922</v>
      </c>
      <c r="AO30" s="29">
        <v>978</v>
      </c>
      <c r="AP30" s="29">
        <v>968</v>
      </c>
      <c r="AQ30" s="29">
        <v>907</v>
      </c>
      <c r="AR30" s="29">
        <v>1045</v>
      </c>
      <c r="AS30" s="29">
        <v>920</v>
      </c>
      <c r="AT30" s="29">
        <v>1059</v>
      </c>
      <c r="AU30" s="29">
        <v>942.45</v>
      </c>
      <c r="AV30" s="29">
        <v>1020</v>
      </c>
    </row>
    <row r="31" spans="34:48" ht="15" customHeight="1">
      <c r="AH31" s="11" t="s">
        <v>70</v>
      </c>
      <c r="AI31" s="44">
        <v>459.56631865076906</v>
      </c>
      <c r="AJ31" s="44">
        <v>479.1123782662457</v>
      </c>
      <c r="AK31" s="29">
        <v>543.5494386610975</v>
      </c>
      <c r="AL31" s="29">
        <v>1720.168819542141</v>
      </c>
      <c r="AM31" s="29">
        <v>1011</v>
      </c>
      <c r="AN31" s="29">
        <v>493</v>
      </c>
      <c r="AO31" s="29">
        <v>937</v>
      </c>
      <c r="AP31" s="29">
        <v>340</v>
      </c>
      <c r="AQ31" s="29">
        <v>954</v>
      </c>
      <c r="AR31" s="29"/>
      <c r="AS31" s="29">
        <v>853.55</v>
      </c>
      <c r="AT31" s="29">
        <v>1374</v>
      </c>
      <c r="AU31" s="29">
        <v>1067</v>
      </c>
      <c r="AV31" s="29">
        <v>935</v>
      </c>
    </row>
    <row r="32" spans="34:48" ht="15" customHeight="1">
      <c r="AH32" s="11" t="s">
        <v>71</v>
      </c>
      <c r="AI32" s="44">
        <v>545.8034393830134</v>
      </c>
      <c r="AJ32" s="44">
        <v>449.2750258297442</v>
      </c>
      <c r="AK32" s="29">
        <v>798.8203471335187</v>
      </c>
      <c r="AL32" s="29">
        <v>895.6907355634822</v>
      </c>
      <c r="AM32" s="29">
        <v>1994</v>
      </c>
      <c r="AN32" s="29">
        <v>1126</v>
      </c>
      <c r="AO32" s="29"/>
      <c r="AP32" s="29">
        <v>971</v>
      </c>
      <c r="AQ32" s="29">
        <v>903</v>
      </c>
      <c r="AR32" s="29">
        <v>1006</v>
      </c>
      <c r="AS32" s="29">
        <v>875</v>
      </c>
      <c r="AT32" s="29">
        <v>1331</v>
      </c>
      <c r="AU32" s="29">
        <v>1089</v>
      </c>
      <c r="AV32" s="29">
        <v>1017</v>
      </c>
    </row>
    <row r="33" spans="34:48" ht="15" customHeight="1">
      <c r="AH33" s="11" t="s">
        <v>72</v>
      </c>
      <c r="AI33" s="44">
        <v>474.0408891588679</v>
      </c>
      <c r="AJ33" s="44">
        <v>453.4716906951747</v>
      </c>
      <c r="AK33" s="29">
        <v>555.9000733917811</v>
      </c>
      <c r="AL33" s="29">
        <v>939</v>
      </c>
      <c r="AM33" s="29">
        <v>3713</v>
      </c>
      <c r="AN33" s="29">
        <v>892</v>
      </c>
      <c r="AO33" s="29">
        <v>900</v>
      </c>
      <c r="AP33" s="29">
        <v>1036</v>
      </c>
      <c r="AQ33" s="29">
        <v>937</v>
      </c>
      <c r="AR33" s="29">
        <v>1003.76</v>
      </c>
      <c r="AS33" s="29">
        <v>964.66</v>
      </c>
      <c r="AT33" s="29">
        <v>1292</v>
      </c>
      <c r="AU33" s="29">
        <v>1599</v>
      </c>
      <c r="AV33" s="29">
        <v>999</v>
      </c>
    </row>
    <row r="34" spans="34:48" ht="15" customHeight="1">
      <c r="AH34" s="11" t="s">
        <v>73</v>
      </c>
      <c r="AI34" s="44">
        <v>477.32088205289176</v>
      </c>
      <c r="AJ34" s="44">
        <v>491.3005875527459</v>
      </c>
      <c r="AK34" s="29">
        <v>541.1539440429474</v>
      </c>
      <c r="AL34" s="29">
        <v>909</v>
      </c>
      <c r="AM34" s="29">
        <v>1989.23</v>
      </c>
      <c r="AN34" s="29">
        <v>1014</v>
      </c>
      <c r="AO34" s="29">
        <v>899</v>
      </c>
      <c r="AP34" s="29">
        <v>1020</v>
      </c>
      <c r="AQ34" s="29">
        <v>898</v>
      </c>
      <c r="AR34" s="29">
        <v>1627</v>
      </c>
      <c r="AS34" s="29">
        <v>907</v>
      </c>
      <c r="AT34" s="29">
        <v>1121</v>
      </c>
      <c r="AU34" s="29">
        <v>1067</v>
      </c>
      <c r="AV34" s="29">
        <v>1859</v>
      </c>
    </row>
    <row r="35" spans="34:48" ht="15" customHeight="1">
      <c r="AH35" s="11" t="s">
        <v>74</v>
      </c>
      <c r="AI35" s="44">
        <v>494.291319274154</v>
      </c>
      <c r="AJ35" s="44">
        <v>463.4243883778755</v>
      </c>
      <c r="AK35" s="29">
        <v>536.3585329341319</v>
      </c>
      <c r="AL35" s="29">
        <v>717</v>
      </c>
      <c r="AM35" s="29">
        <v>3230</v>
      </c>
      <c r="AN35" s="29">
        <v>870</v>
      </c>
      <c r="AO35" s="29">
        <v>2469</v>
      </c>
      <c r="AP35" s="29">
        <v>1034</v>
      </c>
      <c r="AQ35" s="29">
        <v>932</v>
      </c>
      <c r="AR35" s="29">
        <v>1163</v>
      </c>
      <c r="AS35" s="29">
        <v>874.68</v>
      </c>
      <c r="AT35" s="29">
        <v>949</v>
      </c>
      <c r="AU35" s="29">
        <v>1027</v>
      </c>
      <c r="AV35" s="29">
        <v>852</v>
      </c>
    </row>
    <row r="36" spans="34:48" ht="15" customHeight="1">
      <c r="AH36" s="11" t="s">
        <v>75</v>
      </c>
      <c r="AI36" s="44">
        <v>421.38293874483276</v>
      </c>
      <c r="AJ36" s="44">
        <v>563.7089259325496</v>
      </c>
      <c r="AK36" s="29">
        <v>665.6850682748744</v>
      </c>
      <c r="AL36" s="29">
        <v>972</v>
      </c>
      <c r="AM36" s="29">
        <v>2968</v>
      </c>
      <c r="AN36" s="29">
        <v>950</v>
      </c>
      <c r="AO36" s="29">
        <v>852</v>
      </c>
      <c r="AP36" s="29">
        <v>989.27</v>
      </c>
      <c r="AQ36" s="29">
        <v>956</v>
      </c>
      <c r="AR36" s="29">
        <v>1009</v>
      </c>
      <c r="AS36" s="29">
        <v>1037</v>
      </c>
      <c r="AT36" s="29">
        <v>1259</v>
      </c>
      <c r="AU36" s="29">
        <v>606</v>
      </c>
      <c r="AV36" s="29">
        <v>1033</v>
      </c>
    </row>
    <row r="37" spans="34:48" ht="15" customHeight="1">
      <c r="AH37" s="11" t="s">
        <v>76</v>
      </c>
      <c r="AI37" s="44">
        <v>699.6478704546543</v>
      </c>
      <c r="AJ37" s="44">
        <v>483.0380130243828</v>
      </c>
      <c r="AK37" s="29">
        <v>968.1713793598393</v>
      </c>
      <c r="AL37" s="29">
        <v>621</v>
      </c>
      <c r="AM37" s="29">
        <v>2142</v>
      </c>
      <c r="AN37" s="29">
        <v>1866</v>
      </c>
      <c r="AO37" s="29">
        <v>2110</v>
      </c>
      <c r="AP37" s="29">
        <v>910</v>
      </c>
      <c r="AQ37" s="29">
        <v>999.7</v>
      </c>
      <c r="AR37" s="29">
        <v>1037</v>
      </c>
      <c r="AS37" s="29">
        <v>918</v>
      </c>
      <c r="AT37" s="29">
        <v>1117</v>
      </c>
      <c r="AU37" s="29">
        <v>1215</v>
      </c>
      <c r="AV37" s="29"/>
    </row>
    <row r="38" spans="35:38" ht="15" customHeight="1">
      <c r="AI38" s="44"/>
      <c r="AJ38" s="44"/>
      <c r="AK38" s="29"/>
      <c r="AL38" s="2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11">
    <mergeCell ref="H5:J5"/>
    <mergeCell ref="A5:A7"/>
    <mergeCell ref="H6:H7"/>
    <mergeCell ref="B6:C6"/>
    <mergeCell ref="D6:E6"/>
    <mergeCell ref="F6:G6"/>
    <mergeCell ref="A2:J2"/>
    <mergeCell ref="A4:J4"/>
    <mergeCell ref="B5:C5"/>
    <mergeCell ref="D5:E5"/>
    <mergeCell ref="F5:G5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0:E2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75" zoomScalePageLayoutView="0" workbookViewId="0" topLeftCell="A1">
      <selection activeCell="A7" sqref="A7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2">
      <c r="A1" s="213" t="s">
        <v>19</v>
      </c>
      <c r="B1" s="213"/>
      <c r="C1" s="213"/>
      <c r="D1" s="213"/>
      <c r="E1" s="213"/>
      <c r="F1" s="213"/>
      <c r="G1" s="213"/>
      <c r="H1" s="213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5" t="s">
        <v>29</v>
      </c>
      <c r="B3" s="225"/>
      <c r="C3" s="225"/>
      <c r="D3" s="225"/>
      <c r="E3" s="225"/>
      <c r="F3" s="225"/>
      <c r="G3" s="225"/>
      <c r="H3" s="225"/>
    </row>
    <row r="4" spans="1:39" ht="18" customHeight="1">
      <c r="A4" s="217" t="s">
        <v>83</v>
      </c>
      <c r="B4" s="225" t="s">
        <v>121</v>
      </c>
      <c r="C4" s="225"/>
      <c r="D4" s="225"/>
      <c r="E4" s="225"/>
      <c r="F4" s="225"/>
      <c r="G4" s="225"/>
      <c r="H4" s="225"/>
      <c r="AM4" s="35">
        <v>2015</v>
      </c>
    </row>
    <row r="5" spans="1:41" ht="12">
      <c r="A5" s="229"/>
      <c r="B5" s="227">
        <v>2015</v>
      </c>
      <c r="C5" s="227">
        <v>2016</v>
      </c>
      <c r="D5" s="41" t="s">
        <v>123</v>
      </c>
      <c r="E5" s="225" t="s">
        <v>332</v>
      </c>
      <c r="F5" s="225"/>
      <c r="G5" s="41" t="s">
        <v>124</v>
      </c>
      <c r="H5" s="41" t="s">
        <v>123</v>
      </c>
      <c r="AM5" s="38" t="s">
        <v>87</v>
      </c>
      <c r="AN5" s="29">
        <v>6040</v>
      </c>
      <c r="AO5" s="98">
        <f aca="true" t="shared" si="0" ref="AO5:AO11">AN5/$AN$13</f>
        <v>0.7188901843822831</v>
      </c>
    </row>
    <row r="6" spans="1:41" ht="12">
      <c r="A6" s="220"/>
      <c r="B6" s="228"/>
      <c r="C6" s="228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M6" s="38" t="s">
        <v>141</v>
      </c>
      <c r="AN6" s="29">
        <v>1268.7</v>
      </c>
      <c r="AO6" s="98">
        <f t="shared" si="0"/>
        <v>0.15100264518639117</v>
      </c>
    </row>
    <row r="7" spans="1:41" ht="12">
      <c r="A7" s="21" t="s">
        <v>87</v>
      </c>
      <c r="B7" s="122">
        <v>550</v>
      </c>
      <c r="C7" s="158">
        <v>6040</v>
      </c>
      <c r="D7" s="118">
        <f>C7/$C$20*100</f>
        <v>71.88901843822832</v>
      </c>
      <c r="E7" s="122">
        <v>6040</v>
      </c>
      <c r="F7" s="158">
        <v>3240</v>
      </c>
      <c r="G7" s="55">
        <f>(F7/E7-1)*100</f>
        <v>-46.35761589403974</v>
      </c>
      <c r="H7" s="118">
        <f aca="true" t="shared" si="1" ref="H7:H15">F7/$F$20*100</f>
        <v>64.91232973242573</v>
      </c>
      <c r="AM7" s="38" t="s">
        <v>143</v>
      </c>
      <c r="AN7" s="29">
        <v>574.88962</v>
      </c>
      <c r="AO7" s="98">
        <f t="shared" si="0"/>
        <v>0.06842425578166568</v>
      </c>
    </row>
    <row r="8" spans="1:41" ht="12">
      <c r="A8" s="21" t="s">
        <v>143</v>
      </c>
      <c r="B8" s="52">
        <v>642.93674</v>
      </c>
      <c r="C8" s="144">
        <v>574.88962</v>
      </c>
      <c r="D8" s="60">
        <f>C8/$C$20*100</f>
        <v>6.842425578166568</v>
      </c>
      <c r="E8" s="52">
        <v>574.8896199999999</v>
      </c>
      <c r="F8" s="144">
        <v>597.9584</v>
      </c>
      <c r="G8" s="55">
        <f>(F8/E8-1)*100</f>
        <v>4.012732044109635</v>
      </c>
      <c r="H8" s="60">
        <f t="shared" si="1"/>
        <v>11.979899020701765</v>
      </c>
      <c r="I8" s="20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89</v>
      </c>
      <c r="AN8" s="29">
        <v>219.58750999999998</v>
      </c>
      <c r="AO8" s="98">
        <f t="shared" si="0"/>
        <v>0.026135646614560668</v>
      </c>
    </row>
    <row r="9" spans="1:41" ht="12">
      <c r="A9" s="21" t="s">
        <v>169</v>
      </c>
      <c r="B9" s="52">
        <v>24.3556</v>
      </c>
      <c r="C9" s="144">
        <v>44.047599999999996</v>
      </c>
      <c r="D9" s="55">
        <f>C9/$C$20*100</f>
        <v>0.5242613789006135</v>
      </c>
      <c r="E9" s="52">
        <v>44.0476</v>
      </c>
      <c r="F9" s="144">
        <v>39.0396</v>
      </c>
      <c r="G9" s="55">
        <f>(F9/E9-1)*100</f>
        <v>-11.369518430062032</v>
      </c>
      <c r="H9" s="60">
        <f t="shared" si="1"/>
        <v>0.7821454900685209</v>
      </c>
      <c r="AM9" s="38" t="s">
        <v>92</v>
      </c>
      <c r="AN9" s="29">
        <v>200</v>
      </c>
      <c r="AO9" s="98">
        <f t="shared" si="0"/>
        <v>0.023804310741135204</v>
      </c>
    </row>
    <row r="10" spans="1:41" ht="12">
      <c r="A10" s="21" t="s">
        <v>274</v>
      </c>
      <c r="B10" s="52">
        <v>0</v>
      </c>
      <c r="C10" s="144">
        <v>0</v>
      </c>
      <c r="D10" s="55"/>
      <c r="E10" s="52">
        <v>0</v>
      </c>
      <c r="F10" s="144">
        <v>13</v>
      </c>
      <c r="G10" s="55"/>
      <c r="H10" s="60">
        <f t="shared" si="1"/>
        <v>0.26045070571652296</v>
      </c>
      <c r="AK10" s="76"/>
      <c r="AM10" s="38" t="s">
        <v>169</v>
      </c>
      <c r="AN10" s="29">
        <v>44.047599999999996</v>
      </c>
      <c r="AO10" s="98">
        <f t="shared" si="0"/>
        <v>0.005242613789006135</v>
      </c>
    </row>
    <row r="11" spans="1:42" ht="12">
      <c r="A11" s="21" t="s">
        <v>89</v>
      </c>
      <c r="B11" s="52">
        <v>350.70524529999994</v>
      </c>
      <c r="C11" s="144">
        <v>219.58750999999998</v>
      </c>
      <c r="D11" s="55">
        <f aca="true" t="shared" si="2" ref="D11:D20">C11/$C$20*100</f>
        <v>2.613564661456067</v>
      </c>
      <c r="E11" s="52">
        <v>219.58751</v>
      </c>
      <c r="F11" s="144">
        <v>193.47348</v>
      </c>
      <c r="G11" s="55">
        <f>(F11/E11-1)*100</f>
        <v>-11.89231117926517</v>
      </c>
      <c r="H11" s="60">
        <f t="shared" si="1"/>
        <v>3.8761772618024306</v>
      </c>
      <c r="AM11" s="10" t="s">
        <v>125</v>
      </c>
      <c r="AN11" s="29">
        <v>54.6148433</v>
      </c>
      <c r="AO11" s="98">
        <f t="shared" si="0"/>
        <v>0.00650034350495803</v>
      </c>
      <c r="AP11" s="29"/>
    </row>
    <row r="12" spans="1:41" ht="12">
      <c r="A12" s="21" t="s">
        <v>93</v>
      </c>
      <c r="B12" s="52">
        <v>1694.9268271</v>
      </c>
      <c r="C12" s="144">
        <v>14.1902861</v>
      </c>
      <c r="D12" s="55">
        <f t="shared" si="2"/>
        <v>0.1688949899150058</v>
      </c>
      <c r="E12" s="52">
        <v>14.1902861</v>
      </c>
      <c r="F12" s="144">
        <v>0.24974770000000002</v>
      </c>
      <c r="G12" s="55">
        <f>(F12/E12-1)*100</f>
        <v>-98.24000941038109</v>
      </c>
      <c r="H12" s="60">
        <f t="shared" si="1"/>
        <v>0.005003612670467575</v>
      </c>
      <c r="AN12" s="29"/>
      <c r="AO12" s="98"/>
    </row>
    <row r="13" spans="1:41" ht="12.75" customHeight="1">
      <c r="A13" s="21" t="s">
        <v>141</v>
      </c>
      <c r="B13" s="52">
        <v>1600</v>
      </c>
      <c r="C13" s="144">
        <v>1268.7</v>
      </c>
      <c r="D13" s="55">
        <f t="shared" si="2"/>
        <v>15.100264518639117</v>
      </c>
      <c r="E13" s="52">
        <v>1268.7</v>
      </c>
      <c r="F13" s="144">
        <v>500.002</v>
      </c>
      <c r="G13" s="55">
        <f>(F13/E13-1)*100</f>
        <v>-60.58942224324111</v>
      </c>
      <c r="H13" s="60">
        <f t="shared" si="1"/>
        <v>10.017374904590227</v>
      </c>
      <c r="AM13" s="11"/>
      <c r="AN13" s="44">
        <f>SUM(AN5:AN12)</f>
        <v>8401.8395733</v>
      </c>
      <c r="AO13" s="98">
        <f>AN13/$AN$13</f>
        <v>1</v>
      </c>
    </row>
    <row r="14" spans="1:8" ht="12">
      <c r="A14" s="21" t="s">
        <v>92</v>
      </c>
      <c r="B14" s="52">
        <v>600</v>
      </c>
      <c r="C14" s="144">
        <v>200</v>
      </c>
      <c r="D14" s="55">
        <f t="shared" si="2"/>
        <v>2.3804310741135204</v>
      </c>
      <c r="E14" s="52">
        <v>200</v>
      </c>
      <c r="F14" s="144">
        <v>0</v>
      </c>
      <c r="G14" s="55"/>
      <c r="H14" s="60">
        <f t="shared" si="1"/>
        <v>0</v>
      </c>
    </row>
    <row r="15" spans="1:8" ht="12">
      <c r="A15" s="151" t="s">
        <v>140</v>
      </c>
      <c r="B15" s="27">
        <v>1312.2</v>
      </c>
      <c r="C15" s="144">
        <v>0</v>
      </c>
      <c r="D15" s="55">
        <f t="shared" si="2"/>
        <v>0</v>
      </c>
      <c r="E15" s="27">
        <v>0</v>
      </c>
      <c r="F15" s="144">
        <v>376.65</v>
      </c>
      <c r="G15" s="55"/>
      <c r="H15" s="60">
        <f t="shared" si="1"/>
        <v>7.546058331394491</v>
      </c>
    </row>
    <row r="16" spans="1:41" ht="12">
      <c r="A16" s="21" t="s">
        <v>165</v>
      </c>
      <c r="B16" s="52">
        <v>0</v>
      </c>
      <c r="C16" s="144"/>
      <c r="D16" s="55">
        <f t="shared" si="2"/>
        <v>0</v>
      </c>
      <c r="E16" s="52"/>
      <c r="F16" s="144"/>
      <c r="G16" s="55"/>
      <c r="H16" s="6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M16" s="11"/>
      <c r="AN16" s="44"/>
      <c r="AO16" s="100"/>
    </row>
    <row r="17" spans="1:41" ht="12">
      <c r="A17" s="21" t="s">
        <v>215</v>
      </c>
      <c r="B17" s="52">
        <v>0</v>
      </c>
      <c r="C17" s="26"/>
      <c r="D17" s="55">
        <f t="shared" si="2"/>
        <v>0</v>
      </c>
      <c r="E17" s="52"/>
      <c r="F17" s="26"/>
      <c r="G17" s="55"/>
      <c r="H17" s="55"/>
      <c r="AM17" s="11"/>
      <c r="AN17" s="44"/>
      <c r="AO17" s="100"/>
    </row>
    <row r="18" spans="1:41" ht="12">
      <c r="A18" s="21" t="s">
        <v>97</v>
      </c>
      <c r="B18" s="52">
        <v>0</v>
      </c>
      <c r="C18" s="26"/>
      <c r="D18" s="55">
        <f t="shared" si="2"/>
        <v>0</v>
      </c>
      <c r="E18" s="52"/>
      <c r="F18" s="26"/>
      <c r="G18" s="55"/>
      <c r="H18" s="55"/>
      <c r="AM18" s="34">
        <v>2016</v>
      </c>
      <c r="AN18" s="11"/>
      <c r="AO18" s="11"/>
    </row>
    <row r="19" spans="1:41" ht="12">
      <c r="A19" s="21" t="s">
        <v>125</v>
      </c>
      <c r="B19" s="52">
        <v>67.02207359999998</v>
      </c>
      <c r="C19" s="26">
        <v>40.424557199999995</v>
      </c>
      <c r="D19" s="55">
        <f t="shared" si="2"/>
        <v>0.48113936058079715</v>
      </c>
      <c r="E19" s="27">
        <v>40.424557199999995</v>
      </c>
      <c r="F19" s="144">
        <v>30.9743535</v>
      </c>
      <c r="G19" s="55">
        <f>(F19/E19-1)*100</f>
        <v>-23.377383339649782</v>
      </c>
      <c r="H19" s="55">
        <f>F19/$F$20*100</f>
        <v>0.6205609406298503</v>
      </c>
      <c r="AM19" s="12" t="str">
        <f>A7</f>
        <v>Brasil</v>
      </c>
      <c r="AN19" s="44">
        <f>F7</f>
        <v>3240</v>
      </c>
      <c r="AO19" s="44">
        <f aca="true" t="shared" si="3" ref="AO19:AO24">AN19/$AN$26*100</f>
        <v>64.91232973242573</v>
      </c>
    </row>
    <row r="20" spans="1:41" ht="12">
      <c r="A20" s="21" t="s">
        <v>77</v>
      </c>
      <c r="B20" s="52">
        <f>SUM(B7:B19)</f>
        <v>6842.146486</v>
      </c>
      <c r="C20" s="52">
        <f>SUM(C7:C19)</f>
        <v>8401.8395733</v>
      </c>
      <c r="D20" s="55">
        <f t="shared" si="2"/>
        <v>100</v>
      </c>
      <c r="E20" s="28">
        <f>SUM(E7:E19)</f>
        <v>8401.8395733</v>
      </c>
      <c r="F20" s="28">
        <f>SUM(F7:F19)</f>
        <v>4991.3475812</v>
      </c>
      <c r="G20" s="55">
        <f>(F20/E20-1)*100</f>
        <v>-40.59220558005081</v>
      </c>
      <c r="H20" s="55">
        <f>F20/$F$20*100</f>
        <v>100</v>
      </c>
      <c r="AM20" s="11" t="str">
        <f>A8</f>
        <v>Bolivia</v>
      </c>
      <c r="AN20" s="44">
        <f>F8</f>
        <v>597.9584</v>
      </c>
      <c r="AO20" s="44">
        <f t="shared" si="3"/>
        <v>11.979899020701765</v>
      </c>
    </row>
    <row r="21" spans="1:41" ht="12">
      <c r="A21" s="47" t="s">
        <v>198</v>
      </c>
      <c r="B21" s="53"/>
      <c r="C21" s="53"/>
      <c r="D21" s="53"/>
      <c r="E21" s="53"/>
      <c r="F21" s="53"/>
      <c r="G21" s="53"/>
      <c r="H21" s="54"/>
      <c r="AM21" s="11" t="str">
        <f>A9</f>
        <v>Panamá</v>
      </c>
      <c r="AN21" s="44">
        <f>F9</f>
        <v>39.0396</v>
      </c>
      <c r="AO21" s="44">
        <f t="shared" si="3"/>
        <v>0.7821454900685209</v>
      </c>
    </row>
    <row r="22" spans="1:41" ht="12">
      <c r="A22" s="11"/>
      <c r="B22" s="11"/>
      <c r="C22" s="11"/>
      <c r="D22" s="11"/>
      <c r="E22" s="11"/>
      <c r="F22" s="11"/>
      <c r="G22" s="11"/>
      <c r="H22" s="11"/>
      <c r="AM22" s="11" t="str">
        <f>A10</f>
        <v>Singapur</v>
      </c>
      <c r="AN22" s="44">
        <f>F10</f>
        <v>13</v>
      </c>
      <c r="AO22" s="44">
        <f t="shared" si="3"/>
        <v>0.26045070571652296</v>
      </c>
    </row>
    <row r="23" spans="1:41" ht="12">
      <c r="A23" s="11"/>
      <c r="B23" s="11"/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M23" s="11" t="str">
        <f>A11</f>
        <v>Perú</v>
      </c>
      <c r="AN23" s="44">
        <f>F11</f>
        <v>193.47348</v>
      </c>
      <c r="AO23" s="44">
        <f t="shared" si="3"/>
        <v>3.8761772618024306</v>
      </c>
    </row>
    <row r="24" spans="1:42" ht="12">
      <c r="A24" s="11"/>
      <c r="B24" s="11"/>
      <c r="C24" s="11"/>
      <c r="D24" s="11"/>
      <c r="E24" s="11"/>
      <c r="F24" s="11"/>
      <c r="G24" s="11"/>
      <c r="H24" s="11"/>
      <c r="AM24" s="11" t="str">
        <f>A19</f>
        <v>Otros</v>
      </c>
      <c r="AN24" s="44">
        <f>SUM(F12:F19)</f>
        <v>907.8761012</v>
      </c>
      <c r="AO24" s="44">
        <f t="shared" si="3"/>
        <v>18.188997789285036</v>
      </c>
      <c r="AP24" s="29">
        <f>SUM(AO19:AO24)</f>
        <v>100</v>
      </c>
    </row>
    <row r="25" spans="1:41" ht="12">
      <c r="A25" s="11"/>
      <c r="B25" s="11"/>
      <c r="C25" s="11"/>
      <c r="D25" s="11"/>
      <c r="E25" s="11"/>
      <c r="F25" s="11"/>
      <c r="G25" s="11"/>
      <c r="H25" s="11"/>
      <c r="AM25" s="11"/>
      <c r="AN25" s="44"/>
      <c r="AO25" s="44"/>
    </row>
    <row r="26" spans="1:41" ht="12">
      <c r="A26" s="11"/>
      <c r="B26" s="11"/>
      <c r="C26" s="11"/>
      <c r="D26" s="11"/>
      <c r="E26" s="11"/>
      <c r="F26" s="11"/>
      <c r="G26" s="11"/>
      <c r="H26" s="11"/>
      <c r="AM26" s="11"/>
      <c r="AN26" s="44">
        <f>SUM(AN19:AN25)</f>
        <v>4991.3475812</v>
      </c>
      <c r="AO26" s="44">
        <f>AN26/$AN$26*100</f>
        <v>100</v>
      </c>
    </row>
    <row r="27" spans="1:41" ht="12">
      <c r="A27" s="11"/>
      <c r="B27" s="11"/>
      <c r="C27" s="11"/>
      <c r="D27" s="11"/>
      <c r="E27" s="11"/>
      <c r="F27" s="11"/>
      <c r="G27" s="11"/>
      <c r="H27" s="11"/>
      <c r="AM27" s="11"/>
      <c r="AN27" s="44"/>
      <c r="AO27" s="44"/>
    </row>
    <row r="28" spans="39:41" ht="12">
      <c r="AM28" s="11"/>
      <c r="AN28" s="44"/>
      <c r="AO28" s="44"/>
    </row>
    <row r="29" spans="39:41" ht="12">
      <c r="AM29" s="11"/>
      <c r="AN29" s="44"/>
      <c r="AO29" s="44"/>
    </row>
    <row r="30" spans="39:41" ht="12">
      <c r="AM30" s="11"/>
      <c r="AN30" s="44"/>
      <c r="AO30" s="44"/>
    </row>
    <row r="31" spans="39:41" ht="12">
      <c r="AM31" s="11"/>
      <c r="AN31" s="44"/>
      <c r="AO31" s="44"/>
    </row>
    <row r="32" spans="39:41" ht="12">
      <c r="AM32" s="11"/>
      <c r="AN32" s="44"/>
      <c r="AO32" s="44"/>
    </row>
    <row r="33" spans="39:41" ht="12">
      <c r="AM33" s="11"/>
      <c r="AN33" s="44"/>
      <c r="AO33" s="101"/>
    </row>
    <row r="34" spans="39:41" ht="12">
      <c r="AM34" s="11"/>
      <c r="AN34" s="44"/>
      <c r="AO34" s="101"/>
    </row>
    <row r="35" spans="39:41" ht="12">
      <c r="AM35" s="11"/>
      <c r="AN35" s="44"/>
      <c r="AO35" s="43"/>
    </row>
    <row r="36" spans="39:41" ht="12">
      <c r="AM36" s="11"/>
      <c r="AN36" s="44"/>
      <c r="AO36" s="43"/>
    </row>
    <row r="37" spans="39:40" ht="12">
      <c r="AM37" s="11"/>
      <c r="AN37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20:C20 E20:F20" formulaRange="1"/>
    <ignoredError sqref="D2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="112" zoomScaleNormal="112" zoomScalePageLayoutView="0" workbookViewId="0" topLeftCell="A1">
      <selection activeCell="C18" sqref="C18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2" t="s">
        <v>236</v>
      </c>
      <c r="B7" s="2"/>
      <c r="C7" s="2"/>
      <c r="D7" s="2"/>
      <c r="E7" s="2"/>
      <c r="F7" s="2"/>
    </row>
    <row r="10" ht="15">
      <c r="A10" s="3" t="s">
        <v>323</v>
      </c>
    </row>
    <row r="14" ht="30">
      <c r="A14" s="121" t="s">
        <v>166</v>
      </c>
    </row>
    <row r="19" ht="15">
      <c r="A19" s="4" t="s">
        <v>213</v>
      </c>
    </row>
    <row r="20" ht="15">
      <c r="A20" s="4" t="s">
        <v>214</v>
      </c>
    </row>
    <row r="28" ht="15">
      <c r="A28" s="4" t="s">
        <v>216</v>
      </c>
    </row>
    <row r="30" ht="15">
      <c r="A30" s="4"/>
    </row>
    <row r="31" ht="15">
      <c r="A31" s="4" t="s">
        <v>315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3"/>
    </row>
    <row r="37" ht="15">
      <c r="A37" s="4"/>
    </row>
    <row r="38" ht="15">
      <c r="A38" s="4"/>
    </row>
    <row r="39" ht="15">
      <c r="A39" s="4"/>
    </row>
    <row r="40" ht="15">
      <c r="A40" s="162" t="s">
        <v>240</v>
      </c>
    </row>
    <row r="41" ht="15">
      <c r="A41" s="162" t="s">
        <v>241</v>
      </c>
    </row>
    <row r="42" ht="15">
      <c r="A42" s="162" t="s">
        <v>242</v>
      </c>
    </row>
    <row r="43" ht="15">
      <c r="A43" s="163" t="s">
        <v>243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7"/>
  <sheetViews>
    <sheetView zoomScalePageLayoutView="0" workbookViewId="0" topLeftCell="A1">
      <selection activeCell="A2" sqref="A2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2">
      <c r="A1" s="213" t="s">
        <v>21</v>
      </c>
      <c r="B1" s="213"/>
      <c r="C1" s="213"/>
      <c r="D1" s="213"/>
      <c r="E1" s="213"/>
      <c r="F1" s="213"/>
      <c r="G1" s="213"/>
      <c r="H1" s="213"/>
      <c r="I1" s="213"/>
      <c r="J1" s="21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5" t="s">
        <v>30</v>
      </c>
      <c r="B3" s="225"/>
      <c r="C3" s="225"/>
      <c r="D3" s="225"/>
      <c r="E3" s="225"/>
      <c r="F3" s="225"/>
      <c r="G3" s="225"/>
      <c r="H3" s="225"/>
      <c r="I3" s="225"/>
      <c r="J3" s="225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7" t="s">
        <v>117</v>
      </c>
      <c r="B4" s="227" t="s">
        <v>114</v>
      </c>
      <c r="C4" s="227"/>
      <c r="D4" s="227" t="s">
        <v>115</v>
      </c>
      <c r="E4" s="227"/>
      <c r="F4" s="227" t="s">
        <v>116</v>
      </c>
      <c r="G4" s="227"/>
      <c r="H4" s="238" t="s">
        <v>281</v>
      </c>
      <c r="I4" s="238"/>
      <c r="J4" s="23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29"/>
      <c r="B5" s="214" t="s">
        <v>118</v>
      </c>
      <c r="C5" s="214"/>
      <c r="D5" s="221" t="s">
        <v>207</v>
      </c>
      <c r="E5" s="221"/>
      <c r="F5" s="214" t="s">
        <v>202</v>
      </c>
      <c r="G5" s="214"/>
      <c r="H5" s="227" t="s">
        <v>114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0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28"/>
      <c r="I6" s="67" t="s">
        <v>209</v>
      </c>
      <c r="J6" s="67" t="s">
        <v>119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 aca="true" t="shared" si="0" ref="H7:H13">(C7/B7-1)*100</f>
        <v>93.05181470730246</v>
      </c>
      <c r="I7" s="60">
        <f aca="true" t="shared" si="1" ref="I7:I13">(E7/D7-1)*100</f>
        <v>126.09120519241182</v>
      </c>
      <c r="J7" s="60">
        <f aca="true" t="shared" si="2" ref="J7:J13"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419.576</v>
      </c>
      <c r="C8" s="26">
        <v>492.17</v>
      </c>
      <c r="D8" s="26">
        <v>1382.228</v>
      </c>
      <c r="E8" s="26">
        <v>1891.863</v>
      </c>
      <c r="F8" s="52">
        <f aca="true" t="shared" si="3" ref="F8:F18">D8/B8*1000</f>
        <v>3294.3447670982137</v>
      </c>
      <c r="G8" s="52">
        <f aca="true" t="shared" si="4" ref="G8:G13">E8/C8*1000</f>
        <v>3843.9218156328097</v>
      </c>
      <c r="H8" s="60">
        <f t="shared" si="0"/>
        <v>17.301752245123648</v>
      </c>
      <c r="I8" s="60">
        <f t="shared" si="1"/>
        <v>36.870545235663</v>
      </c>
      <c r="J8" s="60">
        <f t="shared" si="2"/>
        <v>16.68243876668334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350.64732</v>
      </c>
      <c r="C9" s="26">
        <v>863.51</v>
      </c>
      <c r="D9" s="26">
        <v>1115.819</v>
      </c>
      <c r="E9" s="26">
        <v>3542.764</v>
      </c>
      <c r="F9" s="52">
        <f t="shared" si="3"/>
        <v>3182.1689097752123</v>
      </c>
      <c r="G9" s="52">
        <f t="shared" si="4"/>
        <v>4102.748086298943</v>
      </c>
      <c r="H9" s="60">
        <f t="shared" si="0"/>
        <v>146.26168538804177</v>
      </c>
      <c r="I9" s="60">
        <f t="shared" si="1"/>
        <v>217.50346606394052</v>
      </c>
      <c r="J9" s="60">
        <f t="shared" si="2"/>
        <v>28.9292995634465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480.352</v>
      </c>
      <c r="C10" s="26">
        <v>1061.367</v>
      </c>
      <c r="D10" s="26">
        <v>1532.604</v>
      </c>
      <c r="E10" s="26">
        <v>4247.29</v>
      </c>
      <c r="F10" s="52">
        <f t="shared" si="3"/>
        <v>3190.5852374925057</v>
      </c>
      <c r="G10" s="52">
        <f t="shared" si="4"/>
        <v>4001.716654088548</v>
      </c>
      <c r="H10" s="60">
        <f t="shared" si="0"/>
        <v>120.95609053360867</v>
      </c>
      <c r="I10" s="60">
        <f t="shared" si="1"/>
        <v>177.1289909200289</v>
      </c>
      <c r="J10" s="60">
        <f t="shared" si="2"/>
        <v>25.422653093998314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352.6</v>
      </c>
      <c r="C11" s="26">
        <v>729.016</v>
      </c>
      <c r="D11" s="26">
        <v>1107.87</v>
      </c>
      <c r="E11" s="26">
        <v>2867.116</v>
      </c>
      <c r="F11" s="52">
        <f t="shared" si="3"/>
        <v>3142.0022688598974</v>
      </c>
      <c r="G11" s="52">
        <f t="shared" si="4"/>
        <v>3932.8574407146075</v>
      </c>
      <c r="H11" s="60">
        <f t="shared" si="0"/>
        <v>106.75439591605218</v>
      </c>
      <c r="I11" s="60">
        <f t="shared" si="1"/>
        <v>158.79534602435305</v>
      </c>
      <c r="J11" s="60">
        <f t="shared" si="2"/>
        <v>25.17042013918338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261.925</v>
      </c>
      <c r="C12" s="26">
        <v>401.776</v>
      </c>
      <c r="D12" s="26">
        <v>815.74</v>
      </c>
      <c r="E12" s="26">
        <v>1727.118</v>
      </c>
      <c r="F12" s="52">
        <f t="shared" si="3"/>
        <v>3114.4029779517036</v>
      </c>
      <c r="G12" s="52">
        <f t="shared" si="4"/>
        <v>4298.708733224484</v>
      </c>
      <c r="H12" s="60">
        <f t="shared" si="0"/>
        <v>53.39352868187457</v>
      </c>
      <c r="I12" s="60">
        <f t="shared" si="1"/>
        <v>111.7240787505823</v>
      </c>
      <c r="J12" s="60">
        <f t="shared" si="2"/>
        <v>38.02673461517432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181.457</v>
      </c>
      <c r="C13" s="26">
        <v>779.067</v>
      </c>
      <c r="D13" s="26">
        <v>650.964</v>
      </c>
      <c r="E13" s="26">
        <v>3146.452</v>
      </c>
      <c r="F13" s="52">
        <f t="shared" si="3"/>
        <v>3587.4284265693805</v>
      </c>
      <c r="G13" s="52">
        <f t="shared" si="4"/>
        <v>4038.7437794182024</v>
      </c>
      <c r="H13" s="60">
        <f t="shared" si="0"/>
        <v>329.33973338036014</v>
      </c>
      <c r="I13" s="60">
        <f t="shared" si="1"/>
        <v>383.35268924241586</v>
      </c>
      <c r="J13" s="60">
        <f t="shared" si="2"/>
        <v>12.580469884953494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357.572</v>
      </c>
      <c r="C14" s="26">
        <v>654.6816399999999</v>
      </c>
      <c r="D14" s="26">
        <v>1194.369</v>
      </c>
      <c r="E14" s="26">
        <v>2686.43969</v>
      </c>
      <c r="F14" s="52">
        <f t="shared" si="3"/>
        <v>3340.219592138086</v>
      </c>
      <c r="G14" s="52">
        <f aca="true" t="shared" si="5" ref="G14:G19">E14/C14*1000</f>
        <v>4103.429095705204</v>
      </c>
      <c r="H14" s="60">
        <f aca="true" t="shared" si="6" ref="H14:H19">(C14/B14-1)*100</f>
        <v>83.09085722595727</v>
      </c>
      <c r="I14" s="60">
        <f aca="true" t="shared" si="7" ref="I14:I19">(E14/D14-1)*100</f>
        <v>124.92543677875099</v>
      </c>
      <c r="J14" s="60">
        <f aca="true" t="shared" si="8" ref="J14:J19">(G14/F14-1)*100</f>
        <v>22.849081700002394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452.609</v>
      </c>
      <c r="C15" s="26">
        <v>581.12304</v>
      </c>
      <c r="D15" s="26">
        <v>1552.4</v>
      </c>
      <c r="E15" s="26">
        <v>2433.55874</v>
      </c>
      <c r="F15" s="52">
        <f t="shared" si="3"/>
        <v>3429.8920260092045</v>
      </c>
      <c r="G15" s="52">
        <f t="shared" si="5"/>
        <v>4187.682422641512</v>
      </c>
      <c r="H15" s="60">
        <f t="shared" si="6"/>
        <v>28.39405314520922</v>
      </c>
      <c r="I15" s="60">
        <f t="shared" si="7"/>
        <v>56.76106287039422</v>
      </c>
      <c r="J15" s="60">
        <f t="shared" si="8"/>
        <v>22.093709973547536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179.472</v>
      </c>
      <c r="C16" s="26">
        <v>850.48418</v>
      </c>
      <c r="D16" s="26">
        <v>644.905</v>
      </c>
      <c r="E16" s="26">
        <v>3622.5845600000002</v>
      </c>
      <c r="F16" s="52">
        <f t="shared" si="3"/>
        <v>3593.346037264865</v>
      </c>
      <c r="G16" s="52">
        <f t="shared" si="5"/>
        <v>4259.437912178449</v>
      </c>
      <c r="H16" s="60">
        <f t="shared" si="6"/>
        <v>373.88126281536955</v>
      </c>
      <c r="I16" s="60">
        <f t="shared" si="7"/>
        <v>461.72375156030745</v>
      </c>
      <c r="J16" s="60">
        <f t="shared" si="8"/>
        <v>18.53681410044745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828.994</v>
      </c>
      <c r="C17" s="26">
        <v>1094.72424</v>
      </c>
      <c r="D17" s="26">
        <v>3096.143</v>
      </c>
      <c r="E17" s="26">
        <v>4695.82832</v>
      </c>
      <c r="F17" s="52">
        <f t="shared" si="3"/>
        <v>3734.8195523731174</v>
      </c>
      <c r="G17" s="52">
        <f t="shared" si="5"/>
        <v>4289.507940374098</v>
      </c>
      <c r="H17" s="60">
        <f t="shared" si="6"/>
        <v>32.054543217441854</v>
      </c>
      <c r="I17" s="60">
        <f t="shared" si="7"/>
        <v>51.66703605098342</v>
      </c>
      <c r="J17" s="60">
        <f t="shared" si="8"/>
        <v>14.851812255521946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632.527</v>
      </c>
      <c r="C18" s="26">
        <v>841.721</v>
      </c>
      <c r="D18" s="26">
        <v>2362.72</v>
      </c>
      <c r="E18" s="26">
        <v>3389.733</v>
      </c>
      <c r="F18" s="52">
        <f t="shared" si="3"/>
        <v>3735.3662373305797</v>
      </c>
      <c r="G18" s="52">
        <f t="shared" si="5"/>
        <v>4027.145574364902</v>
      </c>
      <c r="H18" s="60">
        <f t="shared" si="6"/>
        <v>33.072738396937986</v>
      </c>
      <c r="I18" s="60">
        <f t="shared" si="7"/>
        <v>43.46740197738201</v>
      </c>
      <c r="J18" s="60">
        <f t="shared" si="8"/>
        <v>7.811264505159676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172</v>
      </c>
      <c r="B19" s="26">
        <f>SUM(B7:B18)</f>
        <v>5013.43432</v>
      </c>
      <c r="C19" s="26">
        <f>SUM(C7:C18)</f>
        <v>9345.2141</v>
      </c>
      <c r="D19" s="26">
        <f>SUM(D7:D18)</f>
        <v>17142.223</v>
      </c>
      <c r="E19" s="26">
        <f>SUM(E7:E18)</f>
        <v>38063.68731</v>
      </c>
      <c r="F19" s="52">
        <f>D19/B19*1000</f>
        <v>3419.2575200626147</v>
      </c>
      <c r="G19" s="52">
        <f t="shared" si="5"/>
        <v>4073.0674442226</v>
      </c>
      <c r="H19" s="60">
        <f t="shared" si="6"/>
        <v>86.40344130408393</v>
      </c>
      <c r="I19" s="60">
        <f t="shared" si="7"/>
        <v>122.04638984103751</v>
      </c>
      <c r="J19" s="60">
        <f t="shared" si="8"/>
        <v>19.121400488957985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10" ht="12">
      <c r="A20" s="47" t="s">
        <v>193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2:7" ht="12" customHeight="1">
      <c r="B21" s="29"/>
      <c r="C21" s="29"/>
      <c r="D21" s="29"/>
      <c r="E21" s="29"/>
      <c r="F21" s="29"/>
      <c r="G21" s="29"/>
    </row>
    <row r="22" ht="12" customHeight="1"/>
    <row r="23" ht="12" customHeight="1"/>
    <row r="24" spans="58:71" ht="12" customHeight="1">
      <c r="BF24" s="68">
        <v>2004</v>
      </c>
      <c r="BG24" s="68">
        <v>2005</v>
      </c>
      <c r="BH24" s="10">
        <v>2006</v>
      </c>
      <c r="BI24" s="10">
        <v>2007</v>
      </c>
      <c r="BJ24" s="35">
        <v>2008</v>
      </c>
      <c r="BK24" s="10">
        <v>2009</v>
      </c>
      <c r="BL24" s="135">
        <v>2010</v>
      </c>
      <c r="BM24" s="135">
        <v>2011</v>
      </c>
      <c r="BN24" s="10">
        <v>2012</v>
      </c>
      <c r="BO24" s="10">
        <v>2013</v>
      </c>
      <c r="BP24" s="10">
        <v>2014</v>
      </c>
      <c r="BQ24" s="10">
        <v>2015</v>
      </c>
      <c r="BR24" s="10">
        <v>2016</v>
      </c>
      <c r="BS24" s="10">
        <v>2017</v>
      </c>
    </row>
    <row r="25" spans="57:71" ht="12" customHeight="1">
      <c r="BE25" s="11" t="s">
        <v>65</v>
      </c>
      <c r="BF25" s="44">
        <v>1547.6453557267948</v>
      </c>
      <c r="BG25" s="44">
        <v>1669.7559638058676</v>
      </c>
      <c r="BH25" s="29">
        <v>3115.437226367255</v>
      </c>
      <c r="BI25" s="29">
        <v>2783.285589505574</v>
      </c>
      <c r="BJ25" s="29">
        <v>4439</v>
      </c>
      <c r="BK25" s="29">
        <v>3182</v>
      </c>
      <c r="BL25" s="29">
        <v>3792</v>
      </c>
      <c r="BM25" s="29">
        <v>4293.984969902225</v>
      </c>
      <c r="BN25" s="29">
        <v>4507</v>
      </c>
      <c r="BO25" s="29">
        <v>4656</v>
      </c>
      <c r="BP25" s="29">
        <v>5065.647202188189</v>
      </c>
      <c r="BQ25" s="29">
        <v>4627.429116779872</v>
      </c>
      <c r="BR25" s="29">
        <v>3270</v>
      </c>
      <c r="BS25" s="29">
        <v>3829.89</v>
      </c>
    </row>
    <row r="26" spans="57:71" ht="12" customHeight="1">
      <c r="BE26" s="11" t="s">
        <v>66</v>
      </c>
      <c r="BF26" s="44">
        <v>1694.3635936635883</v>
      </c>
      <c r="BG26" s="44">
        <v>1578.6161947255207</v>
      </c>
      <c r="BH26" s="29">
        <v>3109.0201956929586</v>
      </c>
      <c r="BI26" s="29">
        <v>2978.2406559731335</v>
      </c>
      <c r="BJ26" s="29">
        <v>4786</v>
      </c>
      <c r="BK26" s="29">
        <v>3077</v>
      </c>
      <c r="BL26" s="29">
        <v>4075</v>
      </c>
      <c r="BM26" s="29">
        <v>4348.033779593624</v>
      </c>
      <c r="BN26" s="29">
        <v>4631</v>
      </c>
      <c r="BO26" s="29">
        <v>4620</v>
      </c>
      <c r="BP26" s="29">
        <v>5256.849739663267</v>
      </c>
      <c r="BQ26" s="29">
        <v>4583.743365920549</v>
      </c>
      <c r="BR26" s="29">
        <v>3294</v>
      </c>
      <c r="BS26" s="29">
        <v>3844</v>
      </c>
    </row>
    <row r="27" spans="57:71" ht="12" customHeight="1">
      <c r="BE27" s="11" t="s">
        <v>67</v>
      </c>
      <c r="BF27" s="44">
        <v>2307.7770029728044</v>
      </c>
      <c r="BG27" s="44">
        <v>1134.3346180711471</v>
      </c>
      <c r="BH27" s="29">
        <v>3125.57378034519</v>
      </c>
      <c r="BI27" s="29">
        <v>2989.9522627998326</v>
      </c>
      <c r="BJ27" s="29">
        <v>4492</v>
      </c>
      <c r="BK27" s="29">
        <v>2825</v>
      </c>
      <c r="BL27" s="29">
        <v>3975</v>
      </c>
      <c r="BM27" s="29">
        <v>4473.354225090752</v>
      </c>
      <c r="BN27" s="29">
        <v>4654</v>
      </c>
      <c r="BO27" s="29">
        <v>4669</v>
      </c>
      <c r="BP27" s="29">
        <v>5124.959059965057</v>
      </c>
      <c r="BQ27" s="29">
        <v>4311.135068475369</v>
      </c>
      <c r="BR27" s="29">
        <v>3182</v>
      </c>
      <c r="BS27" s="29">
        <v>4103</v>
      </c>
    </row>
    <row r="28" spans="57:71" ht="12" customHeight="1">
      <c r="BE28" s="11" t="s">
        <v>68</v>
      </c>
      <c r="BF28" s="44">
        <v>1568.7976098535241</v>
      </c>
      <c r="BG28" s="44">
        <v>1684.452726762558</v>
      </c>
      <c r="BH28" s="29">
        <v>3177.0144971141535</v>
      </c>
      <c r="BI28" s="29">
        <v>3115.6447207660954</v>
      </c>
      <c r="BJ28" s="29">
        <v>4692</v>
      </c>
      <c r="BK28" s="29">
        <v>2510</v>
      </c>
      <c r="BL28" s="29">
        <v>4068</v>
      </c>
      <c r="BM28" s="29">
        <v>4556.99549413749</v>
      </c>
      <c r="BN28" s="29">
        <v>4642</v>
      </c>
      <c r="BO28" s="29">
        <v>4466</v>
      </c>
      <c r="BP28" s="29">
        <v>5108.848387744853</v>
      </c>
      <c r="BQ28" s="29">
        <v>3934.906560380197</v>
      </c>
      <c r="BR28" s="29">
        <v>3191</v>
      </c>
      <c r="BS28" s="29">
        <v>4002</v>
      </c>
    </row>
    <row r="29" spans="57:71" ht="12" customHeight="1">
      <c r="BE29" s="11" t="s">
        <v>69</v>
      </c>
      <c r="BF29" s="44">
        <v>1860.2176531183375</v>
      </c>
      <c r="BG29" s="44">
        <v>1471.3269285854217</v>
      </c>
      <c r="BH29" s="29">
        <v>3125.527347256299</v>
      </c>
      <c r="BI29" s="29">
        <v>3274.031194359376</v>
      </c>
      <c r="BJ29" s="29">
        <v>4684</v>
      </c>
      <c r="BK29" s="29">
        <v>2806</v>
      </c>
      <c r="BL29" s="29">
        <v>3936</v>
      </c>
      <c r="BM29" s="29">
        <v>4462.91335108237</v>
      </c>
      <c r="BN29" s="29">
        <v>4765</v>
      </c>
      <c r="BO29" s="29">
        <v>4744</v>
      </c>
      <c r="BP29" s="29">
        <v>5154</v>
      </c>
      <c r="BQ29" s="29">
        <v>4202.512101857299</v>
      </c>
      <c r="BR29" s="29">
        <v>3142</v>
      </c>
      <c r="BS29" s="29">
        <v>3933</v>
      </c>
    </row>
    <row r="30" spans="57:71" ht="12" customHeight="1">
      <c r="BE30" s="11" t="s">
        <v>70</v>
      </c>
      <c r="BF30" s="44">
        <v>1390.7873646068626</v>
      </c>
      <c r="BG30" s="44">
        <v>1985.6848131901722</v>
      </c>
      <c r="BH30" s="29">
        <v>2935.8341237341756</v>
      </c>
      <c r="BI30" s="29">
        <v>3584.926716909622</v>
      </c>
      <c r="BJ30" s="29">
        <v>4961</v>
      </c>
      <c r="BK30" s="29">
        <v>2747</v>
      </c>
      <c r="BL30" s="29">
        <v>4158</v>
      </c>
      <c r="BM30" s="29">
        <v>4372.398040877838</v>
      </c>
      <c r="BN30" s="29">
        <v>5120.75</v>
      </c>
      <c r="BO30" s="29">
        <v>4826</v>
      </c>
      <c r="BP30" s="29">
        <v>5026</v>
      </c>
      <c r="BQ30" s="29">
        <v>4145.653583427345</v>
      </c>
      <c r="BR30" s="29">
        <v>3114</v>
      </c>
      <c r="BS30" s="29">
        <v>4299</v>
      </c>
    </row>
    <row r="31" spans="57:71" ht="12" customHeight="1">
      <c r="BE31" s="11" t="s">
        <v>71</v>
      </c>
      <c r="BF31" s="44">
        <v>1586.2034617714723</v>
      </c>
      <c r="BG31" s="44">
        <v>1745.6979451361474</v>
      </c>
      <c r="BH31" s="29">
        <v>2916.983113066203</v>
      </c>
      <c r="BI31" s="29">
        <v>4000.3986823964988</v>
      </c>
      <c r="BJ31" s="29">
        <v>4776</v>
      </c>
      <c r="BK31" s="29">
        <v>3191</v>
      </c>
      <c r="BL31" s="29">
        <v>4217.71</v>
      </c>
      <c r="BM31" s="29">
        <v>4558.891145874933</v>
      </c>
      <c r="BN31" s="29">
        <v>4927</v>
      </c>
      <c r="BO31" s="29">
        <v>4924</v>
      </c>
      <c r="BP31" s="29">
        <v>4901</v>
      </c>
      <c r="BQ31" s="29">
        <v>3976.870153846154</v>
      </c>
      <c r="BR31" s="29">
        <v>3587</v>
      </c>
      <c r="BS31" s="29">
        <v>4027</v>
      </c>
    </row>
    <row r="32" spans="57:71" ht="12" customHeight="1">
      <c r="BE32" s="11" t="s">
        <v>72</v>
      </c>
      <c r="BF32" s="44">
        <v>1715.0046737901082</v>
      </c>
      <c r="BG32" s="44">
        <v>1655.6106457802275</v>
      </c>
      <c r="BH32" s="29">
        <v>2895.562204688503</v>
      </c>
      <c r="BI32" s="29">
        <v>4471</v>
      </c>
      <c r="BJ32" s="29">
        <v>4714</v>
      </c>
      <c r="BK32" s="29">
        <v>3007</v>
      </c>
      <c r="BL32" s="29">
        <v>4308</v>
      </c>
      <c r="BM32" s="29">
        <v>4719</v>
      </c>
      <c r="BN32" s="29">
        <v>5032</v>
      </c>
      <c r="BO32" s="29">
        <v>4767.08</v>
      </c>
      <c r="BP32" s="29">
        <v>5244</v>
      </c>
      <c r="BQ32" s="29">
        <v>3878.8870460861467</v>
      </c>
      <c r="BR32" s="29">
        <v>3340.22</v>
      </c>
      <c r="BS32" s="29">
        <v>4103</v>
      </c>
    </row>
    <row r="33" spans="57:71" ht="12" customHeight="1">
      <c r="BE33" s="11" t="s">
        <v>73</v>
      </c>
      <c r="BF33" s="44">
        <v>1070.4523995572054</v>
      </c>
      <c r="BG33" s="44">
        <v>2731.1565908684793</v>
      </c>
      <c r="BH33" s="29">
        <v>2776.9143362642894</v>
      </c>
      <c r="BI33" s="29">
        <v>4773</v>
      </c>
      <c r="BJ33" s="29">
        <v>4621</v>
      </c>
      <c r="BK33" s="29">
        <v>2985</v>
      </c>
      <c r="BL33" s="29">
        <v>4115</v>
      </c>
      <c r="BM33" s="29">
        <v>4643.924220331469</v>
      </c>
      <c r="BN33" s="29">
        <v>4895</v>
      </c>
      <c r="BO33" s="29">
        <v>4938.42</v>
      </c>
      <c r="BP33" s="29">
        <v>4876</v>
      </c>
      <c r="BQ33" s="29">
        <v>3746.7495129125364</v>
      </c>
      <c r="BR33" s="29">
        <v>3430</v>
      </c>
      <c r="BS33" s="29">
        <v>4188</v>
      </c>
    </row>
    <row r="34" spans="57:71" ht="12" customHeight="1">
      <c r="BE34" s="11" t="s">
        <v>74</v>
      </c>
      <c r="BF34" s="44">
        <v>1327.8363478428992</v>
      </c>
      <c r="BG34" s="44">
        <v>2230.8423961434432</v>
      </c>
      <c r="BH34" s="29">
        <v>2718.152757708771</v>
      </c>
      <c r="BI34" s="29">
        <v>4851</v>
      </c>
      <c r="BJ34" s="29">
        <v>4730</v>
      </c>
      <c r="BK34" s="29">
        <v>3057</v>
      </c>
      <c r="BL34" s="29">
        <v>4138</v>
      </c>
      <c r="BM34" s="29">
        <v>4619</v>
      </c>
      <c r="BN34" s="29">
        <v>4721</v>
      </c>
      <c r="BO34" s="29">
        <v>5004</v>
      </c>
      <c r="BP34" s="29">
        <v>4940</v>
      </c>
      <c r="BQ34" s="29">
        <v>3450.153429946343</v>
      </c>
      <c r="BR34" s="29">
        <v>3593</v>
      </c>
      <c r="BS34" s="29">
        <v>4259</v>
      </c>
    </row>
    <row r="35" spans="57:71" ht="12" customHeight="1">
      <c r="BE35" s="11" t="s">
        <v>75</v>
      </c>
      <c r="BF35" s="44">
        <v>1916.0644287359942</v>
      </c>
      <c r="BG35" s="44">
        <v>1599.5776183182938</v>
      </c>
      <c r="BH35" s="29">
        <v>2756.7354488887213</v>
      </c>
      <c r="BI35" s="29">
        <v>4897</v>
      </c>
      <c r="BJ35" s="29">
        <v>4640</v>
      </c>
      <c r="BK35" s="29">
        <v>3197</v>
      </c>
      <c r="BL35" s="29">
        <v>4220</v>
      </c>
      <c r="BM35" s="29">
        <v>4650</v>
      </c>
      <c r="BN35" s="29">
        <v>5000</v>
      </c>
      <c r="BO35" s="29">
        <v>5256</v>
      </c>
      <c r="BP35" s="29">
        <v>4425</v>
      </c>
      <c r="BQ35" s="29">
        <v>3394.812414658767</v>
      </c>
      <c r="BR35" s="29">
        <v>3734.82</v>
      </c>
      <c r="BS35" s="29">
        <v>4290</v>
      </c>
    </row>
    <row r="36" spans="57:71" ht="12" customHeight="1">
      <c r="BE36" s="11" t="s">
        <v>76</v>
      </c>
      <c r="BF36" s="44">
        <v>2468.682808997581</v>
      </c>
      <c r="BG36" s="44">
        <v>1252.8589359420894</v>
      </c>
      <c r="BH36" s="29">
        <v>2699.6096542040223</v>
      </c>
      <c r="BI36" s="29">
        <v>4800</v>
      </c>
      <c r="BJ36" s="29">
        <v>3518</v>
      </c>
      <c r="BK36" s="29">
        <v>3362</v>
      </c>
      <c r="BL36" s="29">
        <v>4282</v>
      </c>
      <c r="BM36" s="29">
        <v>4619</v>
      </c>
      <c r="BN36" s="29">
        <v>4496.48</v>
      </c>
      <c r="BO36" s="29">
        <v>5163</v>
      </c>
      <c r="BP36" s="29">
        <v>4839</v>
      </c>
      <c r="BQ36" s="29">
        <v>3156.465816917729</v>
      </c>
      <c r="BR36" s="29">
        <v>3735</v>
      </c>
      <c r="BS36" s="29">
        <v>4027</v>
      </c>
    </row>
    <row r="37" spans="58:59" ht="12" customHeight="1">
      <c r="BF37" s="11">
        <v>1702.4130629208385</v>
      </c>
      <c r="BG37" s="11">
        <v>1654.2291563722802</v>
      </c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11">
    <mergeCell ref="H4:J4"/>
    <mergeCell ref="A4:A6"/>
    <mergeCell ref="H5:H6"/>
    <mergeCell ref="B5:C5"/>
    <mergeCell ref="D5:E5"/>
    <mergeCell ref="F5:G5"/>
    <mergeCell ref="A1:J1"/>
    <mergeCell ref="A3:J3"/>
    <mergeCell ref="B4:C4"/>
    <mergeCell ref="D4:E4"/>
    <mergeCell ref="F4:G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ignoredErrors>
    <ignoredError sqref="B19 C19:E19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A33" sqref="A33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3" t="s">
        <v>22</v>
      </c>
      <c r="B1" s="213"/>
      <c r="C1" s="213"/>
      <c r="D1" s="213"/>
      <c r="E1" s="213"/>
      <c r="F1" s="213"/>
      <c r="G1" s="213"/>
      <c r="H1" s="213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4" t="s">
        <v>31</v>
      </c>
      <c r="B3" s="214"/>
      <c r="C3" s="214"/>
      <c r="D3" s="214"/>
      <c r="E3" s="214"/>
      <c r="F3" s="214"/>
      <c r="G3" s="214"/>
      <c r="H3" s="214"/>
    </row>
    <row r="4" spans="1:8" ht="13.5" customHeight="1">
      <c r="A4" s="217" t="s">
        <v>83</v>
      </c>
      <c r="B4" s="225" t="s">
        <v>121</v>
      </c>
      <c r="C4" s="225"/>
      <c r="D4" s="225"/>
      <c r="E4" s="225"/>
      <c r="F4" s="225"/>
      <c r="G4" s="225"/>
      <c r="H4" s="225"/>
    </row>
    <row r="5" spans="1:37" ht="13.5" customHeight="1">
      <c r="A5" s="229"/>
      <c r="B5" s="227">
        <v>2015</v>
      </c>
      <c r="C5" s="227">
        <v>2016</v>
      </c>
      <c r="D5" s="41" t="s">
        <v>123</v>
      </c>
      <c r="E5" s="225" t="s">
        <v>332</v>
      </c>
      <c r="F5" s="225"/>
      <c r="G5" s="36" t="s">
        <v>124</v>
      </c>
      <c r="H5" s="36" t="s">
        <v>123</v>
      </c>
      <c r="AJ5" s="10">
        <v>2015</v>
      </c>
      <c r="AK5" s="10"/>
    </row>
    <row r="6" spans="1:37" ht="13.5" customHeight="1">
      <c r="A6" s="220"/>
      <c r="B6" s="228"/>
      <c r="C6" s="228"/>
      <c r="D6" s="50" t="s">
        <v>64</v>
      </c>
      <c r="E6" s="36">
        <v>2016</v>
      </c>
      <c r="F6" s="41">
        <v>2017</v>
      </c>
      <c r="G6" s="130" t="s">
        <v>64</v>
      </c>
      <c r="H6" s="37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3">
        <v>3274.8521800000003</v>
      </c>
      <c r="C7" s="173">
        <v>3257.38029</v>
      </c>
      <c r="D7" s="159">
        <f aca="true" t="shared" si="0" ref="D7:D16">C7/$C$16*100</f>
        <v>64.97302561919014</v>
      </c>
      <c r="E7" s="173">
        <v>3257.38029</v>
      </c>
      <c r="F7" s="173">
        <v>3897.7789</v>
      </c>
      <c r="G7" s="60">
        <f>(F7/E7-1)*100</f>
        <v>19.65992770220881</v>
      </c>
      <c r="H7" s="99">
        <f aca="true" t="shared" si="1" ref="H7:H16">F7/$F$16*100</f>
        <v>41.70882385120907</v>
      </c>
      <c r="AJ7" s="38" t="s">
        <v>95</v>
      </c>
      <c r="AK7" s="42">
        <v>593.0452</v>
      </c>
    </row>
    <row r="8" spans="1:37" ht="13.5" customHeight="1">
      <c r="A8" s="21" t="s">
        <v>167</v>
      </c>
      <c r="B8" s="26">
        <v>1226.68458</v>
      </c>
      <c r="C8" s="26">
        <v>336.96181</v>
      </c>
      <c r="D8" s="147">
        <f t="shared" si="0"/>
        <v>6.721176640329792</v>
      </c>
      <c r="E8" s="26">
        <v>336.96181</v>
      </c>
      <c r="F8" s="26">
        <v>2512.19641</v>
      </c>
      <c r="G8" s="60">
        <f>(F8/E8-1)*100</f>
        <v>645.543362911067</v>
      </c>
      <c r="H8" s="60">
        <f t="shared" si="1"/>
        <v>26.882170649630694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7">
        <f t="shared" si="0"/>
        <v>11.829119581532725</v>
      </c>
      <c r="E9" s="144">
        <v>593.0452</v>
      </c>
      <c r="F9" s="144">
        <v>1060.7078099999999</v>
      </c>
      <c r="G9" s="60">
        <f>(F9/E9-1)*100</f>
        <v>78.85783579396643</v>
      </c>
      <c r="H9" s="60">
        <f t="shared" si="1"/>
        <v>11.350278284099629</v>
      </c>
      <c r="AJ9" s="38" t="s">
        <v>167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7">
        <f t="shared" si="0"/>
        <v>8.134457605255152</v>
      </c>
      <c r="E10" s="26">
        <v>407.81573000000003</v>
      </c>
      <c r="F10" s="26">
        <v>885.95676</v>
      </c>
      <c r="G10" s="60">
        <f>(F10/E10-1)*100</f>
        <v>117.2443814268763</v>
      </c>
      <c r="H10" s="60">
        <f t="shared" si="1"/>
        <v>9.48032594733065</v>
      </c>
      <c r="J10" s="148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7">
        <f t="shared" si="0"/>
        <v>4.716326999141079</v>
      </c>
      <c r="E11" s="144">
        <v>236.44998</v>
      </c>
      <c r="F11" s="144">
        <v>446.52868</v>
      </c>
      <c r="G11" s="60">
        <f>(F11/E11-1)*100</f>
        <v>88.84699419302129</v>
      </c>
      <c r="H11" s="60">
        <f t="shared" si="1"/>
        <v>4.778153542427177</v>
      </c>
      <c r="J11" s="148"/>
      <c r="AJ11" s="11" t="s">
        <v>125</v>
      </c>
      <c r="AK11" s="44">
        <v>181.78181</v>
      </c>
    </row>
    <row r="12" spans="1:37" ht="13.5" customHeight="1">
      <c r="A12" s="21" t="s">
        <v>140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63.0525</v>
      </c>
      <c r="G12" s="60"/>
      <c r="H12" s="60">
        <f t="shared" si="1"/>
        <v>0.6747036410603896</v>
      </c>
      <c r="AJ12" s="11"/>
      <c r="AK12" s="44">
        <f>SUM(AK6:AK11)</f>
        <v>5013.43482</v>
      </c>
    </row>
    <row r="13" spans="1:37" ht="13.5" customHeight="1">
      <c r="A13" s="21" t="s">
        <v>142</v>
      </c>
      <c r="B13" s="144">
        <v>60.018910000000005</v>
      </c>
      <c r="C13" s="144">
        <v>120.08881</v>
      </c>
      <c r="D13" s="147">
        <f t="shared" si="0"/>
        <v>2.395340007631733</v>
      </c>
      <c r="E13" s="144">
        <v>120.08881</v>
      </c>
      <c r="F13" s="144">
        <v>180.09602999999998</v>
      </c>
      <c r="G13" s="60">
        <f>(F13/E13-1)*100</f>
        <v>49.96903541637225</v>
      </c>
      <c r="H13" s="60">
        <f t="shared" si="1"/>
        <v>1.9271471738871757</v>
      </c>
      <c r="I13" s="102"/>
      <c r="AJ13" s="103"/>
      <c r="AK13" s="104"/>
    </row>
    <row r="14" spans="1:37" ht="13.5" customHeight="1">
      <c r="A14" s="21" t="s">
        <v>141</v>
      </c>
      <c r="B14" s="26">
        <v>66</v>
      </c>
      <c r="C14" s="26">
        <v>24</v>
      </c>
      <c r="D14" s="147">
        <f t="shared" si="0"/>
        <v>0.47871371348555786</v>
      </c>
      <c r="E14" s="26">
        <v>24</v>
      </c>
      <c r="F14" s="26">
        <v>46.97872</v>
      </c>
      <c r="G14" s="60">
        <f>(F14/E14-1)*100</f>
        <v>95.74466666666667</v>
      </c>
      <c r="H14" s="60">
        <f t="shared" si="1"/>
        <v>0.5027035159011387</v>
      </c>
      <c r="AJ14" s="103"/>
      <c r="AK14" s="103"/>
    </row>
    <row r="15" spans="1:37" ht="13.5" customHeight="1">
      <c r="A15" s="21" t="s">
        <v>125</v>
      </c>
      <c r="B15" s="26">
        <v>2.1</v>
      </c>
      <c r="C15" s="26">
        <v>37.693</v>
      </c>
      <c r="D15" s="147">
        <f t="shared" si="0"/>
        <v>0.7518398334337971</v>
      </c>
      <c r="E15" s="26">
        <v>37.69374</v>
      </c>
      <c r="F15" s="26">
        <v>251.91832000000005</v>
      </c>
      <c r="G15" s="60">
        <f>(F15/E15-1)*100</f>
        <v>568.3293300160718</v>
      </c>
      <c r="H15" s="60">
        <f t="shared" si="1"/>
        <v>2.6956933944540884</v>
      </c>
      <c r="J15" s="102"/>
      <c r="AH15" s="148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5013.435560000001</v>
      </c>
      <c r="F16" s="28">
        <f>SUM(F7:F15)</f>
        <v>9345.214129999998</v>
      </c>
      <c r="G16" s="55">
        <f>(F16/E16-1)*100</f>
        <v>86.40339579830956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193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3897.7789</v>
      </c>
      <c r="AL17" s="105">
        <f>AK17/$AK$24</f>
        <v>0.4170882385120907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2512.19641</v>
      </c>
      <c r="AL18" s="105">
        <f>AK18/$AK$24</f>
        <v>0.26882170649630693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1060.7078099999999</v>
      </c>
      <c r="AL19" s="105">
        <f>AK19/$AK$24</f>
        <v>0.11350278284099628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885.95676</v>
      </c>
      <c r="AL20" s="105">
        <f>AK20/$AK$24</f>
        <v>0.09480325947330649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6"/>
      <c r="AJ21" s="11" t="s">
        <v>125</v>
      </c>
      <c r="AK21" s="44">
        <f>SUM(F11:F15)</f>
        <v>988.5742500000001</v>
      </c>
      <c r="AL21" s="105">
        <f>AK21/$AK$24</f>
        <v>0.1057840126772997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9345.214129999998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5"/>
  <sheetViews>
    <sheetView zoomScale="96" zoomScaleNormal="96" zoomScaleSheetLayoutView="75" zoomScalePageLayoutView="0" workbookViewId="0" topLeftCell="A1">
      <selection activeCell="A18" sqref="A18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3" t="s">
        <v>24</v>
      </c>
      <c r="B2" s="213"/>
      <c r="C2" s="213"/>
      <c r="D2" s="213"/>
      <c r="E2" s="213"/>
    </row>
    <row r="3" spans="1:5" ht="12">
      <c r="A3" s="34"/>
      <c r="B3" s="34"/>
      <c r="C3" s="34"/>
      <c r="D3" s="34"/>
      <c r="E3" s="34"/>
    </row>
    <row r="4" spans="1:5" ht="12">
      <c r="A4" s="239" t="s">
        <v>32</v>
      </c>
      <c r="B4" s="240"/>
      <c r="C4" s="240"/>
      <c r="D4" s="240"/>
      <c r="E4" s="241"/>
    </row>
    <row r="5" spans="1:5" ht="12">
      <c r="A5" s="242" t="s">
        <v>334</v>
      </c>
      <c r="B5" s="243"/>
      <c r="C5" s="243"/>
      <c r="D5" s="243"/>
      <c r="E5" s="244"/>
    </row>
    <row r="6" spans="1:5" ht="12">
      <c r="A6" s="84" t="s">
        <v>98</v>
      </c>
      <c r="B6" s="245" t="s">
        <v>127</v>
      </c>
      <c r="C6" s="36" t="s">
        <v>114</v>
      </c>
      <c r="D6" s="36" t="s">
        <v>109</v>
      </c>
      <c r="E6" s="41" t="s">
        <v>110</v>
      </c>
    </row>
    <row r="7" spans="1:5" ht="12">
      <c r="A7" s="85" t="s">
        <v>147</v>
      </c>
      <c r="B7" s="246"/>
      <c r="C7" s="50" t="s">
        <v>118</v>
      </c>
      <c r="D7" s="50" t="s">
        <v>207</v>
      </c>
      <c r="E7" s="23" t="s">
        <v>203</v>
      </c>
    </row>
    <row r="8" spans="1:5" ht="12">
      <c r="A8" s="198"/>
      <c r="B8" s="196"/>
      <c r="C8" s="200"/>
      <c r="D8" s="200"/>
      <c r="E8" s="122"/>
    </row>
    <row r="9" spans="1:5" ht="12">
      <c r="A9" s="87">
        <v>4061010</v>
      </c>
      <c r="B9" s="22" t="s">
        <v>128</v>
      </c>
      <c r="C9" s="205">
        <v>0.02</v>
      </c>
      <c r="D9" s="205">
        <v>0.15</v>
      </c>
      <c r="E9" s="26">
        <f>D9/C9*1000</f>
        <v>7500</v>
      </c>
    </row>
    <row r="10" spans="1:5" ht="12">
      <c r="A10" s="143">
        <v>4061020</v>
      </c>
      <c r="B10" s="204" t="s">
        <v>304</v>
      </c>
      <c r="C10" s="205">
        <v>0.29369999999999996</v>
      </c>
      <c r="D10" s="205">
        <v>3.0325900000000003</v>
      </c>
      <c r="E10" s="26">
        <f>D10/C10*1000</f>
        <v>10325.46816479401</v>
      </c>
    </row>
    <row r="11" spans="1:8" ht="12">
      <c r="A11" s="143">
        <v>4061030</v>
      </c>
      <c r="B11" s="197" t="s">
        <v>170</v>
      </c>
      <c r="C11" s="170">
        <v>1685.39984</v>
      </c>
      <c r="D11" s="170">
        <v>6926.77493</v>
      </c>
      <c r="E11" s="26">
        <f>D11/C11*1000</f>
        <v>4109.870409148727</v>
      </c>
      <c r="H11" s="29"/>
    </row>
    <row r="12" spans="1:36" ht="12">
      <c r="A12" s="143"/>
      <c r="B12" s="169" t="s">
        <v>77</v>
      </c>
      <c r="C12" s="171">
        <f>SUM(C8:C11)</f>
        <v>1685.71354</v>
      </c>
      <c r="D12" s="171">
        <f>SUM(D8:D11)</f>
        <v>6929.95752</v>
      </c>
      <c r="E12" s="52">
        <f>D12/C12*1000</f>
        <v>4110.993567744612</v>
      </c>
      <c r="H12" s="29"/>
      <c r="AH12" s="10" t="str">
        <f>B11</f>
        <v>Mozzarella</v>
      </c>
      <c r="AI12" s="58">
        <f>C11</f>
        <v>1685.39984</v>
      </c>
      <c r="AJ12" s="76">
        <f>AI12/$AI$18*100</f>
        <v>18.03489804037267</v>
      </c>
    </row>
    <row r="13" spans="1:36" ht="12">
      <c r="A13" s="174"/>
      <c r="B13" s="11"/>
      <c r="C13" s="172"/>
      <c r="D13" s="172"/>
      <c r="E13" s="52"/>
      <c r="H13" s="29"/>
      <c r="AH13" s="10" t="str">
        <f>B14</f>
        <v>Queso rallado o en polvo</v>
      </c>
      <c r="AI13" s="10">
        <f>C14</f>
        <v>0.09559999999999999</v>
      </c>
      <c r="AJ13" s="76">
        <f>AI13/$AI$18*100</f>
        <v>0.0010229835150925533</v>
      </c>
    </row>
    <row r="14" spans="1:36" ht="12">
      <c r="A14" s="174">
        <v>4062000</v>
      </c>
      <c r="B14" s="11" t="s">
        <v>310</v>
      </c>
      <c r="C14" s="172">
        <v>0.09559999999999999</v>
      </c>
      <c r="D14" s="172">
        <v>1.64388</v>
      </c>
      <c r="E14" s="52">
        <f>D14/C14*1000</f>
        <v>17195.39748953975</v>
      </c>
      <c r="H14" s="29"/>
      <c r="AH14" s="10" t="str">
        <f>B16</f>
        <v>Queso fundido</v>
      </c>
      <c r="AI14" s="60">
        <f>C16</f>
        <v>0.29963999999999996</v>
      </c>
      <c r="AJ14" s="76">
        <f>AI14/$AI$18*100</f>
        <v>0.003206347075965823</v>
      </c>
    </row>
    <row r="15" spans="1:36" ht="12">
      <c r="A15" s="174"/>
      <c r="B15" s="11"/>
      <c r="C15" s="172"/>
      <c r="D15" s="172"/>
      <c r="E15" s="52"/>
      <c r="H15" s="29"/>
      <c r="AH15" s="10" t="str">
        <f>B18</f>
        <v>Gouda y del tipo gouda</v>
      </c>
      <c r="AI15" s="60">
        <f>C18</f>
        <v>6356.13801</v>
      </c>
      <c r="AJ15" s="76">
        <f>AI15/$AI$18*100</f>
        <v>68.01489962220909</v>
      </c>
    </row>
    <row r="16" spans="1:36" ht="12">
      <c r="A16" s="174">
        <v>4063000</v>
      </c>
      <c r="B16" s="11" t="s">
        <v>261</v>
      </c>
      <c r="C16" s="172">
        <v>0.29963999999999996</v>
      </c>
      <c r="D16" s="172">
        <v>7.31116</v>
      </c>
      <c r="E16" s="52">
        <f>D16/C16*1000</f>
        <v>24399.813109064216</v>
      </c>
      <c r="H16" s="29"/>
      <c r="AH16" s="10" t="str">
        <f>B19</f>
        <v>Edam y del tipo edam</v>
      </c>
      <c r="AI16" s="60">
        <f>C19</f>
        <v>50.02778</v>
      </c>
      <c r="AJ16" s="76">
        <f>AI17/$AI$18*100</f>
        <v>13.410642523179936</v>
      </c>
    </row>
    <row r="17" spans="1:36" ht="12">
      <c r="A17" s="174"/>
      <c r="B17" s="11"/>
      <c r="C17" s="172"/>
      <c r="D17" s="172"/>
      <c r="E17" s="52"/>
      <c r="AH17" s="73" t="s">
        <v>125</v>
      </c>
      <c r="AI17" s="60">
        <f>+C20+C21+C10+C9</f>
        <v>1253.25326</v>
      </c>
      <c r="AJ17" s="76">
        <f>AI18/$AI$18*100</f>
        <v>100</v>
      </c>
    </row>
    <row r="18" spans="1:35" ht="12">
      <c r="A18" s="174">
        <v>4069010</v>
      </c>
      <c r="B18" s="11" t="s">
        <v>138</v>
      </c>
      <c r="C18" s="170">
        <v>6356.13801</v>
      </c>
      <c r="D18" s="170">
        <v>24199.93246</v>
      </c>
      <c r="E18" s="52">
        <f>D18/C18*1000</f>
        <v>3807.332758024869</v>
      </c>
      <c r="AI18" s="73">
        <f>SUM(AI12:AI17)</f>
        <v>9345.21413</v>
      </c>
    </row>
    <row r="19" spans="1:35" ht="12">
      <c r="A19" s="174">
        <v>4069030</v>
      </c>
      <c r="B19" s="11" t="s">
        <v>321</v>
      </c>
      <c r="C19" s="199">
        <v>50.02778</v>
      </c>
      <c r="D19" s="199">
        <v>191.77049</v>
      </c>
      <c r="E19" s="52">
        <f>D19/C19*1000</f>
        <v>3833.2800296155456</v>
      </c>
      <c r="AI19" s="73"/>
    </row>
    <row r="20" spans="1:35" ht="12">
      <c r="A20" s="174">
        <v>4069040</v>
      </c>
      <c r="B20" s="11" t="s">
        <v>263</v>
      </c>
      <c r="C20" s="199">
        <v>928.19725</v>
      </c>
      <c r="D20" s="199">
        <v>5356.77035</v>
      </c>
      <c r="E20" s="52">
        <f>D20/C20*1000</f>
        <v>5771.155161254786</v>
      </c>
      <c r="H20" s="73"/>
      <c r="AI20" s="73"/>
    </row>
    <row r="21" spans="1:35" ht="12">
      <c r="A21" s="174">
        <v>4069090</v>
      </c>
      <c r="B21" s="11" t="s">
        <v>247</v>
      </c>
      <c r="C21" s="199">
        <v>324.74231</v>
      </c>
      <c r="D21" s="199">
        <v>1376.30081</v>
      </c>
      <c r="E21" s="52">
        <f>D21/C21*1000</f>
        <v>4238.132105422296</v>
      </c>
      <c r="AI21" s="73"/>
    </row>
    <row r="22" spans="1:35" ht="12">
      <c r="A22" s="87"/>
      <c r="B22" s="11" t="s">
        <v>77</v>
      </c>
      <c r="C22" s="172">
        <f>SUM(C18:C21)</f>
        <v>7659.10535</v>
      </c>
      <c r="D22" s="172">
        <f>SUM(D18:D21)</f>
        <v>31124.77411</v>
      </c>
      <c r="E22" s="52">
        <f>D22/C22*1000</f>
        <v>4063.761064469494</v>
      </c>
      <c r="AI22" s="73"/>
    </row>
    <row r="23" spans="1:35" ht="12">
      <c r="A23" s="87"/>
      <c r="B23" s="11"/>
      <c r="C23" s="172"/>
      <c r="D23" s="172"/>
      <c r="E23" s="52"/>
      <c r="AI23" s="73"/>
    </row>
    <row r="24" spans="1:35" ht="12">
      <c r="A24" s="88"/>
      <c r="B24" s="11" t="s">
        <v>77</v>
      </c>
      <c r="C24" s="172">
        <f>C22+C12+C16+C14</f>
        <v>9345.21413</v>
      </c>
      <c r="D24" s="172">
        <f>D22+D12+D16+D14</f>
        <v>38063.686669999996</v>
      </c>
      <c r="E24" s="52">
        <f>D24/C24*1000</f>
        <v>4073.0673626629887</v>
      </c>
      <c r="AI24" s="73"/>
    </row>
    <row r="25" spans="1:36" ht="12">
      <c r="A25" s="88"/>
      <c r="B25" s="22"/>
      <c r="C25" s="26"/>
      <c r="D25" s="26"/>
      <c r="E25" s="52"/>
      <c r="AJ25" s="134"/>
    </row>
    <row r="26" spans="1:36" ht="12">
      <c r="A26" s="88"/>
      <c r="B26" s="22"/>
      <c r="C26" s="60"/>
      <c r="D26" s="60"/>
      <c r="E26" s="52"/>
      <c r="AJ26" s="134"/>
    </row>
    <row r="27" spans="1:36" ht="12">
      <c r="A27" s="88"/>
      <c r="B27" s="64"/>
      <c r="C27" s="24"/>
      <c r="D27" s="24"/>
      <c r="E27" s="22"/>
      <c r="AJ27" s="134"/>
    </row>
    <row r="28" spans="1:36" ht="12">
      <c r="A28" s="47" t="s">
        <v>193</v>
      </c>
      <c r="B28" s="53"/>
      <c r="C28" s="53"/>
      <c r="D28" s="53"/>
      <c r="E28" s="54"/>
      <c r="AJ28" s="134"/>
    </row>
    <row r="29" ht="12">
      <c r="AJ29" s="134"/>
    </row>
    <row r="30" ht="12">
      <c r="AJ30" s="134"/>
    </row>
    <row r="31" ht="12">
      <c r="AJ31" s="134"/>
    </row>
    <row r="32" spans="34:35" ht="12">
      <c r="AH32" s="73"/>
      <c r="AI32" s="73"/>
    </row>
    <row r="33" spans="34:35" ht="12">
      <c r="AH33" s="73"/>
      <c r="AI33" s="73"/>
    </row>
    <row r="34" spans="34:35" ht="12">
      <c r="AH34" s="73"/>
      <c r="AI34" s="73"/>
    </row>
    <row r="37" spans="34:35" ht="12.75" customHeight="1">
      <c r="AH37" s="73"/>
      <c r="AI37" s="73"/>
    </row>
    <row r="38" spans="34:35" ht="12">
      <c r="AH38" s="73"/>
      <c r="AI38" s="73"/>
    </row>
    <row r="39" spans="34:35" ht="12">
      <c r="AH39" s="73"/>
      <c r="AI39" s="73"/>
    </row>
    <row r="43" spans="34:35" ht="12">
      <c r="AH43" s="10" t="s">
        <v>139</v>
      </c>
      <c r="AI43" s="73"/>
    </row>
    <row r="44" ht="12">
      <c r="AI44" s="73"/>
    </row>
    <row r="45" ht="12">
      <c r="AI45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0"/>
  <sheetViews>
    <sheetView zoomScale="91" zoomScaleNormal="91" zoomScaleSheetLayoutView="75" zoomScalePageLayoutView="0" workbookViewId="0" topLeftCell="A1">
      <selection activeCell="A11" sqref="A11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6" width="4.6328125" style="10" customWidth="1"/>
    <col min="17" max="16384" width="6.453125" style="10" customWidth="1"/>
  </cols>
  <sheetData>
    <row r="1" spans="1:16" ht="12">
      <c r="A1" s="213" t="s">
        <v>26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6" ht="14.25" customHeight="1">
      <c r="A3" s="266" t="s">
        <v>33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</row>
    <row r="4" spans="1:16" ht="14.25" customHeight="1">
      <c r="A4" s="255" t="s">
        <v>284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7"/>
    </row>
    <row r="5" spans="1:16" ht="12">
      <c r="A5" s="250" t="s">
        <v>200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2"/>
    </row>
    <row r="6" spans="1:16" ht="18" customHeight="1">
      <c r="A6" s="253" t="s">
        <v>150</v>
      </c>
      <c r="B6" s="253">
        <v>2003</v>
      </c>
      <c r="C6" s="253">
        <v>2004</v>
      </c>
      <c r="D6" s="253">
        <v>2005</v>
      </c>
      <c r="E6" s="261">
        <v>2006</v>
      </c>
      <c r="F6" s="261">
        <v>2007</v>
      </c>
      <c r="G6" s="261">
        <v>2008</v>
      </c>
      <c r="H6" s="261">
        <v>2009</v>
      </c>
      <c r="I6" s="261">
        <v>2010</v>
      </c>
      <c r="J6" s="261">
        <v>2011</v>
      </c>
      <c r="K6" s="259">
        <v>2012</v>
      </c>
      <c r="L6" s="263">
        <v>2013</v>
      </c>
      <c r="M6" s="258">
        <v>2014</v>
      </c>
      <c r="N6" s="262">
        <v>2015</v>
      </c>
      <c r="O6" s="247">
        <v>2016</v>
      </c>
      <c r="P6" s="247">
        <v>2017</v>
      </c>
    </row>
    <row r="7" spans="1:16" ht="12">
      <c r="A7" s="253"/>
      <c r="B7" s="253"/>
      <c r="C7" s="253"/>
      <c r="D7" s="253"/>
      <c r="E7" s="261"/>
      <c r="F7" s="261"/>
      <c r="G7" s="261"/>
      <c r="H7" s="261"/>
      <c r="I7" s="261"/>
      <c r="J7" s="261"/>
      <c r="K7" s="259"/>
      <c r="L7" s="263"/>
      <c r="M7" s="259"/>
      <c r="N7" s="263"/>
      <c r="O7" s="248"/>
      <c r="P7" s="248"/>
    </row>
    <row r="8" spans="1:16" ht="12">
      <c r="A8" s="254"/>
      <c r="B8" s="254"/>
      <c r="C8" s="254"/>
      <c r="D8" s="254"/>
      <c r="E8" s="228"/>
      <c r="F8" s="228"/>
      <c r="G8" s="228"/>
      <c r="H8" s="228"/>
      <c r="I8" s="228"/>
      <c r="J8" s="228"/>
      <c r="K8" s="265"/>
      <c r="L8" s="264"/>
      <c r="M8" s="260"/>
      <c r="N8" s="264"/>
      <c r="O8" s="249"/>
      <c r="P8" s="249">
        <v>2017</v>
      </c>
    </row>
    <row r="9" spans="1:16" ht="12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">
      <c r="A10" s="107" t="s">
        <v>149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">
      <c r="A11" s="107" t="s">
        <v>151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204530.25884999998</v>
      </c>
    </row>
    <row r="12" spans="1:16" ht="12">
      <c r="A12" s="107" t="s">
        <v>152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15366.00102</v>
      </c>
    </row>
    <row r="13" spans="1:16" ht="12">
      <c r="A13" s="109" t="s">
        <v>153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P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7.512825293625252</v>
      </c>
    </row>
    <row r="14" spans="1:16" ht="12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">
      <c r="A15" s="107" t="s">
        <v>148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">
      <c r="A16" s="107" t="s">
        <v>151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209550.78563</v>
      </c>
      <c r="P16" s="52">
        <v>325644.84794</v>
      </c>
    </row>
    <row r="17" spans="1:16" ht="12">
      <c r="A17" s="107" t="s">
        <v>152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58790.327840000005</v>
      </c>
      <c r="P17" s="52">
        <v>66154.13078</v>
      </c>
    </row>
    <row r="18" spans="1:16" ht="12">
      <c r="A18" s="109" t="s">
        <v>153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P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28.055407982962667</v>
      </c>
      <c r="P18" s="14">
        <f t="shared" si="3"/>
        <v>20.31480958427105</v>
      </c>
    </row>
    <row r="19" spans="1:16" ht="12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2">
      <c r="A20" s="107" t="s">
        <v>201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">
      <c r="A21" s="107" t="s">
        <v>154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P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15366.00102</v>
      </c>
    </row>
    <row r="22" spans="1:16" ht="12">
      <c r="A22" s="107" t="s">
        <v>155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P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58790.327840000005</v>
      </c>
      <c r="P22" s="111">
        <f t="shared" si="7"/>
        <v>66154.13078</v>
      </c>
    </row>
    <row r="23" spans="1:16" ht="12">
      <c r="A23" s="107" t="s">
        <v>156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P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-41998.19253000001</v>
      </c>
      <c r="P23" s="111">
        <f t="shared" si="9"/>
        <v>-50788.12976000001</v>
      </c>
    </row>
    <row r="24" spans="1:16" ht="12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22"/>
    </row>
    <row r="25" spans="1:16" ht="12">
      <c r="A25" s="114" t="s">
        <v>194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54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N6:N8"/>
    <mergeCell ref="K6:K8"/>
    <mergeCell ref="A1:P1"/>
    <mergeCell ref="C6:C8"/>
    <mergeCell ref="G6:G8"/>
    <mergeCell ref="A3:P3"/>
    <mergeCell ref="L6:L8"/>
    <mergeCell ref="J6:J8"/>
    <mergeCell ref="O6:O8"/>
    <mergeCell ref="I6:I8"/>
    <mergeCell ref="P6:P8"/>
    <mergeCell ref="A5:P5"/>
    <mergeCell ref="B6:B8"/>
    <mergeCell ref="A4:P4"/>
    <mergeCell ref="M6:M8"/>
    <mergeCell ref="E6:E8"/>
    <mergeCell ref="D6:D8"/>
    <mergeCell ref="F6:F8"/>
    <mergeCell ref="A6:A8"/>
    <mergeCell ref="H6:H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A35"/>
  <sheetViews>
    <sheetView zoomScale="112" zoomScaleNormal="112" zoomScaleSheetLayoutView="75" zoomScalePageLayoutView="0" workbookViewId="0" topLeftCell="A1">
      <selection activeCell="A26" sqref="A26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9" customWidth="1"/>
    <col min="47" max="47" width="2.453125" style="150" customWidth="1"/>
    <col min="48" max="52" width="4.2734375" style="30" customWidth="1"/>
    <col min="53" max="53" width="4.36328125" style="30" customWidth="1"/>
    <col min="54" max="54" width="3.90625" style="95" customWidth="1"/>
    <col min="55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9" t="s">
        <v>157</v>
      </c>
    </row>
    <row r="8" ht="12" customHeight="1"/>
    <row r="9" spans="37:53" ht="12" customHeight="1">
      <c r="AK9" s="184"/>
      <c r="AL9" s="185">
        <v>2002</v>
      </c>
      <c r="AM9" s="185">
        <v>2003</v>
      </c>
      <c r="AN9" s="186">
        <v>2004</v>
      </c>
      <c r="AO9" s="186">
        <v>2005</v>
      </c>
      <c r="AP9" s="187">
        <v>2006</v>
      </c>
      <c r="AQ9" s="187">
        <v>2007</v>
      </c>
      <c r="AR9" s="187">
        <v>2008</v>
      </c>
      <c r="AS9" s="149">
        <v>2009</v>
      </c>
      <c r="AT9" s="149">
        <v>2010</v>
      </c>
      <c r="AU9" s="188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1">
        <v>2016</v>
      </c>
      <c r="BA9" s="201">
        <v>2017</v>
      </c>
    </row>
    <row r="10" spans="37:53" ht="12" customHeight="1">
      <c r="AK10" s="189" t="s">
        <v>158</v>
      </c>
      <c r="AL10" s="190">
        <v>25668</v>
      </c>
      <c r="AM10" s="190">
        <v>72162</v>
      </c>
      <c r="AN10" s="190">
        <v>50688</v>
      </c>
      <c r="AO10" s="190">
        <v>85423</v>
      </c>
      <c r="AP10" s="150">
        <v>86123</v>
      </c>
      <c r="AQ10" s="150">
        <v>73945</v>
      </c>
      <c r="AR10" s="150">
        <v>102085</v>
      </c>
      <c r="AS10" s="150">
        <v>76384</v>
      </c>
      <c r="AT10" s="150">
        <v>89288</v>
      </c>
      <c r="AU10" s="150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209550.78563</v>
      </c>
      <c r="BA10" s="31">
        <v>325644.84794</v>
      </c>
    </row>
    <row r="11" spans="37:53" ht="12" customHeight="1">
      <c r="AK11" s="184" t="s">
        <v>159</v>
      </c>
      <c r="AL11" s="190">
        <v>44970</v>
      </c>
      <c r="AM11" s="190">
        <v>55458</v>
      </c>
      <c r="AN11" s="190">
        <v>85519</v>
      </c>
      <c r="AO11" s="190">
        <v>115211</v>
      </c>
      <c r="AP11" s="150">
        <v>121980</v>
      </c>
      <c r="AQ11" s="150">
        <v>173548</v>
      </c>
      <c r="AR11" s="150">
        <v>226406</v>
      </c>
      <c r="AS11" s="150">
        <v>129655</v>
      </c>
      <c r="AT11" s="150">
        <v>159263</v>
      </c>
      <c r="AU11" s="150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187262.05431</v>
      </c>
    </row>
    <row r="12" spans="37:53" ht="12" customHeight="1">
      <c r="AK12" s="149" t="s">
        <v>160</v>
      </c>
      <c r="AL12" s="150">
        <f>AL11-AL10</f>
        <v>19302</v>
      </c>
      <c r="AM12" s="150">
        <f>AM11-AM10</f>
        <v>-16704</v>
      </c>
      <c r="AN12" s="150">
        <f>AN11-AN10</f>
        <v>34831</v>
      </c>
      <c r="AO12" s="150">
        <f>AO11-AO10</f>
        <v>29788</v>
      </c>
      <c r="AP12" s="150">
        <f aca="true" t="shared" si="0" ref="AP12:AW12">AP11-AP10</f>
        <v>35857</v>
      </c>
      <c r="AQ12" s="150">
        <f t="shared" si="0"/>
        <v>99603</v>
      </c>
      <c r="AR12" s="150">
        <f t="shared" si="0"/>
        <v>124321</v>
      </c>
      <c r="AS12" s="150">
        <f t="shared" si="0"/>
        <v>53271</v>
      </c>
      <c r="AT12" s="150">
        <f t="shared" si="0"/>
        <v>69975</v>
      </c>
      <c r="AU12" s="150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-40178.50316999998</v>
      </c>
      <c r="BA12" s="31">
        <f>BA11-BA10</f>
        <v>-138382.79363</v>
      </c>
    </row>
    <row r="13" ht="12" customHeight="1"/>
    <row r="14" ht="12" customHeight="1"/>
    <row r="15" spans="44:46" ht="12" customHeight="1">
      <c r="AR15" s="150"/>
      <c r="AS15" s="150"/>
      <c r="AT15" s="150"/>
    </row>
    <row r="16" ht="12" customHeight="1"/>
    <row r="17" spans="44:46" ht="12" customHeight="1">
      <c r="AR17" s="150"/>
      <c r="AS17" s="150"/>
      <c r="AT17" s="15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9" t="s">
        <v>161</v>
      </c>
    </row>
    <row r="31" ht="12" customHeight="1"/>
    <row r="32" spans="38:53" ht="12" customHeight="1">
      <c r="AL32" s="191">
        <v>2002</v>
      </c>
      <c r="AM32" s="192">
        <v>2003</v>
      </c>
      <c r="AN32" s="193">
        <v>2004</v>
      </c>
      <c r="AO32" s="193">
        <v>2005</v>
      </c>
      <c r="AP32" s="187">
        <v>2006</v>
      </c>
      <c r="AQ32" s="187">
        <v>2007</v>
      </c>
      <c r="AR32" s="187">
        <v>2008</v>
      </c>
      <c r="AS32" s="187">
        <v>2009</v>
      </c>
      <c r="AT32" s="149">
        <v>2010</v>
      </c>
      <c r="AU32" s="188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1">
        <f>AZ9</f>
        <v>2016</v>
      </c>
      <c r="BA32" s="201">
        <f>BA9</f>
        <v>2017</v>
      </c>
    </row>
    <row r="33" spans="37:53" ht="12" customHeight="1">
      <c r="AK33" s="149" t="s">
        <v>159</v>
      </c>
      <c r="AL33" s="194">
        <v>5438</v>
      </c>
      <c r="AM33" s="195">
        <v>1732</v>
      </c>
      <c r="AN33" s="194">
        <v>124.8</v>
      </c>
      <c r="AO33" s="194">
        <v>2683.14</v>
      </c>
      <c r="AP33" s="150">
        <v>51.2</v>
      </c>
      <c r="AQ33" s="150">
        <v>3.546</v>
      </c>
      <c r="AR33" s="150">
        <v>905.941</v>
      </c>
      <c r="AS33" s="150">
        <v>46.076</v>
      </c>
      <c r="AT33" s="150">
        <v>10904.167</v>
      </c>
      <c r="AU33" s="150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15366.00102</v>
      </c>
    </row>
    <row r="34" spans="37:53" ht="12" customHeight="1">
      <c r="AK34" s="149" t="s">
        <v>158</v>
      </c>
      <c r="AL34" s="194">
        <v>15926</v>
      </c>
      <c r="AM34" s="195">
        <v>48103</v>
      </c>
      <c r="AN34" s="194">
        <v>34183</v>
      </c>
      <c r="AO34" s="194">
        <v>65933</v>
      </c>
      <c r="AP34" s="150">
        <v>67546</v>
      </c>
      <c r="AQ34" s="150">
        <v>40935</v>
      </c>
      <c r="AR34" s="150">
        <v>52177</v>
      </c>
      <c r="AS34" s="150">
        <v>53324</v>
      </c>
      <c r="AT34" s="150">
        <v>48690</v>
      </c>
      <c r="AU34" s="150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58790.327840000005</v>
      </c>
      <c r="BA34" s="31">
        <v>66154.13078</v>
      </c>
    </row>
    <row r="35" spans="37:53" ht="12" customHeight="1">
      <c r="AK35" s="149" t="s">
        <v>160</v>
      </c>
      <c r="AL35" s="150">
        <f>AL33-AL34</f>
        <v>-10488</v>
      </c>
      <c r="AM35" s="150">
        <f>AM33-AM34</f>
        <v>-46371</v>
      </c>
      <c r="AN35" s="150">
        <f>AN33-AN34</f>
        <v>-34058.2</v>
      </c>
      <c r="AO35" s="150">
        <f>AO33-AO34</f>
        <v>-63249.86</v>
      </c>
      <c r="AP35" s="150">
        <f aca="true" t="shared" si="1" ref="AP35:AW35">AP33-AP34</f>
        <v>-67494.8</v>
      </c>
      <c r="AQ35" s="150">
        <f t="shared" si="1"/>
        <v>-40931.454</v>
      </c>
      <c r="AR35" s="150">
        <f t="shared" si="1"/>
        <v>-51271.059</v>
      </c>
      <c r="AS35" s="150">
        <f t="shared" si="1"/>
        <v>-53277.924</v>
      </c>
      <c r="AT35" s="150">
        <f t="shared" si="1"/>
        <v>-37785.833</v>
      </c>
      <c r="AU35" s="150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-41998.19253000001</v>
      </c>
      <c r="BA35" s="31">
        <f>BA33-BA34</f>
        <v>-50788.12976000001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4"/>
  <sheetViews>
    <sheetView zoomScaleSheetLayoutView="75" zoomScalePageLayoutView="0" workbookViewId="0" topLeftCell="A1">
      <selection activeCell="A1" sqref="A1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3" t="s">
        <v>28</v>
      </c>
      <c r="B2" s="213"/>
      <c r="C2" s="213"/>
      <c r="D2" s="213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4" t="s">
        <v>162</v>
      </c>
      <c r="B5" s="214"/>
      <c r="C5" s="214"/>
      <c r="D5" s="21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4" t="s">
        <v>163</v>
      </c>
      <c r="B6" s="214"/>
      <c r="C6" s="214"/>
      <c r="D6" s="21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4" t="s">
        <v>199</v>
      </c>
      <c r="B7" s="214"/>
      <c r="C7" s="214"/>
      <c r="D7" s="21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149</v>
      </c>
      <c r="C9" s="41" t="s">
        <v>148</v>
      </c>
      <c r="D9" s="41" t="s">
        <v>160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2003</v>
      </c>
      <c r="B10" s="132">
        <v>0.4</v>
      </c>
      <c r="C10" s="132">
        <v>29071.028</v>
      </c>
      <c r="D10" s="132">
        <f aca="true" t="shared" si="0" ref="D10:D22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2012</v>
      </c>
      <c r="B19" s="117">
        <v>2365.161</v>
      </c>
      <c r="C19" s="117">
        <v>71254.761</v>
      </c>
      <c r="D19" s="117">
        <f t="shared" si="0"/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2013</v>
      </c>
      <c r="B20" s="117">
        <v>2641.23424</v>
      </c>
      <c r="C20" s="117">
        <v>63162.12878</v>
      </c>
      <c r="D20" s="117">
        <f t="shared" si="0"/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2014</v>
      </c>
      <c r="B21" s="117">
        <v>3005.41601</v>
      </c>
      <c r="C21" s="117">
        <v>48300.21211</v>
      </c>
      <c r="D21" s="117">
        <f t="shared" si="0"/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2015</v>
      </c>
      <c r="B22" s="117">
        <v>2363.61008</v>
      </c>
      <c r="C22" s="117">
        <v>41029.68685</v>
      </c>
      <c r="D22" s="117">
        <f t="shared" si="0"/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2016</v>
      </c>
      <c r="B23" s="117">
        <v>2332.98184</v>
      </c>
      <c r="C23" s="117">
        <v>45733.17624</v>
      </c>
      <c r="D23" s="117">
        <f>B23-C23</f>
        <v>-43400.1944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6" ht="12">
      <c r="A24" s="50">
        <v>2017</v>
      </c>
      <c r="B24" s="117">
        <v>2850.56009</v>
      </c>
      <c r="C24" s="117">
        <v>48236.74152</v>
      </c>
      <c r="D24" s="117">
        <f>B24-C24</f>
        <v>-45386.181430000004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2">
      <c r="A25" s="47" t="s">
        <v>197</v>
      </c>
      <c r="B25" s="53"/>
      <c r="C25" s="53"/>
      <c r="D25" s="5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4" ht="12">
      <c r="A43" s="10"/>
      <c r="B43" s="10"/>
      <c r="C43" s="10"/>
      <c r="D43" s="10"/>
    </row>
    <row r="44" spans="1:4" ht="12">
      <c r="A44" s="10"/>
      <c r="B44" s="10"/>
      <c r="C44" s="10"/>
      <c r="D44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142" zoomScaleNormal="142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0" t="s">
        <v>0</v>
      </c>
      <c r="B1" s="210"/>
    </row>
    <row r="2" spans="1:2" ht="12">
      <c r="A2" s="10"/>
      <c r="B2" s="11"/>
    </row>
    <row r="3" spans="1:3" ht="12">
      <c r="A3" s="10"/>
      <c r="B3" s="11" t="s">
        <v>217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175</v>
      </c>
      <c r="B5" s="12" t="s">
        <v>5</v>
      </c>
      <c r="C5" s="7">
        <v>6</v>
      </c>
    </row>
    <row r="6" spans="1:3" ht="12">
      <c r="A6" s="10" t="s">
        <v>177</v>
      </c>
      <c r="B6" s="12" t="s">
        <v>324</v>
      </c>
      <c r="C6" s="7">
        <v>7</v>
      </c>
    </row>
    <row r="7" spans="1:3" ht="12">
      <c r="A7" s="10" t="s">
        <v>178</v>
      </c>
      <c r="B7" s="12" t="s">
        <v>8</v>
      </c>
      <c r="C7" s="7">
        <v>8</v>
      </c>
    </row>
    <row r="8" spans="1:3" ht="12">
      <c r="A8" s="10" t="s">
        <v>179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325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324</v>
      </c>
      <c r="C25" s="7">
        <v>7</v>
      </c>
    </row>
    <row r="26" spans="1:3" ht="12">
      <c r="A26" s="10" t="s">
        <v>180</v>
      </c>
      <c r="B26" s="12" t="s">
        <v>40</v>
      </c>
      <c r="C26" s="7">
        <v>9</v>
      </c>
    </row>
    <row r="27" spans="1:3" ht="12">
      <c r="A27" s="10" t="s">
        <v>181</v>
      </c>
      <c r="B27" s="12" t="s">
        <v>42</v>
      </c>
      <c r="C27" s="7">
        <v>9</v>
      </c>
    </row>
    <row r="28" spans="1:3" ht="12">
      <c r="A28" s="10" t="s">
        <v>36</v>
      </c>
      <c r="B28" s="12" t="s">
        <v>277</v>
      </c>
      <c r="C28" s="7">
        <v>10</v>
      </c>
    </row>
    <row r="29" spans="1:3" ht="12">
      <c r="A29" s="10" t="s">
        <v>37</v>
      </c>
      <c r="B29" s="12" t="s">
        <v>326</v>
      </c>
      <c r="C29" s="7">
        <v>10</v>
      </c>
    </row>
    <row r="30" spans="1:3" ht="12">
      <c r="A30" s="10" t="s">
        <v>38</v>
      </c>
      <c r="B30" s="12" t="s">
        <v>278</v>
      </c>
      <c r="C30" s="7">
        <v>11</v>
      </c>
    </row>
    <row r="31" spans="1:3" ht="12">
      <c r="A31" s="10" t="s">
        <v>39</v>
      </c>
      <c r="B31" s="12" t="s">
        <v>327</v>
      </c>
      <c r="C31" s="7">
        <v>11</v>
      </c>
    </row>
    <row r="32" spans="1:3" ht="12">
      <c r="A32" s="10" t="s">
        <v>41</v>
      </c>
      <c r="B32" s="12" t="s">
        <v>328</v>
      </c>
      <c r="C32" s="7">
        <v>12</v>
      </c>
    </row>
    <row r="33" spans="1:3" ht="12">
      <c r="A33" s="10" t="s">
        <v>43</v>
      </c>
      <c r="B33" s="12" t="s">
        <v>325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279</v>
      </c>
      <c r="C37" s="7">
        <v>19</v>
      </c>
    </row>
    <row r="38" spans="1:3" ht="12">
      <c r="A38" s="10" t="s">
        <v>48</v>
      </c>
      <c r="B38" s="12" t="s">
        <v>329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7" t="s">
        <v>280</v>
      </c>
      <c r="C40" s="7">
        <v>21</v>
      </c>
    </row>
    <row r="41" spans="1:3" ht="12">
      <c r="A41" s="10" t="s">
        <v>53</v>
      </c>
      <c r="B41" s="12" t="s">
        <v>330</v>
      </c>
      <c r="C41" s="7">
        <v>21</v>
      </c>
    </row>
    <row r="42" spans="1:3" ht="12">
      <c r="A42" s="10" t="s">
        <v>55</v>
      </c>
      <c r="B42" s="12" t="s">
        <v>331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11.25" customHeight="1">
      <c r="A47" s="206"/>
      <c r="B47" s="206"/>
      <c r="C47" s="206"/>
    </row>
  </sheetData>
  <sheetProtection/>
  <mergeCells count="1">
    <mergeCell ref="A1:B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:E4"/>
    </sheetView>
  </sheetViews>
  <sheetFormatPr defaultColWidth="10.90625" defaultRowHeight="18"/>
  <cols>
    <col min="1" max="16384" width="10.90625" style="155" customWidth="1"/>
  </cols>
  <sheetData>
    <row r="1" spans="1:5" ht="14.25">
      <c r="A1" s="154"/>
      <c r="B1" s="154"/>
      <c r="C1" s="154"/>
      <c r="D1" s="154"/>
      <c r="E1" s="154"/>
    </row>
    <row r="2" spans="1:5" ht="14.25">
      <c r="A2" s="154"/>
      <c r="B2" s="154"/>
      <c r="C2" s="154"/>
      <c r="D2" s="154"/>
      <c r="E2" s="154"/>
    </row>
    <row r="3" spans="1:5" ht="14.25">
      <c r="A3" s="154"/>
      <c r="B3" s="154"/>
      <c r="C3" s="154"/>
      <c r="D3" s="154"/>
      <c r="E3" s="154"/>
    </row>
    <row r="4" spans="1:5" ht="15">
      <c r="A4" s="211" t="s">
        <v>217</v>
      </c>
      <c r="B4" s="211"/>
      <c r="C4" s="211"/>
      <c r="D4" s="211"/>
      <c r="E4" s="211"/>
    </row>
    <row r="5" spans="1:5" ht="14.25">
      <c r="A5" s="154"/>
      <c r="B5" s="154"/>
      <c r="C5" s="154"/>
      <c r="D5" s="154"/>
      <c r="E5" s="154"/>
    </row>
    <row r="6" spans="1:5" ht="14.25">
      <c r="A6" s="154"/>
      <c r="B6" s="154"/>
      <c r="C6" s="154"/>
      <c r="D6" s="154"/>
      <c r="E6" s="154"/>
    </row>
    <row r="7" spans="1:5" ht="47.25" customHeight="1">
      <c r="A7" s="212" t="s">
        <v>218</v>
      </c>
      <c r="B7" s="212"/>
      <c r="C7" s="212"/>
      <c r="D7" s="212"/>
      <c r="E7" s="212"/>
    </row>
    <row r="8" spans="1:5" ht="12.75" customHeight="1">
      <c r="A8" s="156"/>
      <c r="B8" s="156"/>
      <c r="C8" s="156"/>
      <c r="D8" s="156"/>
      <c r="E8" s="156"/>
    </row>
    <row r="9" spans="1:5" ht="39" customHeight="1">
      <c r="A9" s="212" t="s">
        <v>296</v>
      </c>
      <c r="B9" s="212"/>
      <c r="C9" s="212"/>
      <c r="D9" s="212"/>
      <c r="E9" s="212"/>
    </row>
    <row r="10" spans="1:5" ht="14.25">
      <c r="A10" s="154"/>
      <c r="B10" s="154"/>
      <c r="C10" s="154"/>
      <c r="D10" s="154"/>
      <c r="E10" s="154"/>
    </row>
    <row r="11" spans="1:5" ht="14.25">
      <c r="A11" s="154"/>
      <c r="B11" s="154"/>
      <c r="C11" s="154"/>
      <c r="D11" s="154"/>
      <c r="E11" s="154"/>
    </row>
    <row r="12" spans="1:5" ht="14.25">
      <c r="A12" s="154"/>
      <c r="B12" s="154"/>
      <c r="C12" s="154"/>
      <c r="D12" s="154"/>
      <c r="E12" s="154"/>
    </row>
    <row r="13" spans="1:5" ht="14.25">
      <c r="A13" s="154"/>
      <c r="B13" s="154"/>
      <c r="C13" s="154"/>
      <c r="D13" s="154"/>
      <c r="E13" s="154"/>
    </row>
    <row r="14" spans="1:5" ht="14.25">
      <c r="A14" s="154"/>
      <c r="B14" s="154"/>
      <c r="C14" s="154"/>
      <c r="D14" s="154"/>
      <c r="E14" s="154"/>
    </row>
    <row r="15" spans="1:5" ht="14.25">
      <c r="A15" s="154"/>
      <c r="B15" s="154"/>
      <c r="C15" s="154"/>
      <c r="D15" s="154"/>
      <c r="E15" s="154"/>
    </row>
    <row r="16" spans="1:5" ht="14.25">
      <c r="A16" s="154"/>
      <c r="B16" s="154"/>
      <c r="C16" s="154"/>
      <c r="D16" s="154"/>
      <c r="E16" s="154"/>
    </row>
    <row r="17" spans="1:5" ht="14.25">
      <c r="A17" s="154"/>
      <c r="B17" s="154"/>
      <c r="C17" s="154"/>
      <c r="D17" s="154"/>
      <c r="E17" s="154"/>
    </row>
    <row r="18" spans="1:5" ht="14.25">
      <c r="A18" s="154"/>
      <c r="B18" s="154"/>
      <c r="C18" s="154"/>
      <c r="D18" s="154"/>
      <c r="E18" s="154"/>
    </row>
    <row r="19" spans="1:5" ht="14.25">
      <c r="A19" s="154"/>
      <c r="B19" s="154"/>
      <c r="C19" s="154"/>
      <c r="D19" s="154"/>
      <c r="E19" s="154"/>
    </row>
    <row r="20" spans="1:5" ht="14.25">
      <c r="A20" s="154"/>
      <c r="B20" s="154"/>
      <c r="C20" s="154"/>
      <c r="D20" s="154"/>
      <c r="E20" s="154"/>
    </row>
    <row r="21" spans="1:5" ht="14.25">
      <c r="A21" s="154"/>
      <c r="B21" s="154"/>
      <c r="C21" s="154"/>
      <c r="D21" s="154"/>
      <c r="E21" s="154"/>
    </row>
    <row r="22" spans="1:5" ht="14.25">
      <c r="A22" s="154"/>
      <c r="B22" s="154"/>
      <c r="C22" s="154"/>
      <c r="D22" s="154"/>
      <c r="E22" s="154"/>
    </row>
    <row r="23" spans="1:5" ht="14.25">
      <c r="A23" s="154"/>
      <c r="B23" s="154"/>
      <c r="C23" s="154"/>
      <c r="D23" s="154"/>
      <c r="E23" s="154"/>
    </row>
    <row r="24" spans="1:5" ht="14.25">
      <c r="A24" s="154"/>
      <c r="B24" s="154"/>
      <c r="C24" s="154"/>
      <c r="D24" s="154"/>
      <c r="E24" s="154"/>
    </row>
    <row r="25" spans="1:5" ht="14.25">
      <c r="A25" s="154"/>
      <c r="B25" s="154"/>
      <c r="C25" s="154"/>
      <c r="D25" s="154"/>
      <c r="E25" s="154"/>
    </row>
    <row r="26" spans="1:5" ht="14.25">
      <c r="A26" s="154"/>
      <c r="B26" s="154"/>
      <c r="C26" s="154"/>
      <c r="D26" s="154"/>
      <c r="E26" s="154"/>
    </row>
    <row r="27" spans="1:5" ht="14.25">
      <c r="A27" s="154"/>
      <c r="B27" s="154"/>
      <c r="C27" s="154"/>
      <c r="D27" s="154"/>
      <c r="E27" s="154"/>
    </row>
    <row r="28" spans="1:5" ht="14.25">
      <c r="A28" s="154"/>
      <c r="B28" s="154"/>
      <c r="C28" s="154"/>
      <c r="D28" s="154"/>
      <c r="E28" s="154"/>
    </row>
    <row r="29" spans="1:5" ht="14.25">
      <c r="A29" s="154"/>
      <c r="B29" s="154"/>
      <c r="C29" s="154"/>
      <c r="D29" s="154"/>
      <c r="E29" s="154"/>
    </row>
    <row r="30" spans="1:5" ht="14.25">
      <c r="A30" s="154"/>
      <c r="B30" s="154"/>
      <c r="C30" s="154"/>
      <c r="D30" s="154"/>
      <c r="E30" s="154"/>
    </row>
    <row r="31" spans="1:5" ht="14.25">
      <c r="A31" s="154"/>
      <c r="B31" s="154"/>
      <c r="C31" s="154"/>
      <c r="D31" s="154"/>
      <c r="E31" s="154"/>
    </row>
    <row r="32" spans="1:5" ht="14.25">
      <c r="A32" s="154"/>
      <c r="B32" s="154"/>
      <c r="C32" s="154"/>
      <c r="D32" s="154"/>
      <c r="E32" s="154"/>
    </row>
    <row r="33" spans="1:5" ht="14.25">
      <c r="A33" s="154"/>
      <c r="B33" s="154"/>
      <c r="C33" s="154"/>
      <c r="D33" s="154"/>
      <c r="E33" s="154"/>
    </row>
    <row r="34" spans="1:5" ht="14.25">
      <c r="A34" s="154"/>
      <c r="B34" s="154"/>
      <c r="C34" s="154"/>
      <c r="D34" s="154"/>
      <c r="E34" s="154"/>
    </row>
    <row r="35" spans="1:5" ht="14.25">
      <c r="A35" s="154"/>
      <c r="B35" s="154"/>
      <c r="C35" s="154"/>
      <c r="D35" s="154"/>
      <c r="E35" s="154"/>
    </row>
    <row r="36" spans="1:5" ht="14.25">
      <c r="A36" s="154"/>
      <c r="B36" s="154"/>
      <c r="C36" s="154"/>
      <c r="D36" s="154"/>
      <c r="E36" s="154"/>
    </row>
    <row r="37" spans="1:5" ht="14.25">
      <c r="A37" s="154"/>
      <c r="B37" s="154"/>
      <c r="C37" s="154"/>
      <c r="D37" s="154"/>
      <c r="E37" s="154"/>
    </row>
    <row r="38" spans="1:5" ht="14.25">
      <c r="A38" s="154"/>
      <c r="B38" s="154"/>
      <c r="C38" s="154"/>
      <c r="D38" s="154"/>
      <c r="E38" s="154"/>
    </row>
    <row r="39" spans="1:5" ht="14.25">
      <c r="A39" s="154"/>
      <c r="B39" s="154"/>
      <c r="C39" s="154"/>
      <c r="D39" s="154"/>
      <c r="E39" s="154"/>
    </row>
    <row r="40" spans="1:5" ht="14.25">
      <c r="A40" s="154"/>
      <c r="B40" s="154"/>
      <c r="C40" s="154"/>
      <c r="D40" s="154"/>
      <c r="E40" s="154"/>
    </row>
    <row r="41" spans="1:5" ht="14.25">
      <c r="A41" s="154"/>
      <c r="B41" s="154"/>
      <c r="C41" s="154"/>
      <c r="D41" s="154"/>
      <c r="E41" s="154"/>
    </row>
    <row r="42" spans="1:5" ht="14.25">
      <c r="A42" s="154"/>
      <c r="B42" s="154"/>
      <c r="C42" s="154"/>
      <c r="D42" s="154"/>
      <c r="E42" s="154"/>
    </row>
    <row r="43" spans="1:5" ht="14.25">
      <c r="A43" s="154"/>
      <c r="B43" s="154"/>
      <c r="C43" s="154"/>
      <c r="D43" s="154"/>
      <c r="E43" s="154"/>
    </row>
    <row r="44" spans="1:5" ht="14.25">
      <c r="A44" s="154"/>
      <c r="B44" s="154"/>
      <c r="C44" s="154"/>
      <c r="D44" s="154"/>
      <c r="E44" s="154"/>
    </row>
    <row r="45" spans="1:5" ht="14.25">
      <c r="A45" s="154"/>
      <c r="B45" s="154"/>
      <c r="C45" s="154"/>
      <c r="D45" s="154"/>
      <c r="E45" s="154"/>
    </row>
    <row r="46" spans="1:5" ht="14.25">
      <c r="A46" s="154"/>
      <c r="B46" s="154"/>
      <c r="C46" s="154"/>
      <c r="D46" s="154"/>
      <c r="E46" s="154"/>
    </row>
    <row r="47" spans="1:5" ht="14.25">
      <c r="A47" s="154"/>
      <c r="B47" s="154"/>
      <c r="C47" s="154"/>
      <c r="D47" s="154"/>
      <c r="E47" s="154"/>
    </row>
    <row r="48" spans="1:5" ht="14.25">
      <c r="A48" s="154"/>
      <c r="B48" s="154"/>
      <c r="C48" s="154"/>
      <c r="D48" s="154"/>
      <c r="E48" s="154"/>
    </row>
    <row r="49" spans="1:5" ht="14.25">
      <c r="A49" s="154"/>
      <c r="B49" s="154"/>
      <c r="C49" s="154"/>
      <c r="D49" s="154"/>
      <c r="E49" s="154"/>
    </row>
    <row r="50" spans="1:5" ht="14.25">
      <c r="A50" s="154"/>
      <c r="B50" s="154"/>
      <c r="C50" s="154"/>
      <c r="D50" s="154"/>
      <c r="E50" s="154"/>
    </row>
    <row r="51" spans="1:5" ht="14.25">
      <c r="A51" s="154"/>
      <c r="B51" s="154"/>
      <c r="C51" s="154"/>
      <c r="D51" s="154"/>
      <c r="E51" s="154"/>
    </row>
    <row r="52" spans="1:5" ht="14.25">
      <c r="A52" s="154"/>
      <c r="B52" s="154"/>
      <c r="C52" s="154"/>
      <c r="D52" s="154"/>
      <c r="E52" s="154"/>
    </row>
    <row r="53" spans="1:5" ht="14.25">
      <c r="A53" s="154"/>
      <c r="B53" s="154"/>
      <c r="C53" s="154"/>
      <c r="D53" s="154"/>
      <c r="E53" s="154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B35" sqref="B35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3" t="s">
        <v>1</v>
      </c>
      <c r="B1" s="213"/>
      <c r="C1" s="213"/>
      <c r="D1" s="213"/>
      <c r="E1" s="213"/>
    </row>
    <row r="2" spans="1:5" ht="15" customHeight="1">
      <c r="A2" s="49"/>
      <c r="B2" s="49"/>
      <c r="C2" s="49"/>
      <c r="D2" s="49"/>
      <c r="E2" s="49"/>
    </row>
    <row r="3" spans="1:5" ht="15" customHeight="1">
      <c r="A3" s="214" t="s">
        <v>3</v>
      </c>
      <c r="B3" s="214"/>
      <c r="C3" s="214"/>
      <c r="D3" s="214"/>
      <c r="E3" s="214"/>
    </row>
    <row r="4" spans="1:5" ht="15" customHeight="1">
      <c r="A4" s="215" t="s">
        <v>332</v>
      </c>
      <c r="B4" s="215"/>
      <c r="C4" s="215"/>
      <c r="D4" s="215"/>
      <c r="E4" s="215"/>
    </row>
    <row r="5" spans="1:5" ht="15" customHeight="1">
      <c r="A5" s="217" t="s">
        <v>83</v>
      </c>
      <c r="B5" s="216" t="s">
        <v>205</v>
      </c>
      <c r="C5" s="216"/>
      <c r="D5" s="36" t="s">
        <v>124</v>
      </c>
      <c r="E5" s="41" t="s">
        <v>123</v>
      </c>
    </row>
    <row r="6" spans="1:5" ht="15" customHeight="1">
      <c r="A6" s="218"/>
      <c r="B6" s="36">
        <v>2016</v>
      </c>
      <c r="C6" s="41">
        <v>2017</v>
      </c>
      <c r="D6" s="50" t="s">
        <v>64</v>
      </c>
      <c r="E6" s="23" t="s">
        <v>64</v>
      </c>
    </row>
    <row r="7" spans="1:5" ht="15" customHeight="1">
      <c r="A7" s="176" t="s">
        <v>86</v>
      </c>
      <c r="B7" s="175">
        <v>40778.172569999995</v>
      </c>
      <c r="C7" s="175">
        <v>72289.86063</v>
      </c>
      <c r="D7" s="123">
        <f>(C7/B7-1)*100</f>
        <v>77.27587107025676</v>
      </c>
      <c r="E7" s="123">
        <f>C7/$C$50*100</f>
        <v>22.198987973339413</v>
      </c>
    </row>
    <row r="8" spans="1:8" ht="15" customHeight="1">
      <c r="A8" s="176" t="s">
        <v>85</v>
      </c>
      <c r="B8" s="177">
        <v>52457.32995</v>
      </c>
      <c r="C8" s="177">
        <v>68269.37926</v>
      </c>
      <c r="D8" s="55">
        <f>(C8/B8-1)*100</f>
        <v>30.142688019141172</v>
      </c>
      <c r="E8" s="55">
        <f>C8/$C$50*100</f>
        <v>20.964366453781157</v>
      </c>
      <c r="G8" s="29"/>
      <c r="H8" s="29"/>
    </row>
    <row r="9" spans="1:8" ht="15" customHeight="1">
      <c r="A9" s="176" t="s">
        <v>84</v>
      </c>
      <c r="B9" s="177">
        <v>45733.17623999999</v>
      </c>
      <c r="C9" s="177">
        <v>48236.741519999996</v>
      </c>
      <c r="D9" s="55">
        <f aca="true" t="shared" si="0" ref="D9:D35">(C9/B9-1)*100</f>
        <v>5.474286909052006</v>
      </c>
      <c r="E9" s="55">
        <f aca="true" t="shared" si="1" ref="E9:E35">C9/$C$50*100</f>
        <v>14.812683764273041</v>
      </c>
      <c r="G9" s="29"/>
      <c r="H9" s="29"/>
    </row>
    <row r="10" spans="1:6" ht="15" customHeight="1">
      <c r="A10" s="176" t="s">
        <v>248</v>
      </c>
      <c r="B10" s="177">
        <v>5868.8994999999995</v>
      </c>
      <c r="C10" s="177">
        <v>35987.80260999999</v>
      </c>
      <c r="D10" s="55">
        <f t="shared" si="0"/>
        <v>513.1950736249615</v>
      </c>
      <c r="E10" s="55">
        <f t="shared" si="1"/>
        <v>11.051242738110432</v>
      </c>
      <c r="F10" s="29"/>
    </row>
    <row r="11" spans="1:6" ht="15" customHeight="1">
      <c r="A11" s="176" t="s">
        <v>220</v>
      </c>
      <c r="B11" s="177">
        <v>14405.16901</v>
      </c>
      <c r="C11" s="177">
        <v>27382.547270000003</v>
      </c>
      <c r="D11" s="55">
        <f t="shared" si="0"/>
        <v>90.08834433661394</v>
      </c>
      <c r="E11" s="55">
        <f t="shared" si="1"/>
        <v>8.408715029032255</v>
      </c>
      <c r="F11" s="29"/>
    </row>
    <row r="12" spans="1:5" ht="15" customHeight="1">
      <c r="A12" s="176" t="s">
        <v>94</v>
      </c>
      <c r="B12" s="177">
        <v>7868.867249999999</v>
      </c>
      <c r="C12" s="177">
        <v>17109.4843</v>
      </c>
      <c r="D12" s="55">
        <f t="shared" si="0"/>
        <v>117.43262094045366</v>
      </c>
      <c r="E12" s="55">
        <f t="shared" si="1"/>
        <v>5.2540319333264645</v>
      </c>
    </row>
    <row r="13" spans="1:5" ht="15" customHeight="1">
      <c r="A13" s="176" t="s">
        <v>90</v>
      </c>
      <c r="B13" s="177">
        <v>11063.827200000002</v>
      </c>
      <c r="C13" s="177">
        <v>9393.04581</v>
      </c>
      <c r="D13" s="55">
        <f t="shared" si="0"/>
        <v>-15.101296864072511</v>
      </c>
      <c r="E13" s="55">
        <f t="shared" si="1"/>
        <v>2.884444777621868</v>
      </c>
    </row>
    <row r="14" spans="1:5" ht="15" customHeight="1">
      <c r="A14" s="176" t="s">
        <v>87</v>
      </c>
      <c r="B14" s="177">
        <v>5579.915539999999</v>
      </c>
      <c r="C14" s="177">
        <v>9199.36422</v>
      </c>
      <c r="D14" s="55">
        <f t="shared" si="0"/>
        <v>64.8656535041389</v>
      </c>
      <c r="E14" s="55">
        <f t="shared" si="1"/>
        <v>2.8249684520404217</v>
      </c>
    </row>
    <row r="15" spans="1:5" ht="15" customHeight="1">
      <c r="A15" s="176" t="s">
        <v>88</v>
      </c>
      <c r="B15" s="177">
        <v>7477.23606</v>
      </c>
      <c r="C15" s="177">
        <v>8682.190859999999</v>
      </c>
      <c r="D15" s="55">
        <f t="shared" si="0"/>
        <v>16.11497604637613</v>
      </c>
      <c r="E15" s="55">
        <f t="shared" si="1"/>
        <v>2.6661533001129176</v>
      </c>
    </row>
    <row r="16" spans="1:5" ht="15" customHeight="1">
      <c r="A16" s="176" t="s">
        <v>222</v>
      </c>
      <c r="B16" s="177">
        <v>4629.02972</v>
      </c>
      <c r="C16" s="177">
        <v>5556.27865</v>
      </c>
      <c r="D16" s="55">
        <f t="shared" si="0"/>
        <v>20.0311725369523</v>
      </c>
      <c r="E16" s="55">
        <f t="shared" si="1"/>
        <v>1.706238770595795</v>
      </c>
    </row>
    <row r="17" spans="1:5" ht="15" customHeight="1">
      <c r="A17" s="176" t="s">
        <v>89</v>
      </c>
      <c r="B17" s="177">
        <v>3752.51984</v>
      </c>
      <c r="C17" s="177">
        <v>5401.0099500000015</v>
      </c>
      <c r="D17" s="55">
        <f t="shared" si="0"/>
        <v>43.93021703517499</v>
      </c>
      <c r="E17" s="55">
        <f t="shared" si="1"/>
        <v>1.6585583908869759</v>
      </c>
    </row>
    <row r="18" spans="1:5" ht="15" customHeight="1">
      <c r="A18" s="176" t="s">
        <v>226</v>
      </c>
      <c r="B18" s="177">
        <v>3914.5831300000004</v>
      </c>
      <c r="C18" s="177">
        <v>5214.820159999999</v>
      </c>
      <c r="D18" s="55">
        <f t="shared" si="0"/>
        <v>33.21521058105614</v>
      </c>
      <c r="E18" s="55">
        <f t="shared" si="1"/>
        <v>1.601382669797629</v>
      </c>
    </row>
    <row r="19" spans="1:5" ht="15" customHeight="1">
      <c r="A19" s="176" t="s">
        <v>91</v>
      </c>
      <c r="B19" s="177">
        <v>539.82858</v>
      </c>
      <c r="C19" s="177">
        <v>4405.888020000001</v>
      </c>
      <c r="D19" s="55">
        <f t="shared" si="0"/>
        <v>716.1642757039655</v>
      </c>
      <c r="E19" s="55">
        <f t="shared" si="1"/>
        <v>1.3529733536001733</v>
      </c>
    </row>
    <row r="20" spans="1:5" ht="15" customHeight="1">
      <c r="A20" s="176" t="s">
        <v>224</v>
      </c>
      <c r="B20" s="177">
        <v>1427.2711399999998</v>
      </c>
      <c r="C20" s="177">
        <v>2228.82343</v>
      </c>
      <c r="D20" s="55">
        <f t="shared" si="0"/>
        <v>56.15977704138264</v>
      </c>
      <c r="E20" s="55">
        <f t="shared" si="1"/>
        <v>0.684433806983079</v>
      </c>
    </row>
    <row r="21" spans="1:5" ht="15" customHeight="1">
      <c r="A21" s="176" t="s">
        <v>221</v>
      </c>
      <c r="B21" s="177">
        <v>1350.9883100000002</v>
      </c>
      <c r="C21" s="177">
        <v>1622.17092</v>
      </c>
      <c r="D21" s="55">
        <f t="shared" si="0"/>
        <v>20.072905738170288</v>
      </c>
      <c r="E21" s="55">
        <f t="shared" si="1"/>
        <v>0.498141128367824</v>
      </c>
    </row>
    <row r="22" spans="1:5" ht="15" customHeight="1">
      <c r="A22" s="176" t="s">
        <v>93</v>
      </c>
      <c r="B22" s="177">
        <v>830.7582600000001</v>
      </c>
      <c r="C22" s="177">
        <v>968.38475</v>
      </c>
      <c r="D22" s="55">
        <f t="shared" si="0"/>
        <v>16.566370342197988</v>
      </c>
      <c r="E22" s="55">
        <f t="shared" si="1"/>
        <v>0.29737450358140627</v>
      </c>
    </row>
    <row r="23" spans="1:5" ht="15" customHeight="1">
      <c r="A23" s="176" t="s">
        <v>285</v>
      </c>
      <c r="B23" s="177">
        <v>1.05103</v>
      </c>
      <c r="C23" s="177">
        <v>868.4811</v>
      </c>
      <c r="D23" s="55"/>
      <c r="E23" s="55">
        <f t="shared" si="1"/>
        <v>0.26669579005899635</v>
      </c>
    </row>
    <row r="24" spans="1:5" ht="15" customHeight="1">
      <c r="A24" s="176" t="s">
        <v>333</v>
      </c>
      <c r="B24" s="177">
        <v>43.2</v>
      </c>
      <c r="C24" s="177">
        <v>586.65888</v>
      </c>
      <c r="D24" s="55">
        <f t="shared" si="0"/>
        <v>1258.0066666666664</v>
      </c>
      <c r="E24" s="55">
        <f t="shared" si="1"/>
        <v>0.18015297453994789</v>
      </c>
    </row>
    <row r="25" spans="1:5" ht="15" customHeight="1">
      <c r="A25" s="176" t="s">
        <v>219</v>
      </c>
      <c r="B25" s="177">
        <v>454.8507599999999</v>
      </c>
      <c r="C25" s="177">
        <v>569.78464</v>
      </c>
      <c r="D25" s="55">
        <f t="shared" si="0"/>
        <v>25.268481468515102</v>
      </c>
      <c r="E25" s="55">
        <f t="shared" si="1"/>
        <v>0.1749711821342811</v>
      </c>
    </row>
    <row r="26" spans="1:5" ht="15" customHeight="1">
      <c r="A26" s="176" t="s">
        <v>237</v>
      </c>
      <c r="B26" s="177">
        <v>636.332</v>
      </c>
      <c r="C26" s="177">
        <v>544.7728300000001</v>
      </c>
      <c r="D26" s="55">
        <f t="shared" si="0"/>
        <v>-14.388584889648781</v>
      </c>
      <c r="E26" s="55">
        <f t="shared" si="1"/>
        <v>0.1672904802413378</v>
      </c>
    </row>
    <row r="27" spans="1:5" ht="15" customHeight="1">
      <c r="A27" s="176" t="s">
        <v>223</v>
      </c>
      <c r="B27" s="177">
        <v>401.80309</v>
      </c>
      <c r="C27" s="177">
        <v>419.96197000000006</v>
      </c>
      <c r="D27" s="55">
        <f t="shared" si="0"/>
        <v>4.51934802193783</v>
      </c>
      <c r="E27" s="55">
        <f t="shared" si="1"/>
        <v>0.12896318570879958</v>
      </c>
    </row>
    <row r="28" spans="1:5" ht="15" customHeight="1">
      <c r="A28" s="176" t="s">
        <v>225</v>
      </c>
      <c r="B28" s="177">
        <v>199.8505</v>
      </c>
      <c r="C28" s="177">
        <v>335.86599</v>
      </c>
      <c r="D28" s="55">
        <f t="shared" si="0"/>
        <v>68.05861881756611</v>
      </c>
      <c r="E28" s="55">
        <f t="shared" si="1"/>
        <v>0.10313873906639646</v>
      </c>
    </row>
    <row r="29" spans="1:5" ht="15" customHeight="1">
      <c r="A29" s="176" t="s">
        <v>252</v>
      </c>
      <c r="B29" s="177">
        <v>63.12471</v>
      </c>
      <c r="C29" s="177">
        <v>150.96257</v>
      </c>
      <c r="D29" s="55">
        <f t="shared" si="0"/>
        <v>139.1497244106151</v>
      </c>
      <c r="E29" s="55">
        <f t="shared" si="1"/>
        <v>0.04635804034824309</v>
      </c>
    </row>
    <row r="30" spans="1:5" ht="15" customHeight="1">
      <c r="A30" s="176" t="s">
        <v>230</v>
      </c>
      <c r="B30" s="177">
        <v>0.05898</v>
      </c>
      <c r="C30" s="177">
        <v>68.19688000000001</v>
      </c>
      <c r="D30" s="55"/>
      <c r="E30" s="55">
        <f t="shared" si="1"/>
        <v>0.020942103162819053</v>
      </c>
    </row>
    <row r="31" spans="1:5" ht="15" customHeight="1">
      <c r="A31" s="176" t="s">
        <v>234</v>
      </c>
      <c r="B31" s="177">
        <v>0</v>
      </c>
      <c r="C31" s="177">
        <v>35.83418</v>
      </c>
      <c r="D31" s="55"/>
      <c r="E31" s="55">
        <f t="shared" si="1"/>
        <v>0.011004067844673058</v>
      </c>
    </row>
    <row r="32" spans="1:5" ht="15" customHeight="1">
      <c r="A32" s="176" t="s">
        <v>255</v>
      </c>
      <c r="B32" s="177">
        <v>27.85629</v>
      </c>
      <c r="C32" s="177">
        <v>28.08021</v>
      </c>
      <c r="D32" s="55">
        <f t="shared" si="0"/>
        <v>0.8038399944859886</v>
      </c>
      <c r="E32" s="55">
        <f t="shared" si="1"/>
        <v>0.008622955399918928</v>
      </c>
    </row>
    <row r="33" spans="1:5" ht="15" customHeight="1">
      <c r="A33" s="176" t="s">
        <v>297</v>
      </c>
      <c r="B33" s="177">
        <v>29.998150000000003</v>
      </c>
      <c r="C33" s="177">
        <v>27.85622</v>
      </c>
      <c r="D33" s="55">
        <f t="shared" si="0"/>
        <v>-7.140206979430408</v>
      </c>
      <c r="E33" s="55">
        <f t="shared" si="1"/>
        <v>0.008554171876575341</v>
      </c>
    </row>
    <row r="34" spans="1:5" ht="15" customHeight="1">
      <c r="A34" s="176" t="s">
        <v>286</v>
      </c>
      <c r="B34" s="177">
        <v>0</v>
      </c>
      <c r="C34" s="177">
        <v>21.90202</v>
      </c>
      <c r="D34" s="55"/>
      <c r="E34" s="55">
        <f t="shared" si="1"/>
        <v>0.0067257382201960855</v>
      </c>
    </row>
    <row r="35" spans="1:5" ht="15" customHeight="1">
      <c r="A35" s="176" t="s">
        <v>95</v>
      </c>
      <c r="B35" s="177">
        <v>6.9024</v>
      </c>
      <c r="C35" s="177">
        <v>14.02519</v>
      </c>
      <c r="D35" s="55">
        <f t="shared" si="0"/>
        <v>103.19294738062123</v>
      </c>
      <c r="E35" s="55">
        <f t="shared" si="1"/>
        <v>0.00430689755686973</v>
      </c>
    </row>
    <row r="36" spans="1:5" ht="15" customHeight="1">
      <c r="A36" s="176" t="s">
        <v>289</v>
      </c>
      <c r="B36" s="177">
        <v>2.51317</v>
      </c>
      <c r="C36" s="177">
        <v>5.72347</v>
      </c>
      <c r="D36" s="55">
        <f>(C36/B36-1)*100</f>
        <v>127.73907057620453</v>
      </c>
      <c r="E36" s="55">
        <f>C36/$C$50*100</f>
        <v>0.001757580393550261</v>
      </c>
    </row>
    <row r="37" spans="1:5" ht="15" customHeight="1">
      <c r="A37" s="176" t="s">
        <v>254</v>
      </c>
      <c r="B37" s="177">
        <v>0.51724</v>
      </c>
      <c r="C37" s="177">
        <v>5.03358</v>
      </c>
      <c r="D37" s="55">
        <f>(C37/B37-1)*100</f>
        <v>873.1613950970535</v>
      </c>
      <c r="E37" s="55">
        <f>C37/$C$50*100</f>
        <v>0.001545726895985604</v>
      </c>
    </row>
    <row r="38" spans="1:5" ht="15" customHeight="1">
      <c r="A38" s="176" t="s">
        <v>274</v>
      </c>
      <c r="B38" s="177">
        <v>2.139</v>
      </c>
      <c r="C38" s="177">
        <v>4.425680000000001</v>
      </c>
      <c r="D38" s="55"/>
      <c r="E38" s="55">
        <f aca="true" t="shared" si="2" ref="E38:E45">C38/$C$50*100</f>
        <v>0.0013590511343865735</v>
      </c>
    </row>
    <row r="39" spans="1:5" ht="15" customHeight="1">
      <c r="A39" s="176" t="s">
        <v>313</v>
      </c>
      <c r="B39" s="177">
        <v>0</v>
      </c>
      <c r="C39" s="177">
        <v>3.59708</v>
      </c>
      <c r="D39" s="55"/>
      <c r="E39" s="55">
        <f t="shared" si="2"/>
        <v>0.0011046021525458812</v>
      </c>
    </row>
    <row r="40" spans="1:5" ht="15" customHeight="1">
      <c r="A40" s="176" t="s">
        <v>303</v>
      </c>
      <c r="B40" s="177">
        <v>0</v>
      </c>
      <c r="C40" s="177">
        <v>2.51585</v>
      </c>
      <c r="D40" s="55"/>
      <c r="E40" s="55">
        <f t="shared" si="2"/>
        <v>0.0007725747899636801</v>
      </c>
    </row>
    <row r="41" spans="1:5" ht="15" customHeight="1">
      <c r="A41" s="176" t="s">
        <v>92</v>
      </c>
      <c r="B41" s="177">
        <v>1.32748</v>
      </c>
      <c r="C41" s="177">
        <v>1.99179</v>
      </c>
      <c r="D41" s="55"/>
      <c r="E41" s="55">
        <f t="shared" si="2"/>
        <v>0.0006116448678982286</v>
      </c>
    </row>
    <row r="42" spans="1:5" ht="15" customHeight="1">
      <c r="A42" s="176" t="s">
        <v>308</v>
      </c>
      <c r="B42" s="177">
        <v>0</v>
      </c>
      <c r="C42" s="177">
        <v>0.9216599999999999</v>
      </c>
      <c r="D42" s="55"/>
      <c r="E42" s="55">
        <f>C42/$C$50*100</f>
        <v>0.00028302612672374166</v>
      </c>
    </row>
    <row r="43" spans="1:5" ht="15" customHeight="1">
      <c r="A43" s="176" t="s">
        <v>96</v>
      </c>
      <c r="B43" s="177">
        <v>0.26101</v>
      </c>
      <c r="C43" s="177">
        <v>0.23253000000000001</v>
      </c>
      <c r="D43" s="55"/>
      <c r="E43" s="55">
        <f t="shared" si="2"/>
        <v>7.140601224645927E-05</v>
      </c>
    </row>
    <row r="44" spans="1:5" ht="15" customHeight="1">
      <c r="A44" s="176" t="s">
        <v>287</v>
      </c>
      <c r="B44" s="177">
        <v>0.29818</v>
      </c>
      <c r="C44" s="177">
        <v>0.15955000000000003</v>
      </c>
      <c r="D44" s="55"/>
      <c r="E44" s="55">
        <f t="shared" si="2"/>
        <v>4.8995094198265075E-05</v>
      </c>
    </row>
    <row r="45" spans="1:5" ht="15" customHeight="1">
      <c r="A45" s="176" t="s">
        <v>318</v>
      </c>
      <c r="B45" s="177">
        <v>0</v>
      </c>
      <c r="C45" s="177">
        <v>0.07171</v>
      </c>
      <c r="D45" s="55"/>
      <c r="E45" s="55">
        <f t="shared" si="2"/>
        <v>2.2020922625870183E-05</v>
      </c>
    </row>
    <row r="46" spans="1:5" ht="15" customHeight="1">
      <c r="A46" s="176" t="s">
        <v>228</v>
      </c>
      <c r="B46" s="177">
        <v>0.16175</v>
      </c>
      <c r="C46" s="177">
        <v>0</v>
      </c>
      <c r="D46" s="55"/>
      <c r="E46" s="55"/>
    </row>
    <row r="47" spans="1:5" ht="15" customHeight="1">
      <c r="A47" s="176" t="s">
        <v>293</v>
      </c>
      <c r="B47" s="177">
        <v>0.35416000000000003</v>
      </c>
      <c r="C47" s="177">
        <v>0</v>
      </c>
      <c r="D47" s="55"/>
      <c r="E47" s="55"/>
    </row>
    <row r="48" spans="1:5" ht="15" customHeight="1">
      <c r="A48" s="176" t="s">
        <v>316</v>
      </c>
      <c r="B48" s="177">
        <v>0.30394</v>
      </c>
      <c r="C48" s="177">
        <v>0</v>
      </c>
      <c r="D48" s="55"/>
      <c r="E48" s="55"/>
    </row>
    <row r="49" spans="1:5" ht="15" customHeight="1">
      <c r="A49" s="176" t="s">
        <v>288</v>
      </c>
      <c r="B49" s="177">
        <v>0.30949</v>
      </c>
      <c r="C49" s="177">
        <v>0</v>
      </c>
      <c r="D49" s="55"/>
      <c r="E49" s="55"/>
    </row>
    <row r="50" spans="1:5" ht="15" customHeight="1">
      <c r="A50" s="24" t="s">
        <v>77</v>
      </c>
      <c r="B50" s="28">
        <f>SUM(B7:B49)</f>
        <v>209550.78562999997</v>
      </c>
      <c r="C50" s="28">
        <f>SUM(C7:C49)</f>
        <v>325644.8479399999</v>
      </c>
      <c r="D50" s="55">
        <f>(C50/B50-1)*100</f>
        <v>55.40139683130805</v>
      </c>
      <c r="E50" s="55">
        <f>C50/$C$50*100</f>
        <v>100</v>
      </c>
    </row>
    <row r="51" spans="1:5" ht="15" customHeight="1">
      <c r="A51" s="47" t="s">
        <v>193</v>
      </c>
      <c r="B51" s="53"/>
      <c r="C51" s="53"/>
      <c r="D51" s="53"/>
      <c r="E51" s="54"/>
    </row>
    <row r="52" spans="1:5" ht="15" customHeight="1">
      <c r="A52" s="47" t="s">
        <v>212</v>
      </c>
      <c r="B52" s="53"/>
      <c r="C52" s="53"/>
      <c r="D52" s="53"/>
      <c r="E52" s="54"/>
    </row>
    <row r="53" ht="15" customHeight="1"/>
    <row r="54" ht="15" customHeight="1"/>
    <row r="55" ht="15" customHeight="1">
      <c r="B55" s="29"/>
    </row>
    <row r="56" ht="15" customHeight="1">
      <c r="C56" s="145"/>
    </row>
    <row r="57" ht="15" customHeight="1"/>
    <row r="58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95" r:id="rId1"/>
  <ignoredErrors>
    <ignoredError sqref="B50:C50" formulaRange="1"/>
    <ignoredError sqref="E38:E42 E43:E45 E5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A5" sqref="A5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4.0859375" style="10" bestFit="1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3" t="s">
        <v>175</v>
      </c>
      <c r="B1" s="213"/>
      <c r="C1" s="213"/>
      <c r="D1" s="213"/>
      <c r="E1" s="213"/>
      <c r="F1" s="213"/>
      <c r="G1" s="213"/>
      <c r="H1" s="213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6" t="s">
        <v>5</v>
      </c>
      <c r="B3" s="216"/>
      <c r="C3" s="216"/>
      <c r="D3" s="216"/>
      <c r="E3" s="216"/>
      <c r="F3" s="216"/>
      <c r="G3" s="216"/>
      <c r="H3" s="216"/>
    </row>
    <row r="4" spans="1:8" ht="15" customHeight="1">
      <c r="A4" s="221" t="s">
        <v>332</v>
      </c>
      <c r="B4" s="221"/>
      <c r="C4" s="221"/>
      <c r="D4" s="221"/>
      <c r="E4" s="221"/>
      <c r="F4" s="221"/>
      <c r="G4" s="221"/>
      <c r="H4" s="221"/>
    </row>
    <row r="5" spans="1:8" ht="15" customHeight="1">
      <c r="A5" s="36" t="s">
        <v>98</v>
      </c>
      <c r="B5" s="217" t="s">
        <v>99</v>
      </c>
      <c r="C5" s="216" t="s">
        <v>100</v>
      </c>
      <c r="D5" s="216"/>
      <c r="E5" s="36" t="s">
        <v>63</v>
      </c>
      <c r="F5" s="216" t="s">
        <v>204</v>
      </c>
      <c r="G5" s="216"/>
      <c r="H5" s="36" t="s">
        <v>63</v>
      </c>
    </row>
    <row r="6" spans="1:14" ht="15" customHeight="1">
      <c r="A6" s="50" t="s">
        <v>101</v>
      </c>
      <c r="B6" s="220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185</v>
      </c>
      <c r="C7" s="158">
        <v>49.29618</v>
      </c>
      <c r="D7" s="158">
        <v>711.6299</v>
      </c>
      <c r="E7" s="118">
        <f aca="true" t="shared" si="0" ref="E7:E44">(D7/C7-1)*100</f>
        <v>1343.5802125032812</v>
      </c>
      <c r="F7" s="158">
        <v>30.26202</v>
      </c>
      <c r="G7" s="158">
        <v>665.20051</v>
      </c>
      <c r="H7" s="118">
        <f aca="true" t="shared" si="1" ref="H7:H44">(G7/F7-1)*100</f>
        <v>2098.1365090631753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258</v>
      </c>
      <c r="C8" s="144">
        <v>52.671248399999996</v>
      </c>
      <c r="D8" s="144">
        <v>565.9335477000001</v>
      </c>
      <c r="E8" s="60">
        <f t="shared" si="0"/>
        <v>974.4638961319932</v>
      </c>
      <c r="F8" s="144">
        <v>36.25322</v>
      </c>
      <c r="G8" s="144">
        <v>319.74123</v>
      </c>
      <c r="H8" s="60">
        <f t="shared" si="1"/>
        <v>781.9664294647481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187</v>
      </c>
      <c r="C9" s="144">
        <v>92.7817546</v>
      </c>
      <c r="D9" s="144">
        <v>44.9304875</v>
      </c>
      <c r="E9" s="60">
        <f t="shared" si="0"/>
        <v>-51.57400537023257</v>
      </c>
      <c r="F9" s="144">
        <v>23.74695</v>
      </c>
      <c r="G9" s="144">
        <v>98.49059</v>
      </c>
      <c r="H9" s="60">
        <f t="shared" si="1"/>
        <v>314.75048374633377</v>
      </c>
      <c r="J9" s="29"/>
      <c r="K9" s="29"/>
      <c r="L9" s="29"/>
      <c r="M9" s="29"/>
      <c r="N9" s="29"/>
    </row>
    <row r="10" spans="1:15" ht="15" customHeight="1">
      <c r="A10" s="59">
        <v>4021000</v>
      </c>
      <c r="B10" s="10" t="s">
        <v>244</v>
      </c>
      <c r="C10" s="144">
        <v>11647.244755500002</v>
      </c>
      <c r="D10" s="144">
        <v>15183.233665599999</v>
      </c>
      <c r="E10" s="60">
        <f t="shared" si="0"/>
        <v>30.359016096319703</v>
      </c>
      <c r="F10" s="144">
        <v>25252.949699999997</v>
      </c>
      <c r="G10" s="144">
        <v>33483.94876</v>
      </c>
      <c r="H10" s="60">
        <f t="shared" si="1"/>
        <v>32.594208430233415</v>
      </c>
      <c r="K10" s="29"/>
      <c r="L10" s="29"/>
      <c r="M10" s="29"/>
      <c r="N10" s="29"/>
      <c r="O10" s="29"/>
    </row>
    <row r="11" spans="1:14" ht="15" customHeight="1">
      <c r="A11" s="59">
        <v>4022111</v>
      </c>
      <c r="B11" s="10" t="s">
        <v>294</v>
      </c>
      <c r="C11" s="144">
        <v>46.2717162</v>
      </c>
      <c r="D11" s="144">
        <v>0.0403153</v>
      </c>
      <c r="E11" s="60">
        <f t="shared" si="0"/>
        <v>-99.91287269349218</v>
      </c>
      <c r="F11" s="144">
        <v>90.78253</v>
      </c>
      <c r="G11" s="144">
        <v>8.93369</v>
      </c>
      <c r="H11" s="60">
        <f t="shared" si="1"/>
        <v>-90.15924099052978</v>
      </c>
      <c r="I11" s="29"/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256</v>
      </c>
      <c r="C12" s="144">
        <v>0.001</v>
      </c>
      <c r="D12" s="144">
        <v>19.1</v>
      </c>
      <c r="E12" s="60"/>
      <c r="F12" s="144">
        <v>0.05525</v>
      </c>
      <c r="G12" s="144">
        <v>46.031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298</v>
      </c>
      <c r="C13" s="144">
        <v>2.7</v>
      </c>
      <c r="D13" s="144">
        <v>0</v>
      </c>
      <c r="E13" s="60"/>
      <c r="F13" s="144">
        <v>12.47215</v>
      </c>
      <c r="G13" s="144">
        <v>0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257</v>
      </c>
      <c r="C14" s="144">
        <v>0.5587770000000001</v>
      </c>
      <c r="D14" s="144">
        <v>2.0503923</v>
      </c>
      <c r="E14" s="60">
        <f t="shared" si="0"/>
        <v>266.9428591370081</v>
      </c>
      <c r="F14" s="144">
        <v>14.93674</v>
      </c>
      <c r="G14" s="144">
        <v>31.48174</v>
      </c>
      <c r="H14" s="60">
        <f t="shared" si="1"/>
        <v>110.76714196002607</v>
      </c>
      <c r="J14" s="29"/>
      <c r="K14" s="29"/>
      <c r="L14" s="29"/>
      <c r="M14" s="29"/>
      <c r="N14" s="29"/>
    </row>
    <row r="15" spans="1:14" ht="15" customHeight="1">
      <c r="A15" s="59">
        <v>4022117</v>
      </c>
      <c r="B15" s="10" t="s">
        <v>317</v>
      </c>
      <c r="C15" s="144">
        <v>0</v>
      </c>
      <c r="D15" s="144">
        <v>27</v>
      </c>
      <c r="E15" s="60"/>
      <c r="F15" s="144">
        <v>0</v>
      </c>
      <c r="G15" s="144">
        <v>90.63045</v>
      </c>
      <c r="H15" s="60"/>
      <c r="J15" s="29"/>
      <c r="K15" s="29"/>
      <c r="L15" s="29"/>
      <c r="M15" s="29"/>
      <c r="N15" s="29"/>
    </row>
    <row r="16" spans="1:14" ht="15" customHeight="1">
      <c r="A16" s="59">
        <v>4022118</v>
      </c>
      <c r="B16" s="10" t="s">
        <v>184</v>
      </c>
      <c r="C16" s="144">
        <v>6466.946086200001</v>
      </c>
      <c r="D16" s="144">
        <v>11619.1571116</v>
      </c>
      <c r="E16" s="60">
        <f t="shared" si="0"/>
        <v>79.66992389799641</v>
      </c>
      <c r="F16" s="144">
        <v>16707.360660000002</v>
      </c>
      <c r="G16" s="144">
        <v>34722.111339999996</v>
      </c>
      <c r="H16" s="60">
        <f t="shared" si="1"/>
        <v>107.82523371947121</v>
      </c>
      <c r="J16" s="29"/>
      <c r="K16" s="29"/>
      <c r="L16" s="29"/>
      <c r="M16" s="29"/>
      <c r="N16" s="29"/>
    </row>
    <row r="17" spans="1:14" ht="15" customHeight="1">
      <c r="A17" s="164">
        <v>4022120</v>
      </c>
      <c r="B17" s="165" t="s">
        <v>192</v>
      </c>
      <c r="C17" s="144">
        <v>0.996</v>
      </c>
      <c r="D17" s="144">
        <v>1.04692</v>
      </c>
      <c r="E17" s="60">
        <f t="shared" si="0"/>
        <v>5.112449799196805</v>
      </c>
      <c r="F17" s="144">
        <v>6.62235</v>
      </c>
      <c r="G17" s="144">
        <v>6.79261</v>
      </c>
      <c r="H17" s="60">
        <f t="shared" si="1"/>
        <v>2.5709906604151067</v>
      </c>
      <c r="J17" s="29"/>
      <c r="K17" s="29"/>
      <c r="L17" s="29"/>
      <c r="M17" s="29"/>
      <c r="N17" s="29"/>
    </row>
    <row r="18" spans="1:14" ht="15" customHeight="1">
      <c r="A18" s="164">
        <v>4022911</v>
      </c>
      <c r="B18" s="165" t="s">
        <v>314</v>
      </c>
      <c r="C18" s="144">
        <v>0</v>
      </c>
      <c r="D18" s="144">
        <v>14.36364</v>
      </c>
      <c r="E18" s="60"/>
      <c r="F18" s="144">
        <v>0</v>
      </c>
      <c r="G18" s="144">
        <v>15.551200000000001</v>
      </c>
      <c r="H18" s="60"/>
      <c r="J18" s="29"/>
      <c r="K18" s="29"/>
      <c r="L18" s="29"/>
      <c r="M18" s="29"/>
      <c r="N18" s="29"/>
    </row>
    <row r="19" spans="1:14" ht="15" customHeight="1">
      <c r="A19" s="164">
        <v>4022915</v>
      </c>
      <c r="B19" s="165" t="s">
        <v>319</v>
      </c>
      <c r="C19" s="144">
        <v>1.68</v>
      </c>
      <c r="D19" s="144">
        <v>0</v>
      </c>
      <c r="E19" s="60"/>
      <c r="F19" s="144">
        <v>5.70613</v>
      </c>
      <c r="G19" s="144">
        <v>0</v>
      </c>
      <c r="H19" s="60"/>
      <c r="J19" s="29"/>
      <c r="K19" s="29"/>
      <c r="L19" s="29"/>
      <c r="M19" s="29"/>
      <c r="N19" s="29"/>
    </row>
    <row r="20" spans="1:14" ht="15" customHeight="1">
      <c r="A20" s="164">
        <v>4022916</v>
      </c>
      <c r="B20" s="165" t="s">
        <v>239</v>
      </c>
      <c r="C20" s="144">
        <v>0.054</v>
      </c>
      <c r="D20" s="144">
        <v>0</v>
      </c>
      <c r="E20" s="60"/>
      <c r="F20" s="144">
        <v>0.5767100000000001</v>
      </c>
      <c r="G20" s="144">
        <v>0</v>
      </c>
      <c r="H20" s="60"/>
      <c r="J20" s="29"/>
      <c r="K20" s="29"/>
      <c r="L20" s="29"/>
      <c r="M20" s="29"/>
      <c r="N20" s="29"/>
    </row>
    <row r="21" spans="1:8" ht="15" customHeight="1">
      <c r="A21" s="164">
        <v>4022917</v>
      </c>
      <c r="B21" s="165" t="s">
        <v>250</v>
      </c>
      <c r="C21" s="144">
        <v>0.054</v>
      </c>
      <c r="D21" s="144">
        <v>0</v>
      </c>
      <c r="E21" s="60"/>
      <c r="F21" s="144">
        <v>0.65413</v>
      </c>
      <c r="G21" s="144">
        <v>0</v>
      </c>
      <c r="H21" s="60"/>
    </row>
    <row r="22" spans="1:8" ht="15" customHeight="1">
      <c r="A22" s="164">
        <v>4022918</v>
      </c>
      <c r="B22" s="203" t="s">
        <v>299</v>
      </c>
      <c r="C22" s="144">
        <v>0.400128</v>
      </c>
      <c r="D22" s="144">
        <v>178.44819230000002</v>
      </c>
      <c r="E22" s="60"/>
      <c r="F22" s="144">
        <v>0.38097000000000003</v>
      </c>
      <c r="G22" s="144">
        <v>584.62565</v>
      </c>
      <c r="H22" s="60"/>
    </row>
    <row r="23" spans="1:14" ht="15" customHeight="1">
      <c r="A23" s="59">
        <v>4029110</v>
      </c>
      <c r="B23" s="10" t="s">
        <v>245</v>
      </c>
      <c r="C23" s="144">
        <v>2562.514664</v>
      </c>
      <c r="D23" s="144">
        <v>3270.5773774</v>
      </c>
      <c r="E23" s="60">
        <f t="shared" si="0"/>
        <v>27.631557522279216</v>
      </c>
      <c r="F23" s="144">
        <v>2774.1705899999997</v>
      </c>
      <c r="G23" s="144">
        <v>3852.53253</v>
      </c>
      <c r="H23" s="60">
        <f t="shared" si="1"/>
        <v>38.87150789814986</v>
      </c>
      <c r="J23" s="29"/>
      <c r="K23" s="29"/>
      <c r="L23" s="29"/>
      <c r="M23" s="29"/>
      <c r="N23" s="29"/>
    </row>
    <row r="24" spans="1:8" ht="15" customHeight="1">
      <c r="A24" s="59">
        <v>4029910</v>
      </c>
      <c r="B24" s="10" t="s">
        <v>81</v>
      </c>
      <c r="C24" s="144">
        <v>471.88596570000004</v>
      </c>
      <c r="D24" s="144">
        <v>1836.5471701</v>
      </c>
      <c r="E24" s="60">
        <f t="shared" si="0"/>
        <v>289.1930050040053</v>
      </c>
      <c r="F24" s="144">
        <v>615.43278</v>
      </c>
      <c r="G24" s="144">
        <v>2810.6300499999998</v>
      </c>
      <c r="H24" s="60">
        <f t="shared" si="1"/>
        <v>356.6916390121436</v>
      </c>
    </row>
    <row r="25" spans="1:10" ht="15" customHeight="1">
      <c r="A25" s="59">
        <v>4029990</v>
      </c>
      <c r="B25" s="10" t="s">
        <v>188</v>
      </c>
      <c r="C25" s="144">
        <v>148.7889635</v>
      </c>
      <c r="D25" s="144">
        <v>334.48024979999997</v>
      </c>
      <c r="E25" s="60">
        <f t="shared" si="0"/>
        <v>124.80178766753758</v>
      </c>
      <c r="F25" s="144">
        <v>246.45456000000001</v>
      </c>
      <c r="G25" s="144">
        <v>308.04053000000005</v>
      </c>
      <c r="H25" s="60">
        <f t="shared" si="1"/>
        <v>24.98877277823548</v>
      </c>
      <c r="J25" s="29"/>
    </row>
    <row r="26" spans="1:10" ht="15" customHeight="1">
      <c r="A26" s="59">
        <v>4031000</v>
      </c>
      <c r="B26" s="10" t="s">
        <v>79</v>
      </c>
      <c r="C26" s="144">
        <v>151.4519047</v>
      </c>
      <c r="D26" s="144">
        <v>158.165613</v>
      </c>
      <c r="E26" s="60">
        <f t="shared" si="0"/>
        <v>4.432897898048038</v>
      </c>
      <c r="F26" s="144">
        <v>145.26034000000004</v>
      </c>
      <c r="G26" s="144">
        <v>212.46593</v>
      </c>
      <c r="H26" s="60">
        <f t="shared" si="1"/>
        <v>46.26561523950716</v>
      </c>
      <c r="J26" s="29"/>
    </row>
    <row r="27" spans="1:14" ht="15" customHeight="1">
      <c r="A27" s="59">
        <v>4039000</v>
      </c>
      <c r="B27" s="10" t="s">
        <v>182</v>
      </c>
      <c r="C27" s="144">
        <v>40.4948692</v>
      </c>
      <c r="D27" s="144">
        <v>171.0444201</v>
      </c>
      <c r="E27" s="60">
        <f t="shared" si="0"/>
        <v>322.3854119770809</v>
      </c>
      <c r="F27" s="144">
        <v>89.77183</v>
      </c>
      <c r="G27" s="144">
        <v>374.65745000000004</v>
      </c>
      <c r="H27" s="60">
        <f t="shared" si="1"/>
        <v>317.3441156318191</v>
      </c>
      <c r="J27" s="29"/>
      <c r="K27" s="29"/>
      <c r="L27" s="29"/>
      <c r="M27" s="29"/>
      <c r="N27" s="29"/>
    </row>
    <row r="28" spans="1:14" ht="15" customHeight="1">
      <c r="A28" s="59">
        <v>4041000</v>
      </c>
      <c r="B28" s="10" t="s">
        <v>102</v>
      </c>
      <c r="C28" s="144">
        <v>3131.7537942</v>
      </c>
      <c r="D28" s="144">
        <v>5482.939879400001</v>
      </c>
      <c r="E28" s="60">
        <f t="shared" si="0"/>
        <v>75.07570006155629</v>
      </c>
      <c r="F28" s="144">
        <v>3350.94643</v>
      </c>
      <c r="G28" s="144">
        <v>7264.330019999999</v>
      </c>
      <c r="H28" s="60">
        <f t="shared" si="1"/>
        <v>116.78442707900882</v>
      </c>
      <c r="J28" s="29"/>
      <c r="K28" s="29"/>
      <c r="L28" s="29"/>
      <c r="M28" s="29"/>
      <c r="N28" s="29"/>
    </row>
    <row r="29" spans="1:10" ht="15" customHeight="1">
      <c r="A29" s="137">
        <v>4049000</v>
      </c>
      <c r="B29" s="10" t="s">
        <v>176</v>
      </c>
      <c r="C29" s="144">
        <v>897.2053212999999</v>
      </c>
      <c r="D29" s="144">
        <v>833.26009</v>
      </c>
      <c r="E29" s="60">
        <f t="shared" si="0"/>
        <v>-7.127156937427315</v>
      </c>
      <c r="F29" s="144">
        <v>4324.78672</v>
      </c>
      <c r="G29" s="144">
        <v>3887.6826199999996</v>
      </c>
      <c r="H29" s="60">
        <f t="shared" si="1"/>
        <v>-10.106951586273837</v>
      </c>
      <c r="J29" s="29"/>
    </row>
    <row r="30" spans="1:8" ht="15" customHeight="1">
      <c r="A30" s="59">
        <v>4051000</v>
      </c>
      <c r="B30" s="10" t="s">
        <v>103</v>
      </c>
      <c r="C30" s="144">
        <v>5513.3565755</v>
      </c>
      <c r="D30" s="144">
        <v>6224.2230991999995</v>
      </c>
      <c r="E30" s="60">
        <f t="shared" si="0"/>
        <v>12.89353434637106</v>
      </c>
      <c r="F30" s="144">
        <v>17408.60399</v>
      </c>
      <c r="G30" s="144">
        <v>29663.73011</v>
      </c>
      <c r="H30" s="60">
        <f t="shared" si="1"/>
        <v>70.39694927312779</v>
      </c>
    </row>
    <row r="31" spans="1:8" ht="15" customHeight="1">
      <c r="A31" s="59">
        <v>4052000</v>
      </c>
      <c r="B31" s="10" t="s">
        <v>262</v>
      </c>
      <c r="C31" s="144">
        <v>32.5467885</v>
      </c>
      <c r="D31" s="144">
        <v>104.15195</v>
      </c>
      <c r="E31" s="60">
        <f t="shared" si="0"/>
        <v>220.00684184247552</v>
      </c>
      <c r="F31" s="144">
        <v>146.58671999999999</v>
      </c>
      <c r="G31" s="144">
        <v>579.5811</v>
      </c>
      <c r="H31" s="60">
        <f t="shared" si="1"/>
        <v>295.3844522887203</v>
      </c>
    </row>
    <row r="32" spans="1:8" ht="15" customHeight="1">
      <c r="A32" s="59">
        <v>4059000</v>
      </c>
      <c r="B32" s="10" t="s">
        <v>290</v>
      </c>
      <c r="C32" s="144">
        <v>5.15175</v>
      </c>
      <c r="D32" s="144">
        <v>2.69244</v>
      </c>
      <c r="E32" s="60">
        <f t="shared" si="0"/>
        <v>-47.73737079633135</v>
      </c>
      <c r="F32" s="144">
        <v>22.86695</v>
      </c>
      <c r="G32" s="144">
        <v>21.90202</v>
      </c>
      <c r="H32" s="60">
        <f t="shared" si="1"/>
        <v>-4.219758209993019</v>
      </c>
    </row>
    <row r="33" spans="1:8" ht="15" customHeight="1">
      <c r="A33" s="59"/>
      <c r="C33" s="26"/>
      <c r="D33" s="26"/>
      <c r="E33" s="60"/>
      <c r="F33" s="26"/>
      <c r="G33" s="26"/>
      <c r="H33" s="60"/>
    </row>
    <row r="34" spans="1:8" ht="15" customHeight="1">
      <c r="A34" s="59">
        <v>4061000</v>
      </c>
      <c r="B34" s="10" t="s">
        <v>190</v>
      </c>
      <c r="C34" s="178">
        <v>10336.346581700003</v>
      </c>
      <c r="D34" s="178">
        <v>12585.421445</v>
      </c>
      <c r="E34" s="60">
        <f t="shared" si="0"/>
        <v>21.75889561677309</v>
      </c>
      <c r="F34" s="178">
        <v>40092.74524</v>
      </c>
      <c r="G34" s="178">
        <v>51308.21791000001</v>
      </c>
      <c r="H34" s="60">
        <f t="shared" si="1"/>
        <v>27.97382070712007</v>
      </c>
    </row>
    <row r="35" spans="1:8" ht="15" customHeight="1">
      <c r="A35" s="59">
        <v>4062000</v>
      </c>
      <c r="B35" s="10" t="s">
        <v>104</v>
      </c>
      <c r="C35" s="178">
        <v>1358.9231806</v>
      </c>
      <c r="D35" s="178">
        <v>1005.8865381999999</v>
      </c>
      <c r="E35" s="60">
        <f t="shared" si="0"/>
        <v>-25.979146388843354</v>
      </c>
      <c r="F35" s="178">
        <v>6548.4380599999995</v>
      </c>
      <c r="G35" s="178">
        <v>5522.90035</v>
      </c>
      <c r="H35" s="60">
        <f t="shared" si="1"/>
        <v>-15.660798813450171</v>
      </c>
    </row>
    <row r="36" spans="1:8" ht="15" customHeight="1">
      <c r="A36" s="59">
        <v>4063000</v>
      </c>
      <c r="B36" s="10" t="s">
        <v>183</v>
      </c>
      <c r="C36" s="178">
        <v>2504.968491</v>
      </c>
      <c r="D36" s="178">
        <v>2062.9482591000005</v>
      </c>
      <c r="E36" s="60">
        <f t="shared" si="0"/>
        <v>-17.645740195460192</v>
      </c>
      <c r="F36" s="178">
        <v>10654.7753</v>
      </c>
      <c r="G36" s="178">
        <v>9799.06364</v>
      </c>
      <c r="H36" s="60">
        <f t="shared" si="1"/>
        <v>-8.031250175684123</v>
      </c>
    </row>
    <row r="37" spans="1:8" ht="15" customHeight="1">
      <c r="A37" s="59">
        <v>4064000</v>
      </c>
      <c r="B37" s="10" t="s">
        <v>105</v>
      </c>
      <c r="C37" s="178">
        <v>264.09119860000004</v>
      </c>
      <c r="D37" s="178">
        <v>298.28165780000006</v>
      </c>
      <c r="E37" s="60">
        <f t="shared" si="0"/>
        <v>12.946459170638946</v>
      </c>
      <c r="F37" s="178">
        <v>1935.6178799999998</v>
      </c>
      <c r="G37" s="178">
        <v>2579.4048500000004</v>
      </c>
      <c r="H37" s="60">
        <f t="shared" si="1"/>
        <v>33.26002392579679</v>
      </c>
    </row>
    <row r="38" spans="1:8" ht="15" customHeight="1">
      <c r="A38" s="59">
        <v>4069000</v>
      </c>
      <c r="B38" s="10" t="s">
        <v>189</v>
      </c>
      <c r="C38" s="178">
        <v>19576.9378081</v>
      </c>
      <c r="D38" s="178">
        <v>28486.8183159</v>
      </c>
      <c r="E38" s="60">
        <f t="shared" si="0"/>
        <v>45.51212551798329</v>
      </c>
      <c r="F38" s="178">
        <v>60041.809559999994</v>
      </c>
      <c r="G38" s="178">
        <v>110665.97431</v>
      </c>
      <c r="H38" s="60">
        <f t="shared" si="1"/>
        <v>84.31485513342349</v>
      </c>
    </row>
    <row r="39" spans="1:8" ht="15" customHeight="1">
      <c r="A39" s="59"/>
      <c r="B39" s="10" t="s">
        <v>164</v>
      </c>
      <c r="C39" s="26">
        <f>SUM(C34:C38)</f>
        <v>34041.26726</v>
      </c>
      <c r="D39" s="26">
        <f>SUM(D34:D38)</f>
        <v>44439.356216</v>
      </c>
      <c r="E39" s="60">
        <f t="shared" si="0"/>
        <v>30.545540142737913</v>
      </c>
      <c r="F39" s="26">
        <f>SUM(F34:F38)</f>
        <v>119273.38603999998</v>
      </c>
      <c r="G39" s="26">
        <f>SUM(G34:G38)</f>
        <v>179875.56106</v>
      </c>
      <c r="H39" s="60">
        <f t="shared" si="1"/>
        <v>50.809469766940495</v>
      </c>
    </row>
    <row r="40" spans="1:11" ht="15" customHeight="1">
      <c r="A40" s="59"/>
      <c r="C40" s="26"/>
      <c r="D40" s="26"/>
      <c r="E40" s="60"/>
      <c r="F40" s="26"/>
      <c r="G40" s="26"/>
      <c r="H40" s="60"/>
      <c r="K40" s="29"/>
    </row>
    <row r="41" spans="1:8" ht="15" customHeight="1">
      <c r="A41" s="59">
        <v>19011010</v>
      </c>
      <c r="B41" s="10" t="s">
        <v>186</v>
      </c>
      <c r="C41" s="178">
        <v>2849.3385758</v>
      </c>
      <c r="D41" s="178">
        <v>3730.6907216</v>
      </c>
      <c r="E41" s="60">
        <f t="shared" si="0"/>
        <v>30.93181530919138</v>
      </c>
      <c r="F41" s="178">
        <v>16323.80861</v>
      </c>
      <c r="G41" s="178">
        <v>23837.79178</v>
      </c>
      <c r="H41" s="60">
        <f t="shared" si="1"/>
        <v>46.030821296182786</v>
      </c>
    </row>
    <row r="42" spans="1:8" ht="15" customHeight="1">
      <c r="A42" s="59">
        <v>19019011</v>
      </c>
      <c r="B42" s="10" t="s">
        <v>106</v>
      </c>
      <c r="C42" s="178">
        <v>1214.8534095999998</v>
      </c>
      <c r="D42" s="178">
        <v>1153.7863656999998</v>
      </c>
      <c r="E42" s="60">
        <f t="shared" si="0"/>
        <v>-5.026700622267411</v>
      </c>
      <c r="F42" s="178">
        <v>2272.37139</v>
      </c>
      <c r="G42" s="178">
        <v>2457.0904199999995</v>
      </c>
      <c r="H42" s="60">
        <f t="shared" si="1"/>
        <v>8.128910213044005</v>
      </c>
    </row>
    <row r="43" spans="1:8" ht="15" customHeight="1">
      <c r="A43" s="59">
        <v>22029931</v>
      </c>
      <c r="B43" s="10" t="s">
        <v>282</v>
      </c>
      <c r="C43" s="178">
        <v>33.7344256</v>
      </c>
      <c r="D43" s="178">
        <v>37.42731</v>
      </c>
      <c r="E43" s="60">
        <f t="shared" si="0"/>
        <v>10.946931315172591</v>
      </c>
      <c r="F43" s="178">
        <v>148.4849</v>
      </c>
      <c r="G43" s="178">
        <v>127.89117</v>
      </c>
      <c r="H43" s="60">
        <f t="shared" si="1"/>
        <v>-13.869241922916075</v>
      </c>
    </row>
    <row r="44" spans="1:11" ht="15" customHeight="1">
      <c r="A44" s="59">
        <v>22029932</v>
      </c>
      <c r="B44" s="10" t="s">
        <v>283</v>
      </c>
      <c r="C44" s="178">
        <v>77.24329759999999</v>
      </c>
      <c r="D44" s="178">
        <v>95.35883999999999</v>
      </c>
      <c r="E44" s="60">
        <f t="shared" si="0"/>
        <v>23.452575126725293</v>
      </c>
      <c r="F44" s="178">
        <v>225.09426999999997</v>
      </c>
      <c r="G44" s="178">
        <v>297.42238000000003</v>
      </c>
      <c r="H44" s="60">
        <f t="shared" si="1"/>
        <v>32.13236392023666</v>
      </c>
      <c r="J44" s="29"/>
      <c r="K44" s="29"/>
    </row>
    <row r="45" spans="1:8" ht="15" customHeight="1">
      <c r="A45" s="21"/>
      <c r="B45" s="10" t="s">
        <v>107</v>
      </c>
      <c r="C45" s="28"/>
      <c r="D45" s="28"/>
      <c r="E45" s="69"/>
      <c r="F45" s="28">
        <f>SUM(F7:F44)-F39</f>
        <v>209550.78562999997</v>
      </c>
      <c r="G45" s="28">
        <f>SUM(G7:G44)-G39</f>
        <v>325644.84794</v>
      </c>
      <c r="H45" s="69">
        <f>(G45/F45-1)*100</f>
        <v>55.40139683130809</v>
      </c>
    </row>
    <row r="46" spans="1:8" ht="12">
      <c r="A46" s="47" t="s">
        <v>193</v>
      </c>
      <c r="B46" s="53"/>
      <c r="C46" s="53"/>
      <c r="D46" s="53"/>
      <c r="E46" s="53"/>
      <c r="F46" s="53"/>
      <c r="G46" s="53"/>
      <c r="H46" s="54"/>
    </row>
    <row r="47" spans="1:8" ht="12">
      <c r="A47" s="11"/>
      <c r="B47" s="11"/>
      <c r="C47" s="11"/>
      <c r="D47" s="34"/>
      <c r="E47" s="11"/>
      <c r="F47" s="219"/>
      <c r="G47" s="219"/>
      <c r="H47" s="34"/>
    </row>
    <row r="48" spans="4:8" ht="12">
      <c r="D48" s="34"/>
      <c r="E48" s="11"/>
      <c r="F48" s="34"/>
      <c r="G48" s="34"/>
      <c r="H48" s="34"/>
    </row>
    <row r="49" spans="4:8" ht="12">
      <c r="D49" s="44"/>
      <c r="E49" s="44"/>
      <c r="F49" s="44"/>
      <c r="G49" s="44"/>
      <c r="H49" s="44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44"/>
      <c r="G78" s="44"/>
      <c r="H78" s="62"/>
    </row>
    <row r="79" spans="4:8" ht="12">
      <c r="D79" s="11"/>
      <c r="E79" s="11"/>
      <c r="F79" s="44"/>
      <c r="G79" s="44"/>
      <c r="H79" s="62"/>
    </row>
    <row r="80" spans="4:8" ht="12">
      <c r="D80" s="11"/>
      <c r="E80" s="11"/>
      <c r="F80" s="44"/>
      <c r="G80" s="44"/>
      <c r="H80" s="62"/>
    </row>
    <row r="81" spans="4:8" ht="12">
      <c r="D81" s="11"/>
      <c r="E81" s="11"/>
      <c r="F81" s="11"/>
      <c r="G81" s="11"/>
      <c r="H81" s="62"/>
    </row>
  </sheetData>
  <sheetProtection/>
  <mergeCells count="7">
    <mergeCell ref="F47:G47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G21" sqref="G21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3" t="s">
        <v>177</v>
      </c>
      <c r="B2" s="213"/>
      <c r="C2" s="213"/>
      <c r="D2" s="213"/>
    </row>
    <row r="3" spans="1:4" ht="15" customHeight="1">
      <c r="A3" s="34"/>
      <c r="B3" s="34"/>
      <c r="C3" s="34"/>
      <c r="D3" s="34"/>
    </row>
    <row r="4" spans="1:4" ht="15" customHeight="1">
      <c r="A4" s="216" t="s">
        <v>5</v>
      </c>
      <c r="B4" s="216"/>
      <c r="C4" s="216"/>
      <c r="D4" s="216"/>
    </row>
    <row r="5" spans="1:4" ht="15" customHeight="1">
      <c r="A5" s="222" t="s">
        <v>334</v>
      </c>
      <c r="B5" s="222"/>
      <c r="C5" s="222"/>
      <c r="D5" s="222"/>
    </row>
    <row r="6" spans="1:9" ht="15" customHeight="1">
      <c r="A6" s="217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0"/>
      <c r="B7" s="37" t="s">
        <v>118</v>
      </c>
      <c r="C7" s="25" t="s">
        <v>204</v>
      </c>
      <c r="D7" s="25" t="s">
        <v>203</v>
      </c>
    </row>
    <row r="8" spans="1:9" ht="15" customHeight="1">
      <c r="A8" s="38" t="s">
        <v>305</v>
      </c>
      <c r="B8" s="183">
        <v>11797.6053039</v>
      </c>
      <c r="C8" s="183">
        <v>35306.73699</v>
      </c>
      <c r="D8" s="52">
        <f aca="true" t="shared" si="0" ref="D8:D13">C8/B8*1000</f>
        <v>2992.70369541253</v>
      </c>
      <c r="G8" s="29"/>
      <c r="H8" s="29"/>
      <c r="I8" s="29"/>
    </row>
    <row r="9" spans="1:33" ht="15" customHeight="1">
      <c r="A9" s="21" t="s">
        <v>306</v>
      </c>
      <c r="B9" s="178">
        <v>15245.7880132</v>
      </c>
      <c r="C9" s="178">
        <v>33676.57684</v>
      </c>
      <c r="D9" s="52">
        <f t="shared" si="0"/>
        <v>2208.9102125021277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112</v>
      </c>
      <c r="B10" s="178">
        <v>6487.244389500001</v>
      </c>
      <c r="C10" s="178">
        <v>11526.67009</v>
      </c>
      <c r="D10" s="52">
        <f t="shared" si="0"/>
        <v>1776.8206958036938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8">
        <v>44439.356216</v>
      </c>
      <c r="C11" s="178">
        <v>179875.56106</v>
      </c>
      <c r="D11" s="52">
        <f t="shared" si="0"/>
        <v>4047.6635211748944</v>
      </c>
      <c r="G11" s="29"/>
      <c r="I11" s="29"/>
    </row>
    <row r="12" spans="1:4" ht="26.25" customHeight="1">
      <c r="A12" s="139" t="s">
        <v>186</v>
      </c>
      <c r="B12" s="182">
        <v>3730.6907216</v>
      </c>
      <c r="C12" s="182">
        <v>23837.79178</v>
      </c>
      <c r="D12" s="141">
        <f t="shared" si="0"/>
        <v>6389.645660516337</v>
      </c>
    </row>
    <row r="13" spans="1:7" ht="15" customHeight="1">
      <c r="A13" s="21" t="s">
        <v>113</v>
      </c>
      <c r="B13" s="178">
        <v>14540.951270399999</v>
      </c>
      <c r="C13" s="178">
        <v>41421.51118</v>
      </c>
      <c r="D13" s="52">
        <f t="shared" si="0"/>
        <v>2848.610823991886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96241.63591459999</v>
      </c>
      <c r="C15" s="26">
        <f>SUM(C8:C13)</f>
        <v>325644.84794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193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111</v>
      </c>
      <c r="AG21" s="29">
        <f aca="true" t="shared" si="1" ref="AG21:AG26">C8</f>
        <v>35306.73699</v>
      </c>
      <c r="AH21" s="66">
        <f aca="true" t="shared" si="2" ref="AH21:AH27">AG21/$AG$27*100</f>
        <v>10.842099057714941</v>
      </c>
    </row>
    <row r="22" spans="32:34" ht="17.25" customHeight="1">
      <c r="AF22" s="11" t="str">
        <f>A9</f>
        <v>Leche descremada en polvo</v>
      </c>
      <c r="AG22" s="44">
        <f t="shared" si="1"/>
        <v>33676.57684</v>
      </c>
      <c r="AH22" s="66">
        <f t="shared" si="2"/>
        <v>10.341504572553504</v>
      </c>
    </row>
    <row r="23" spans="32:34" ht="17.25" customHeight="1">
      <c r="AF23" s="11" t="str">
        <f>A10</f>
        <v>Suero y lactosuero</v>
      </c>
      <c r="AG23" s="44">
        <f t="shared" si="1"/>
        <v>11526.67009</v>
      </c>
      <c r="AH23" s="66">
        <f t="shared" si="2"/>
        <v>3.539644543101688</v>
      </c>
    </row>
    <row r="24" spans="32:34" ht="17.25" customHeight="1">
      <c r="AF24" s="11" t="str">
        <f>A11</f>
        <v>Quesos</v>
      </c>
      <c r="AG24" s="44">
        <f t="shared" si="1"/>
        <v>179875.56106</v>
      </c>
      <c r="AH24" s="66">
        <f>AG24/$AG$27*100</f>
        <v>55.23672866249124</v>
      </c>
    </row>
    <row r="25" spans="32:34" ht="17.25" customHeight="1">
      <c r="AF25" s="11" t="str">
        <f>A12</f>
        <v>Preparaciones para la alimentación infantil</v>
      </c>
      <c r="AG25" s="44">
        <f t="shared" si="1"/>
        <v>23837.79178</v>
      </c>
      <c r="AH25" s="66">
        <f t="shared" si="2"/>
        <v>7.320180844498454</v>
      </c>
    </row>
    <row r="26" spans="32:34" ht="17.25" customHeight="1">
      <c r="AF26" s="11" t="str">
        <f>A13</f>
        <v>Otros productos</v>
      </c>
      <c r="AG26" s="44">
        <f t="shared" si="1"/>
        <v>41421.51118</v>
      </c>
      <c r="AH26" s="66">
        <f t="shared" si="2"/>
        <v>12.71984231964017</v>
      </c>
    </row>
    <row r="27" spans="32:34" ht="17.25" customHeight="1">
      <c r="AF27" s="11"/>
      <c r="AG27" s="44">
        <f>SUM(AG21:AG26)</f>
        <v>325644.84794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6"/>
  <sheetViews>
    <sheetView zoomScalePageLayoutView="0" workbookViewId="0" topLeftCell="A1">
      <selection activeCell="A6" sqref="A6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4" t="s">
        <v>178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5" t="s">
        <v>8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4.25" customHeight="1">
      <c r="A4" s="38"/>
      <c r="B4" s="216" t="s">
        <v>114</v>
      </c>
      <c r="C4" s="216"/>
      <c r="D4" s="216" t="s">
        <v>115</v>
      </c>
      <c r="E4" s="216"/>
      <c r="F4" s="216" t="s">
        <v>116</v>
      </c>
      <c r="G4" s="216"/>
      <c r="H4" s="223" t="s">
        <v>281</v>
      </c>
      <c r="I4" s="223"/>
      <c r="J4" s="223"/>
    </row>
    <row r="5" spans="1:10" ht="14.25" customHeight="1">
      <c r="A5" s="21" t="s">
        <v>117</v>
      </c>
      <c r="B5" s="214" t="s">
        <v>100</v>
      </c>
      <c r="C5" s="214"/>
      <c r="D5" s="221" t="s">
        <v>204</v>
      </c>
      <c r="E5" s="221"/>
      <c r="F5" s="214" t="s">
        <v>202</v>
      </c>
      <c r="G5" s="214"/>
      <c r="H5" s="36" t="s">
        <v>114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210</v>
      </c>
      <c r="J6" s="67" t="s">
        <v>119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 aca="true" t="shared" si="0" ref="H7:H13">+(C7/B7-1)*100</f>
        <v>1656.7378304977406</v>
      </c>
      <c r="I7" s="60">
        <f aca="true" t="shared" si="1" ref="I7:I13">+(E7/D7-1)*100</f>
        <v>1433.0502223812236</v>
      </c>
      <c r="J7" s="45">
        <f aca="true" t="shared" si="2" ref="J7:J13"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>
        <v>982.9824</v>
      </c>
      <c r="D8" s="26">
        <v>24.091</v>
      </c>
      <c r="E8" s="26">
        <v>2946.46713</v>
      </c>
      <c r="F8" s="52">
        <f aca="true" t="shared" si="3" ref="F8:F19">D8/B8*1000</f>
        <v>3011.375</v>
      </c>
      <c r="G8" s="52">
        <f aca="true" t="shared" si="4" ref="G8:G13">E8/C8*1000</f>
        <v>2997.476994501631</v>
      </c>
      <c r="H8" s="60">
        <f t="shared" si="0"/>
        <v>12187.28</v>
      </c>
      <c r="I8" s="60">
        <f t="shared" si="1"/>
        <v>12130.572122369349</v>
      </c>
      <c r="J8" s="45">
        <f t="shared" si="2"/>
        <v>-0.4615169315800638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>
        <v>880.625</v>
      </c>
      <c r="D9" s="26">
        <v>882.924</v>
      </c>
      <c r="E9" s="26">
        <v>2718.09729</v>
      </c>
      <c r="F9" s="52">
        <f t="shared" si="3"/>
        <v>2587.1562858951215</v>
      </c>
      <c r="G9" s="52">
        <f t="shared" si="4"/>
        <v>3086.5547650816184</v>
      </c>
      <c r="H9" s="60">
        <f t="shared" si="0"/>
        <v>158.04197238566306</v>
      </c>
      <c r="I9" s="60">
        <f t="shared" si="1"/>
        <v>207.85178452505542</v>
      </c>
      <c r="J9" s="45">
        <f t="shared" si="2"/>
        <v>19.302988455284286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>
        <v>731.623</v>
      </c>
      <c r="D10" s="26">
        <v>1030.843</v>
      </c>
      <c r="E10" s="26">
        <v>2618.735</v>
      </c>
      <c r="F10" s="52">
        <f t="shared" si="3"/>
        <v>2532.9206984161306</v>
      </c>
      <c r="G10" s="52">
        <f t="shared" si="4"/>
        <v>3579.350293798855</v>
      </c>
      <c r="H10" s="60">
        <f t="shared" si="0"/>
        <v>79.76966813930974</v>
      </c>
      <c r="I10" s="60">
        <f t="shared" si="1"/>
        <v>154.0381998034618</v>
      </c>
      <c r="J10" s="45">
        <f t="shared" si="2"/>
        <v>41.313160575341776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>
        <v>229.025</v>
      </c>
      <c r="D11" s="26">
        <v>2130.5314399999997</v>
      </c>
      <c r="E11" s="26">
        <v>730.298</v>
      </c>
      <c r="F11" s="52">
        <f t="shared" si="3"/>
        <v>2630.357170194746</v>
      </c>
      <c r="G11" s="52">
        <f t="shared" si="4"/>
        <v>3188.726121602445</v>
      </c>
      <c r="H11" s="60">
        <f t="shared" si="0"/>
        <v>-71.72454066653661</v>
      </c>
      <c r="I11" s="60">
        <f t="shared" si="1"/>
        <v>-65.72226129645851</v>
      </c>
      <c r="J11" s="45">
        <f t="shared" si="2"/>
        <v>21.227875732418443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>
        <v>678.577</v>
      </c>
      <c r="D12" s="26">
        <v>2729.609</v>
      </c>
      <c r="E12" s="26">
        <v>2364.888</v>
      </c>
      <c r="F12" s="52">
        <f t="shared" si="3"/>
        <v>2301.030554138865</v>
      </c>
      <c r="G12" s="52">
        <f t="shared" si="4"/>
        <v>3485.06949100839</v>
      </c>
      <c r="H12" s="60">
        <f t="shared" si="0"/>
        <v>-42.7967005407775</v>
      </c>
      <c r="I12" s="60">
        <f t="shared" si="1"/>
        <v>-13.361657292308172</v>
      </c>
      <c r="J12" s="45">
        <f t="shared" si="2"/>
        <v>51.45689763831223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>
        <v>813.825</v>
      </c>
      <c r="D13" s="26">
        <v>2578.079</v>
      </c>
      <c r="E13" s="26">
        <v>2794.455</v>
      </c>
      <c r="F13" s="52">
        <f t="shared" si="3"/>
        <v>2619.423988230226</v>
      </c>
      <c r="G13" s="52">
        <f t="shared" si="4"/>
        <v>3433.729610174177</v>
      </c>
      <c r="H13" s="60">
        <f t="shared" si="0"/>
        <v>-17.31235826282035</v>
      </c>
      <c r="I13" s="60">
        <f t="shared" si="1"/>
        <v>8.392915810570578</v>
      </c>
      <c r="J13" s="45">
        <f t="shared" si="2"/>
        <v>31.087201827685963</v>
      </c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>
        <v>1142.7531196</v>
      </c>
      <c r="D14" s="26">
        <v>2737.495</v>
      </c>
      <c r="E14" s="26">
        <v>2708.00826</v>
      </c>
      <c r="F14" s="52">
        <f t="shared" si="3"/>
        <v>2566.321364957345</v>
      </c>
      <c r="G14" s="52">
        <f aca="true" t="shared" si="5" ref="G14:G19">E14/C14*1000</f>
        <v>2369.722920509628</v>
      </c>
      <c r="H14" s="60">
        <f aca="true" t="shared" si="6" ref="H14:H19">+(C14/B14-1)*100</f>
        <v>7.129757157588812</v>
      </c>
      <c r="I14" s="60">
        <f aca="true" t="shared" si="7" ref="I14:I19">+(E14/D14-1)*100</f>
        <v>-1.0771431545993582</v>
      </c>
      <c r="J14" s="45">
        <f aca="true" t="shared" si="8" ref="J14:J19">+(G14/F14-1)*100</f>
        <v>-7.660710273165061</v>
      </c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>
        <v>450.1465</v>
      </c>
      <c r="D15" s="26">
        <v>810.583</v>
      </c>
      <c r="E15" s="26">
        <v>1529.64571</v>
      </c>
      <c r="F15" s="52">
        <f t="shared" si="3"/>
        <v>2711.1975543187414</v>
      </c>
      <c r="G15" s="52">
        <f t="shared" si="5"/>
        <v>3398.106416466639</v>
      </c>
      <c r="H15" s="60">
        <f t="shared" si="6"/>
        <v>50.56275420100611</v>
      </c>
      <c r="I15" s="60">
        <f t="shared" si="7"/>
        <v>88.70932526342152</v>
      </c>
      <c r="J15" s="45">
        <f t="shared" si="8"/>
        <v>25.335994459485313</v>
      </c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>
        <v>704.83</v>
      </c>
      <c r="D16" s="26">
        <v>1050.804</v>
      </c>
      <c r="E16" s="26">
        <v>2367.70264</v>
      </c>
      <c r="F16" s="52">
        <f t="shared" si="3"/>
        <v>2623.402821120959</v>
      </c>
      <c r="G16" s="52">
        <f t="shared" si="5"/>
        <v>3359.253493750266</v>
      </c>
      <c r="H16" s="60">
        <f t="shared" si="6"/>
        <v>75.965547372363</v>
      </c>
      <c r="I16" s="60">
        <f t="shared" si="7"/>
        <v>125.32295651710497</v>
      </c>
      <c r="J16" s="45">
        <f t="shared" si="8"/>
        <v>28.04947325302045</v>
      </c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>
        <v>976.2995</v>
      </c>
      <c r="D17" s="26">
        <v>769.143</v>
      </c>
      <c r="E17" s="26">
        <v>3247.78236</v>
      </c>
      <c r="F17" s="52">
        <f t="shared" si="3"/>
        <v>2876.430000560968</v>
      </c>
      <c r="G17" s="52">
        <f t="shared" si="5"/>
        <v>3326.6250366818795</v>
      </c>
      <c r="H17" s="60">
        <f t="shared" si="6"/>
        <v>265.11509190523384</v>
      </c>
      <c r="I17" s="60">
        <f t="shared" si="7"/>
        <v>322.2598866530671</v>
      </c>
      <c r="J17" s="45">
        <f t="shared" si="8"/>
        <v>15.651173017702957</v>
      </c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>
        <v>1321.967692</v>
      </c>
      <c r="D18" s="52">
        <v>1510.875</v>
      </c>
      <c r="E18" s="52">
        <v>4338.60937</v>
      </c>
      <c r="F18" s="52">
        <f t="shared" si="3"/>
        <v>2836.791212917762</v>
      </c>
      <c r="G18" s="52">
        <f t="shared" si="5"/>
        <v>3281.9329823682256</v>
      </c>
      <c r="H18" s="60">
        <f t="shared" si="6"/>
        <v>148.2102313180623</v>
      </c>
      <c r="I18" s="60">
        <f t="shared" si="7"/>
        <v>187.15872391825928</v>
      </c>
      <c r="J18" s="45">
        <f t="shared" si="8"/>
        <v>15.691735346029079</v>
      </c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10" ht="14.25" customHeight="1">
      <c r="A19" s="21" t="s">
        <v>173</v>
      </c>
      <c r="B19" s="26">
        <f>SUM(B7:B18)</f>
        <v>6467.142</v>
      </c>
      <c r="C19" s="26">
        <f>SUM(C7:C18)</f>
        <v>11797.604211599999</v>
      </c>
      <c r="D19" s="26">
        <f>SUM(D7:D18)</f>
        <v>16707.803440000003</v>
      </c>
      <c r="E19" s="26">
        <f>SUM(E7:E18)</f>
        <v>35306.73876</v>
      </c>
      <c r="F19" s="52">
        <f t="shared" si="3"/>
        <v>2583.4910444211687</v>
      </c>
      <c r="G19" s="52">
        <f t="shared" si="5"/>
        <v>2992.704122527236</v>
      </c>
      <c r="H19" s="60">
        <f t="shared" si="6"/>
        <v>82.42376944251417</v>
      </c>
      <c r="I19" s="45">
        <f t="shared" si="7"/>
        <v>111.31885401208667</v>
      </c>
      <c r="J19" s="45">
        <f t="shared" si="8"/>
        <v>15.839539254054259</v>
      </c>
    </row>
    <row r="20" spans="1:10" ht="14.25" customHeight="1">
      <c r="A20" s="47" t="s">
        <v>193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4.25" customHeight="1">
      <c r="A21" s="57" t="s">
        <v>120</v>
      </c>
      <c r="B21" s="11"/>
      <c r="C21" s="11"/>
      <c r="D21" s="11"/>
      <c r="E21" s="11"/>
      <c r="F21" s="11"/>
      <c r="G21" s="11"/>
      <c r="H21" s="11"/>
      <c r="I21" s="11"/>
      <c r="J21" s="11"/>
    </row>
    <row r="22" ht="14.25" customHeight="1">
      <c r="A22" s="11"/>
    </row>
    <row r="23" spans="1:10" ht="14.25" customHeight="1">
      <c r="A23" s="213" t="s">
        <v>179</v>
      </c>
      <c r="B23" s="213"/>
      <c r="C23" s="213"/>
      <c r="D23" s="213"/>
      <c r="E23" s="213"/>
      <c r="F23" s="213"/>
      <c r="G23" s="213"/>
      <c r="H23" s="213"/>
      <c r="I23" s="213"/>
      <c r="J23" s="213"/>
    </row>
    <row r="24" spans="1:10" ht="14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4.25" customHeight="1">
      <c r="A25" s="225" t="s">
        <v>10</v>
      </c>
      <c r="B25" s="225"/>
      <c r="C25" s="225"/>
      <c r="D25" s="225"/>
      <c r="E25" s="225"/>
      <c r="F25" s="225"/>
      <c r="G25" s="225"/>
      <c r="H25" s="225"/>
      <c r="I25" s="225"/>
      <c r="J25" s="225"/>
    </row>
    <row r="26" spans="1:41" ht="14.25" customHeight="1">
      <c r="A26" s="38"/>
      <c r="B26" s="216" t="s">
        <v>114</v>
      </c>
      <c r="C26" s="216"/>
      <c r="D26" s="216" t="s">
        <v>115</v>
      </c>
      <c r="E26" s="216"/>
      <c r="F26" s="216" t="s">
        <v>116</v>
      </c>
      <c r="G26" s="216"/>
      <c r="H26" s="223" t="s">
        <v>281</v>
      </c>
      <c r="I26" s="223"/>
      <c r="J26" s="223"/>
      <c r="AL26" s="68">
        <v>2002</v>
      </c>
      <c r="AM26" s="68">
        <v>2003</v>
      </c>
      <c r="AN26" s="68">
        <v>2004</v>
      </c>
      <c r="AO26" s="68">
        <v>2005</v>
      </c>
    </row>
    <row r="27" spans="1:10" ht="14.25" customHeight="1">
      <c r="A27" s="21" t="s">
        <v>117</v>
      </c>
      <c r="B27" s="214" t="s">
        <v>100</v>
      </c>
      <c r="C27" s="214"/>
      <c r="D27" s="221" t="s">
        <v>204</v>
      </c>
      <c r="E27" s="221"/>
      <c r="F27" s="214" t="s">
        <v>202</v>
      </c>
      <c r="G27" s="214"/>
      <c r="H27" s="36" t="s">
        <v>114</v>
      </c>
      <c r="I27" s="36" t="s">
        <v>109</v>
      </c>
      <c r="J27" s="41" t="s">
        <v>109</v>
      </c>
    </row>
    <row r="28" spans="1:41" ht="14.25" customHeight="1">
      <c r="A28" s="21"/>
      <c r="B28" s="40">
        <v>2016</v>
      </c>
      <c r="C28" s="40">
        <v>2017</v>
      </c>
      <c r="D28" s="40">
        <v>2016</v>
      </c>
      <c r="E28" s="40">
        <v>2017</v>
      </c>
      <c r="F28" s="40">
        <v>2016</v>
      </c>
      <c r="G28" s="40">
        <v>2017</v>
      </c>
      <c r="H28" s="67" t="s">
        <v>118</v>
      </c>
      <c r="I28" s="67" t="s">
        <v>210</v>
      </c>
      <c r="J28" s="67" t="s">
        <v>119</v>
      </c>
      <c r="AK28" s="11" t="s">
        <v>65</v>
      </c>
      <c r="AL28" s="44">
        <v>1655</v>
      </c>
      <c r="AM28" s="44">
        <v>1342.7404608070217</v>
      </c>
      <c r="AN28" s="44">
        <v>1721.6315834327595</v>
      </c>
      <c r="AO28" s="44">
        <v>1861.2843601895734</v>
      </c>
    </row>
    <row r="29" spans="1:41" ht="14.25" customHeight="1">
      <c r="A29" s="38" t="s">
        <v>65</v>
      </c>
      <c r="B29" s="26">
        <v>781.452</v>
      </c>
      <c r="C29" s="26">
        <v>546.51</v>
      </c>
      <c r="D29" s="26">
        <v>1577.896</v>
      </c>
      <c r="E29" s="26">
        <v>1232.9</v>
      </c>
      <c r="F29" s="52">
        <f>D29/B29*1000</f>
        <v>2019.1847995782211</v>
      </c>
      <c r="G29" s="52">
        <f>E29/C29*1000</f>
        <v>2255.9514007063003</v>
      </c>
      <c r="H29" s="60">
        <f aca="true" t="shared" si="9" ref="H29:H35">+(C29/B29-1)*100</f>
        <v>-30.064802444679906</v>
      </c>
      <c r="I29" s="60">
        <f aca="true" t="shared" si="10" ref="I29:I35">+(E29/D29-1)*100</f>
        <v>-21.864305378808226</v>
      </c>
      <c r="J29" s="45">
        <f aca="true" t="shared" si="11" ref="J29:J35">+(G29/F29-1)*100</f>
        <v>11.725851005689837</v>
      </c>
      <c r="AK29" s="11" t="s">
        <v>66</v>
      </c>
      <c r="AL29" s="44">
        <v>1663</v>
      </c>
      <c r="AM29" s="44">
        <v>1474.3209876543208</v>
      </c>
      <c r="AN29" s="44">
        <v>1679.9958523741457</v>
      </c>
      <c r="AO29" s="44">
        <v>1992.5671812464268</v>
      </c>
    </row>
    <row r="30" spans="1:41" ht="14.25" customHeight="1">
      <c r="A30" s="21" t="s">
        <v>66</v>
      </c>
      <c r="B30" s="26">
        <v>738.927</v>
      </c>
      <c r="C30" s="26">
        <v>1303.415</v>
      </c>
      <c r="D30" s="26">
        <v>1754.826</v>
      </c>
      <c r="E30" s="26">
        <v>3056.2716</v>
      </c>
      <c r="F30" s="52">
        <f aca="true" t="shared" si="12" ref="F30:F42">D30/B30*1000</f>
        <v>2374.829989971946</v>
      </c>
      <c r="G30" s="52">
        <f aca="true" t="shared" si="13" ref="G30:G36">E30/C30*1000</f>
        <v>2344.8184960277426</v>
      </c>
      <c r="H30" s="60">
        <f t="shared" si="9"/>
        <v>76.39293191343664</v>
      </c>
      <c r="I30" s="60">
        <f t="shared" si="10"/>
        <v>74.16379743632702</v>
      </c>
      <c r="J30" s="45">
        <f t="shared" si="11"/>
        <v>-1.2637323122468125</v>
      </c>
      <c r="AK30" s="11" t="s">
        <v>67</v>
      </c>
      <c r="AL30" s="44">
        <v>1625</v>
      </c>
      <c r="AM30" s="44">
        <v>1613.0959595959596</v>
      </c>
      <c r="AN30" s="44">
        <v>1721.989076296633</v>
      </c>
      <c r="AO30" s="44">
        <v>2183.2473253618627</v>
      </c>
    </row>
    <row r="31" spans="1:41" ht="14.25" customHeight="1">
      <c r="A31" s="21" t="s">
        <v>67</v>
      </c>
      <c r="B31" s="26">
        <v>1494.55</v>
      </c>
      <c r="C31" s="26">
        <v>1556.3758</v>
      </c>
      <c r="D31" s="26">
        <v>3231.87</v>
      </c>
      <c r="E31" s="26">
        <v>3709.63444</v>
      </c>
      <c r="F31" s="52">
        <f t="shared" si="12"/>
        <v>2162.436853902512</v>
      </c>
      <c r="G31" s="52">
        <f t="shared" si="13"/>
        <v>2383.508173283085</v>
      </c>
      <c r="H31" s="60">
        <f t="shared" si="9"/>
        <v>4.13675019236559</v>
      </c>
      <c r="I31" s="60">
        <f t="shared" si="10"/>
        <v>14.782910203690115</v>
      </c>
      <c r="J31" s="45">
        <f t="shared" si="11"/>
        <v>10.223249709308702</v>
      </c>
      <c r="AK31" s="11" t="s">
        <v>68</v>
      </c>
      <c r="AL31" s="44">
        <v>1489</v>
      </c>
      <c r="AM31" s="44">
        <v>1714.2857142857142</v>
      </c>
      <c r="AN31" s="44">
        <v>1834.6153846153845</v>
      </c>
      <c r="AO31" s="44">
        <v>2164.4781454183644</v>
      </c>
    </row>
    <row r="32" spans="1:41" ht="14.25" customHeight="1">
      <c r="A32" s="21" t="s">
        <v>68</v>
      </c>
      <c r="B32" s="26">
        <v>1401.802</v>
      </c>
      <c r="C32" s="26">
        <v>737.954</v>
      </c>
      <c r="D32" s="26">
        <v>2998.347</v>
      </c>
      <c r="E32" s="26">
        <v>1839.548</v>
      </c>
      <c r="F32" s="52">
        <f t="shared" si="12"/>
        <v>2138.9233286869335</v>
      </c>
      <c r="G32" s="52">
        <f t="shared" si="13"/>
        <v>2492.767841898005</v>
      </c>
      <c r="H32" s="60">
        <f t="shared" si="9"/>
        <v>-47.35675937115228</v>
      </c>
      <c r="I32" s="60">
        <f t="shared" si="10"/>
        <v>-38.6479283418497</v>
      </c>
      <c r="J32" s="45">
        <f t="shared" si="11"/>
        <v>16.543113465796534</v>
      </c>
      <c r="AK32" s="11" t="s">
        <v>69</v>
      </c>
      <c r="AL32" s="44">
        <v>1484</v>
      </c>
      <c r="AM32" s="44">
        <v>1707.6124567474048</v>
      </c>
      <c r="AN32" s="44">
        <v>1807.299115419249</v>
      </c>
      <c r="AO32" s="44">
        <v>2106.8803770069594</v>
      </c>
    </row>
    <row r="33" spans="1:41" ht="14.25" customHeight="1">
      <c r="A33" s="21" t="s">
        <v>69</v>
      </c>
      <c r="B33" s="26">
        <v>939.2608</v>
      </c>
      <c r="C33" s="26">
        <v>2531.658</v>
      </c>
      <c r="D33" s="26">
        <v>1970.4696499999998</v>
      </c>
      <c r="E33" s="26">
        <v>5477.057</v>
      </c>
      <c r="F33" s="52">
        <f t="shared" si="12"/>
        <v>2097.8940566879824</v>
      </c>
      <c r="G33" s="52">
        <f t="shared" si="13"/>
        <v>2163.426892573957</v>
      </c>
      <c r="H33" s="60">
        <f t="shared" si="9"/>
        <v>169.5372786770192</v>
      </c>
      <c r="I33" s="60">
        <f t="shared" si="10"/>
        <v>177.95693275458467</v>
      </c>
      <c r="J33" s="45">
        <f t="shared" si="11"/>
        <v>3.123743817141733</v>
      </c>
      <c r="AK33" s="11" t="s">
        <v>70</v>
      </c>
      <c r="AL33" s="44">
        <v>1388</v>
      </c>
      <c r="AM33" s="44">
        <v>1766.8500687757908</v>
      </c>
      <c r="AN33" s="44">
        <v>1972.1962556984072</v>
      </c>
      <c r="AO33" s="44">
        <v>2248.071272582886</v>
      </c>
    </row>
    <row r="34" spans="1:41" ht="14.25" customHeight="1">
      <c r="A34" s="21" t="s">
        <v>70</v>
      </c>
      <c r="B34" s="26">
        <v>595.846</v>
      </c>
      <c r="C34" s="26">
        <v>1249.264</v>
      </c>
      <c r="D34" s="26">
        <v>1247.503</v>
      </c>
      <c r="E34" s="26">
        <v>2587.132</v>
      </c>
      <c r="F34" s="52">
        <f t="shared" si="12"/>
        <v>2093.6668199501214</v>
      </c>
      <c r="G34" s="52">
        <f t="shared" si="13"/>
        <v>2070.9249606168114</v>
      </c>
      <c r="H34" s="60">
        <f t="shared" si="9"/>
        <v>109.66222815962512</v>
      </c>
      <c r="I34" s="60">
        <f t="shared" si="10"/>
        <v>107.38483194028392</v>
      </c>
      <c r="J34" s="45">
        <f t="shared" si="11"/>
        <v>-1.0862215093923933</v>
      </c>
      <c r="AK34" s="11" t="s">
        <v>71</v>
      </c>
      <c r="AL34" s="44">
        <v>1395</v>
      </c>
      <c r="AM34" s="44">
        <v>1753.9808917197452</v>
      </c>
      <c r="AN34" s="44">
        <v>2022.7564353336986</v>
      </c>
      <c r="AO34" s="44">
        <v>2240.219095477387</v>
      </c>
    </row>
    <row r="35" spans="1:41" ht="14.25" customHeight="1">
      <c r="A35" s="21" t="s">
        <v>71</v>
      </c>
      <c r="B35" s="26">
        <v>1317.314</v>
      </c>
      <c r="C35" s="26">
        <v>1005.682</v>
      </c>
      <c r="D35" s="26">
        <v>2790.617</v>
      </c>
      <c r="E35" s="26">
        <v>2137.222</v>
      </c>
      <c r="F35" s="52">
        <f t="shared" si="12"/>
        <v>2118.414440292899</v>
      </c>
      <c r="G35" s="52">
        <f t="shared" si="13"/>
        <v>2125.146915227677</v>
      </c>
      <c r="H35" s="60">
        <f t="shared" si="9"/>
        <v>-23.656622490917123</v>
      </c>
      <c r="I35" s="60">
        <f t="shared" si="10"/>
        <v>-23.4139976929833</v>
      </c>
      <c r="J35" s="45">
        <f t="shared" si="11"/>
        <v>0.31780726220156374</v>
      </c>
      <c r="AK35" s="11" t="s">
        <v>72</v>
      </c>
      <c r="AL35" s="44">
        <v>1360</v>
      </c>
      <c r="AM35" s="44">
        <v>1706.8852459016393</v>
      </c>
      <c r="AN35" s="44">
        <v>2042.5731485370293</v>
      </c>
      <c r="AO35" s="44">
        <v>2301.9812952516713</v>
      </c>
    </row>
    <row r="36" spans="1:40" ht="14.25" customHeight="1">
      <c r="A36" s="21" t="s">
        <v>72</v>
      </c>
      <c r="B36" s="26">
        <v>1119.696</v>
      </c>
      <c r="C36" s="26">
        <v>1076.41864</v>
      </c>
      <c r="D36" s="26">
        <v>2385.495</v>
      </c>
      <c r="E36" s="26">
        <v>2433.6362599999998</v>
      </c>
      <c r="F36" s="52">
        <f t="shared" si="12"/>
        <v>2130.4845243709005</v>
      </c>
      <c r="G36" s="52">
        <f t="shared" si="13"/>
        <v>2260.8641002352015</v>
      </c>
      <c r="H36" s="60">
        <f aca="true" t="shared" si="14" ref="H36:H42">+(C36/B36-1)*100</f>
        <v>-3.865099098326674</v>
      </c>
      <c r="I36" s="60">
        <f aca="true" t="shared" si="15" ref="I36:I42">+(E36/D36-1)*100</f>
        <v>2.0180826201689817</v>
      </c>
      <c r="J36" s="45">
        <f aca="true" t="shared" si="16" ref="J36:J42">+(G36/F36-1)*100</f>
        <v>6.119714758444439</v>
      </c>
      <c r="AK36" s="11" t="s">
        <v>73</v>
      </c>
      <c r="AL36" s="44">
        <v>1234</v>
      </c>
      <c r="AM36" s="44">
        <v>1752.549286199864</v>
      </c>
      <c r="AN36" s="44">
        <v>2071.725567416313</v>
      </c>
    </row>
    <row r="37" spans="1:40" ht="14.25" customHeight="1">
      <c r="A37" s="21" t="s">
        <v>73</v>
      </c>
      <c r="B37" s="26">
        <v>854.246</v>
      </c>
      <c r="C37" s="26">
        <v>2650.333</v>
      </c>
      <c r="D37" s="26">
        <v>1913.628</v>
      </c>
      <c r="E37" s="26">
        <v>5451.50445</v>
      </c>
      <c r="F37" s="52">
        <f t="shared" si="12"/>
        <v>2240.136916063991</v>
      </c>
      <c r="G37" s="52">
        <f aca="true" t="shared" si="17" ref="G37:G42">E37/C37*1000</f>
        <v>2056.9130180999896</v>
      </c>
      <c r="H37" s="60">
        <f t="shared" si="14"/>
        <v>210.25407201204337</v>
      </c>
      <c r="I37" s="60">
        <f t="shared" si="15"/>
        <v>184.87796217446655</v>
      </c>
      <c r="J37" s="45">
        <f t="shared" si="16"/>
        <v>-8.179138366503647</v>
      </c>
      <c r="AK37" s="11" t="s">
        <v>74</v>
      </c>
      <c r="AL37" s="44">
        <v>1398</v>
      </c>
      <c r="AM37" s="44">
        <v>1761.9783616692425</v>
      </c>
      <c r="AN37" s="44">
        <v>2129.962105263158</v>
      </c>
    </row>
    <row r="38" spans="1:40" ht="14.25" customHeight="1">
      <c r="A38" s="21" t="s">
        <v>74</v>
      </c>
      <c r="B38" s="26">
        <v>970.901</v>
      </c>
      <c r="C38" s="26">
        <v>1245.4824615</v>
      </c>
      <c r="D38" s="26">
        <v>2125.06</v>
      </c>
      <c r="E38" s="26">
        <v>2712.67537</v>
      </c>
      <c r="F38" s="52">
        <f t="shared" si="12"/>
        <v>2188.7504493249053</v>
      </c>
      <c r="G38" s="52">
        <f t="shared" si="17"/>
        <v>2178.0116973570084</v>
      </c>
      <c r="H38" s="60">
        <f t="shared" si="14"/>
        <v>28.281097815328238</v>
      </c>
      <c r="I38" s="60">
        <f t="shared" si="15"/>
        <v>27.65170724591306</v>
      </c>
      <c r="J38" s="45">
        <f t="shared" si="16"/>
        <v>-0.4906339126604875</v>
      </c>
      <c r="AK38" s="11" t="s">
        <v>75</v>
      </c>
      <c r="AL38" s="44">
        <v>1272</v>
      </c>
      <c r="AM38" s="44">
        <v>1793.103448275862</v>
      </c>
      <c r="AN38" s="44">
        <v>2001.4420562771709</v>
      </c>
    </row>
    <row r="39" spans="1:40" ht="14.25" customHeight="1">
      <c r="A39" s="21" t="s">
        <v>75</v>
      </c>
      <c r="B39" s="26">
        <v>971.395</v>
      </c>
      <c r="C39" s="26">
        <v>1010.8708656</v>
      </c>
      <c r="D39" s="26">
        <v>2210.249</v>
      </c>
      <c r="E39" s="26">
        <v>2234.17014</v>
      </c>
      <c r="F39" s="52">
        <f t="shared" si="12"/>
        <v>2275.3349564286414</v>
      </c>
      <c r="G39" s="52">
        <f t="shared" si="17"/>
        <v>2210.143962032098</v>
      </c>
      <c r="H39" s="60">
        <f t="shared" si="14"/>
        <v>4.063832488328645</v>
      </c>
      <c r="I39" s="60">
        <f t="shared" si="15"/>
        <v>1.082282584450911</v>
      </c>
      <c r="J39" s="45">
        <f t="shared" si="16"/>
        <v>-2.8651163738488417</v>
      </c>
      <c r="AK39" s="11" t="s">
        <v>76</v>
      </c>
      <c r="AL39" s="44">
        <v>1327</v>
      </c>
      <c r="AM39" s="44">
        <v>1793.44262295082</v>
      </c>
      <c r="AN39" s="44">
        <v>1884.117563772801</v>
      </c>
    </row>
    <row r="40" spans="1:40" ht="14.25" customHeight="1">
      <c r="A40" s="21" t="s">
        <v>76</v>
      </c>
      <c r="B40" s="26">
        <v>513.173</v>
      </c>
      <c r="C40" s="26">
        <v>331.8263538</v>
      </c>
      <c r="D40" s="26">
        <v>1172.571</v>
      </c>
      <c r="E40" s="52">
        <v>804.82834</v>
      </c>
      <c r="F40" s="52">
        <f t="shared" si="12"/>
        <v>2284.9428945014643</v>
      </c>
      <c r="G40" s="52">
        <f t="shared" si="17"/>
        <v>2425.4503320284502</v>
      </c>
      <c r="H40" s="60">
        <f t="shared" si="14"/>
        <v>-35.33830622421679</v>
      </c>
      <c r="I40" s="60">
        <f t="shared" si="15"/>
        <v>-31.36208041986369</v>
      </c>
      <c r="J40" s="45">
        <f t="shared" si="16"/>
        <v>6.1492756718387165</v>
      </c>
      <c r="AK40" s="11"/>
      <c r="AM40" s="44"/>
      <c r="AN40" s="44"/>
    </row>
    <row r="41" spans="1:10" ht="14.25" customHeight="1">
      <c r="A41" s="21" t="s">
        <v>251</v>
      </c>
      <c r="B41" s="26">
        <f>SUM(B29:B40)</f>
        <v>11698.5628</v>
      </c>
      <c r="C41" s="26">
        <f>SUM(C29:C40)</f>
        <v>15245.7901209</v>
      </c>
      <c r="D41" s="26">
        <f>SUM(D29:D40)</f>
        <v>25378.53165</v>
      </c>
      <c r="E41" s="26">
        <f>SUM(E29:E40)</f>
        <v>33676.579600000005</v>
      </c>
      <c r="F41" s="52">
        <f t="shared" si="12"/>
        <v>2169.3717496648396</v>
      </c>
      <c r="G41" s="52">
        <f t="shared" si="17"/>
        <v>2208.91008815829</v>
      </c>
      <c r="H41" s="60">
        <f t="shared" si="14"/>
        <v>30.321906900392914</v>
      </c>
      <c r="I41" s="60">
        <f t="shared" si="15"/>
        <v>32.69711606817884</v>
      </c>
      <c r="J41" s="45">
        <f t="shared" si="16"/>
        <v>1.8225709125030631</v>
      </c>
    </row>
    <row r="42" spans="1:10" ht="14.25" customHeight="1">
      <c r="A42" s="24" t="s">
        <v>171</v>
      </c>
      <c r="B42" s="28">
        <f>B19+B41</f>
        <v>18165.7048</v>
      </c>
      <c r="C42" s="28">
        <f>C19+C41</f>
        <v>27043.3943325</v>
      </c>
      <c r="D42" s="28">
        <f>D19+D41</f>
        <v>42086.33509000001</v>
      </c>
      <c r="E42" s="28">
        <f>E19+E41</f>
        <v>68983.31836</v>
      </c>
      <c r="F42" s="52">
        <f t="shared" si="12"/>
        <v>2316.8016629886006</v>
      </c>
      <c r="G42" s="52">
        <f t="shared" si="17"/>
        <v>2550.838016553927</v>
      </c>
      <c r="H42" s="60">
        <f t="shared" si="14"/>
        <v>48.87060331675104</v>
      </c>
      <c r="I42" s="60">
        <f t="shared" si="15"/>
        <v>63.9090650504061</v>
      </c>
      <c r="J42" s="45">
        <f t="shared" si="16"/>
        <v>10.10169999892987</v>
      </c>
    </row>
    <row r="43" spans="1:10" ht="14.25" customHeight="1">
      <c r="A43" s="47" t="s">
        <v>194</v>
      </c>
      <c r="B43" s="53"/>
      <c r="C43" s="53"/>
      <c r="D43" s="53"/>
      <c r="E43" s="53"/>
      <c r="F43" s="53"/>
      <c r="G43" s="70"/>
      <c r="H43" s="53"/>
      <c r="I43" s="53"/>
      <c r="J43" s="54"/>
    </row>
    <row r="44" ht="12">
      <c r="A44" s="57" t="s">
        <v>120</v>
      </c>
    </row>
    <row r="46" spans="2:5" ht="12">
      <c r="B46" s="29"/>
      <c r="C46" s="29"/>
      <c r="D46" s="29"/>
      <c r="E46" s="29"/>
    </row>
  </sheetData>
  <sheetProtection/>
  <mergeCells count="18">
    <mergeCell ref="B27:C27"/>
    <mergeCell ref="D27:E27"/>
    <mergeCell ref="F27:G27"/>
    <mergeCell ref="B5:C5"/>
    <mergeCell ref="D5:E5"/>
    <mergeCell ref="F5:G5"/>
    <mergeCell ref="A23:J23"/>
    <mergeCell ref="A25:J25"/>
    <mergeCell ref="B26:C26"/>
    <mergeCell ref="D26:E26"/>
    <mergeCell ref="F26:G26"/>
    <mergeCell ref="H26:J26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19 C19:E19 B41:E4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K23" sqref="K23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>
        <v>3189</v>
      </c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>
        <v>3485</v>
      </c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>
        <v>3434</v>
      </c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>
        <v>2369.722920509628</v>
      </c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>
        <v>3398.106416466639</v>
      </c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>
        <v>3359</v>
      </c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>
        <v>3327</v>
      </c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>
        <v>3282</v>
      </c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>
        <v>2163</v>
      </c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>
        <v>2071</v>
      </c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>
        <v>2125</v>
      </c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>
        <v>2260.8641002352015</v>
      </c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>
        <v>2056.9130180999896</v>
      </c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>
        <v>2178</v>
      </c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>
        <v>2210.143962032098</v>
      </c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>
        <v>2425.4503320284502</v>
      </c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2017-08-10T20:15:02Z</cp:lastPrinted>
  <dcterms:created xsi:type="dcterms:W3CDTF">2008-12-10T19:16:04Z</dcterms:created>
  <dcterms:modified xsi:type="dcterms:W3CDTF">2018-01-17T20:15:44Z</dcterms:modified>
  <cp:category/>
  <cp:version/>
  <cp:contentType/>
  <cp:contentStatus/>
</cp:coreProperties>
</file>