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44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'c1'!$A$1:$E$43</definedName>
    <definedName name="_xlnm.Print_Area" localSheetId="13">'c10'!$A$1:$H$34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'c15'!$A$1:$H$49</definedName>
    <definedName name="_xlnm.Print_Area" localSheetId="19">'c16'!$A$1:$J$46</definedName>
    <definedName name="_xlnm.Print_Area" localSheetId="20">'c17'!$A$1:$H$48</definedName>
    <definedName name="_xlnm.Print_Area" localSheetId="21">'c18'!$A$1:$E$41</definedName>
    <definedName name="_xlnm.Print_Area" localSheetId="22">'c19'!$A$1:$Q$25</definedName>
    <definedName name="_xlnm.Print_Area" localSheetId="5">'c2'!$A$1:$H$38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'c9'!$A$1:$E$39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'tapa'!$A$1:$E$32</definedName>
  </definedNames>
  <calcPr fullCalcOnLoad="1"/>
</workbook>
</file>

<file path=xl/sharedStrings.xml><?xml version="1.0" encoding="utf-8"?>
<sst xmlns="http://schemas.openxmlformats.org/spreadsheetml/2006/main" count="797" uniqueCount="319">
  <si>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</si>
  <si>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</si>
  <si>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</si>
  <si>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</si>
  <si>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</si>
  <si>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</si>
  <si>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</si>
  <si>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</si>
  <si>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</si>
  <si>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</si>
  <si>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</si>
  <si>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</si>
  <si>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</si>
  <si>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</si>
  <si>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</si>
  <si>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</si>
  <si>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</si>
  <si>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</si>
  <si>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</si>
  <si>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</si>
  <si>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</si>
  <si>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</si>
  <si>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</si>
  <si>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</si>
  <si>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</si>
  <si>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</si>
  <si>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</si>
  <si>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</si>
  <si>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</si>
  <si>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</si>
  <si>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</si>
  <si>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</si>
  <si>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</si>
  <si>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</si>
  <si>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</si>
  <si>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</si>
  <si>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</si>
  <si>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</si>
  <si>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</si>
  <si>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</si>
  <si>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</si>
  <si>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</si>
  <si>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</si>
  <si>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</si>
  <si>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</si>
  <si>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</si>
  <si>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</si>
  <si>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</si>
  <si>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</si>
  <si>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</si>
  <si>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</si>
  <si>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</si>
  <si>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</si>
  <si>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</si>
  <si>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</si>
  <si>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</si>
  <si>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</si>
  <si>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</si>
  <si>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</si>
  <si>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</si>
  <si>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</si>
  <si>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</si>
  <si>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</si>
  <si>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</si>
  <si>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</si>
  <si>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</si>
  <si>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</si>
  <si>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</si>
  <si>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</si>
  <si>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</si>
  <si>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</si>
  <si>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</si>
  <si>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</si>
  <si>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</si>
  <si>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</si>
  <si>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</si>
  <si>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</si>
  <si>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</si>
  <si>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</si>
  <si>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</si>
  <si>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</si>
  <si>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</si>
  <si>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</si>
  <si>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</si>
  <si>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</si>
  <si>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</si>
  <si>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</si>
  <si>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</si>
  <si>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</si>
  <si>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</si>
  <si>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</si>
  <si>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</si>
  <si>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</si>
  <si>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</si>
  <si>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</si>
  <si>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</si>
  <si>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</si>
  <si>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</si>
  <si>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</si>
  <si>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</si>
  <si>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</si>
  <si>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</si>
  <si>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</si>
  <si>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</si>
  <si>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</si>
  <si>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</si>
  <si>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</si>
  <si>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</si>
  <si>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</si>
  <si>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</si>
  <si>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</si>
  <si>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</si>
  <si>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</si>
  <si>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</si>
  <si>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</si>
  <si>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</si>
  <si>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</si>
  <si>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</si>
  <si>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</si>
  <si>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</si>
  <si>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</si>
  <si>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</si>
  <si>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</si>
  <si>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</si>
  <si>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</si>
  <si>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</si>
  <si>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</si>
  <si>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</si>
  <si>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</si>
  <si>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</si>
  <si>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</si>
  <si>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</si>
  <si>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</si>
  <si>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</si>
  <si>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</si>
  <si>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</si>
  <si>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</si>
  <si>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</si>
  <si>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</si>
  <si>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</si>
  <si>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</si>
  <si>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</si>
  <si>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</si>
  <si>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</si>
  <si>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</si>
  <si>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</si>
  <si>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</si>
  <si>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</si>
  <si>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</si>
  <si>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</si>
  <si>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</si>
  <si>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</si>
  <si>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</si>
  <si>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</si>
  <si>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</si>
  <si>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</si>
  <si>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</si>
  <si>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</si>
  <si>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</si>
  <si>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</si>
  <si>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</si>
  <si>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</si>
  <si>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</si>
  <si>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</si>
  <si>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</si>
  <si>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</si>
  <si>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</si>
  <si>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</si>
  <si>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</si>
  <si>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</si>
  <si>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</si>
  <si>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</si>
  <si>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</si>
  <si>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</si>
  <si>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</si>
  <si>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</si>
  <si>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</si>
  <si>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</si>
  <si>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</si>
  <si>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</si>
  <si>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</si>
  <si>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</si>
  <si>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</si>
  <si>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</si>
  <si>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</si>
  <si>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</si>
  <si>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</si>
  <si>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</si>
  <si>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</si>
  <si>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</si>
  <si>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</si>
  <si>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</si>
  <si>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</si>
  <si>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</si>
  <si>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</si>
  <si>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</si>
  <si>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</si>
  <si>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</si>
  <si>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</si>
  <si>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</si>
  <si>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</si>
  <si>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</si>
  <si>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</si>
  <si>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</si>
  <si>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</si>
  <si>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</si>
  <si>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</si>
  <si>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</si>
  <si>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</si>
  <si>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</si>
  <si>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</si>
  <si>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</si>
  <si>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</si>
  <si>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</si>
  <si>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</si>
  <si>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</si>
  <si>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</si>
  <si>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</si>
  <si>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</si>
  <si>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</si>
  <si>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</si>
  <si>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</si>
  <si>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</si>
  <si>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</si>
  <si>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</si>
  <si>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</si>
  <si>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</si>
  <si>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</si>
  <si>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</si>
  <si>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</si>
  <si>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Bélgica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</si>
  <si>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</si>
  <si>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</si>
  <si>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</si>
  <si>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</si>
  <si>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</si>
  <si>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</si>
  <si>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</si>
  <si>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Países Bajos</t>
  </si>
  <si>
    <t>Total ene - dic (A+B)</t>
  </si>
  <si>
    <t>Total ene-dic (B)</t>
  </si>
  <si>
    <t>Suiza</t>
  </si>
  <si>
    <t>Jamaica</t>
  </si>
  <si>
    <t>Portugal</t>
  </si>
  <si>
    <t>Grecia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</si>
  <si>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</si>
  <si>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</si>
  <si>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</si>
  <si>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</si>
  <si>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</si>
  <si>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</si>
  <si>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</si>
  <si>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</si>
  <si>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</si>
  <si>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</si>
  <si>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</si>
  <si>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</si>
  <si>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</si>
  <si>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</si>
  <si>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</si>
  <si>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</si>
  <si>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</si>
  <si>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</si>
  <si>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Variación (2017/2016)</t>
  </si>
  <si>
    <t>Bebidas con contenido lácteo &gt; al 50%  (miles de litros)</t>
  </si>
  <si>
    <t>Bebidas con contenido lácteo &lt;= al 50% (miles de litros)</t>
  </si>
  <si>
    <t>Austria</t>
  </si>
  <si>
    <t>Taiwán</t>
  </si>
  <si>
    <t>Demás quesos frescos</t>
  </si>
  <si>
    <t xml:space="preserve">Los datos entregados corresponden a las importaciones y exportaciones de productos lácteos tanto en volumen, valor y mercado de origen/destino. </t>
  </si>
  <si>
    <t>Leche entera en polvo</t>
  </si>
  <si>
    <t>Leche descremada en polvo</t>
  </si>
  <si>
    <t>República Dominicana</t>
  </si>
  <si>
    <t>Territorio Británico en América</t>
  </si>
  <si>
    <t>Leche en polvo sin azúcar, materia grasa &gt;= 24% y  &lt; 26%</t>
  </si>
  <si>
    <t>Edam y del tipo edam</t>
  </si>
  <si>
    <t>Importaciones de leche en polvo por país de origen, año 2017</t>
  </si>
  <si>
    <t>Importaciones de quesos por país de origen, año 2017</t>
  </si>
  <si>
    <t>Exportaciones de leche en polvo por país de destino, año 2017</t>
  </si>
  <si>
    <t>Exportaciones de quesos por país de destino, año 2017</t>
  </si>
  <si>
    <t>Variación (2018/2017)</t>
  </si>
  <si>
    <t>República Checa</t>
  </si>
  <si>
    <t>Años 2004 - 2017</t>
  </si>
  <si>
    <t>Marzo 2018</t>
  </si>
  <si>
    <t>con información a febrero 2018</t>
  </si>
  <si>
    <t>Aída Guerrero López</t>
  </si>
  <si>
    <t>Importaciones de productos lácteos, febrero 2018</t>
  </si>
  <si>
    <t>Exportaciones de productos lácteos, febrero 2018</t>
  </si>
  <si>
    <t>Importaciones de leche en polvo por país de origen, febrero 2018</t>
  </si>
  <si>
    <t>Importaciones de quesos por país de origen, febrero  2018</t>
  </si>
  <si>
    <t>Importaciones de quesos por variedades, febrero 2018</t>
  </si>
  <si>
    <t>Exportaciones de leche en polvo por país de destino, febrero 2018</t>
  </si>
  <si>
    <t>Exportaciones de quesos por país de destino, febrero 2018</t>
  </si>
  <si>
    <t>Exportaciones de quesos por variedades, febrero 2018</t>
  </si>
  <si>
    <t>Finlandia</t>
  </si>
  <si>
    <t>India</t>
  </si>
  <si>
    <t>Las demás materias grasas de la leche</t>
  </si>
  <si>
    <t>Subtotal ene-feb (A)</t>
  </si>
  <si>
    <t>Subtotal ene-feb (B)</t>
  </si>
  <si>
    <t>Subtotal ene-feb (A+B)</t>
  </si>
  <si>
    <t>Enero - febrero</t>
  </si>
  <si>
    <t xml:space="preserve"> Enero - febrero 2018</t>
  </si>
  <si>
    <t>Reino Unido</t>
  </si>
  <si>
    <t>Japón</t>
  </si>
  <si>
    <t>Bebidas con contenido lácteo &gt; al 50 %  (miles de litros)</t>
  </si>
  <si>
    <t xml:space="preserve"> Enero  - febrero 2018</t>
  </si>
  <si>
    <t>Subtotal ene - feb (A)</t>
  </si>
  <si>
    <t>Subtotal ene - feb (B)</t>
  </si>
  <si>
    <t>Subtotal ene - feb (A+B)</t>
  </si>
  <si>
    <t>Subtotal (ene - feb)</t>
  </si>
  <si>
    <t>Subtotal ene - feb</t>
  </si>
  <si>
    <t>ene-feb 2017</t>
  </si>
  <si>
    <t>ene-feb 2018</t>
  </si>
  <si>
    <t>2017 ene - feb</t>
  </si>
  <si>
    <t>2018 ene - feb</t>
  </si>
  <si>
    <t>Enereo - febrero</t>
  </si>
  <si>
    <t>Iván Rodríguez (S)</t>
  </si>
  <si>
    <t>Director Nacional y Representante Legal</t>
  </si>
  <si>
    <t>Boletín Sector Lácteo: estadísticas de comercio exterior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</si>
</sst>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b/>
      <sz val="8.75"/>
      <color indexed="8"/>
      <name val="Arial"/>
      <family val="0"/>
    </font>
    <font>
      <sz val="6"/>
      <color indexed="8"/>
      <name val="Arial"/>
      <family val="0"/>
    </font>
    <font>
      <b/>
      <sz val="9.6"/>
      <color indexed="8"/>
      <name val="Arial"/>
      <family val="0"/>
    </font>
    <font>
      <sz val="8.25"/>
      <color indexed="8"/>
      <name val="Arial"/>
      <family val="0"/>
    </font>
    <font>
      <sz val="8.45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175" fontId="25" fillId="0" borderId="24" xfId="0" applyNumberFormat="1" applyFont="1" applyBorder="1" applyAlignment="1">
      <alignment/>
    </xf>
    <xf numFmtId="0" fontId="25" fillId="0" borderId="0" xfId="0" applyFont="1" applyAlignment="1">
      <alignment vertical="center" wrapText="1"/>
    </xf>
    <xf numFmtId="3" fontId="70" fillId="0" borderId="0" xfId="0" applyNumberFormat="1" applyFont="1" applyBorder="1" applyAlignment="1">
      <alignment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7" fontId="26" fillId="0" borderId="0" xfId="0" applyNumberFormat="1" applyFont="1" applyAlignment="1">
      <alignment horizontal="center"/>
    </xf>
    <xf numFmtId="3" fontId="69" fillId="0" borderId="0" xfId="102" applyNumberFormat="1" applyFont="1" applyBorder="1">
      <alignment/>
      <protection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3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febrero 2018
Valor miles USD 50.331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29325"/>
          <c:w val="0.51975"/>
          <c:h val="0.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3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5425"/>
          <c:w val="0.981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1"/>
          <c:order val="1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2"/>
          <c:order val="2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3"/>
          <c:order val="3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ser>
          <c:idx val="4"/>
          <c:order val="4"/>
          <c:tx>
            <c:strRef>
              <c:f>'g10 - 11'!$BA$4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'g10 - 11'!$BA$5:$BA$16</c:f>
              <c:numCache/>
            </c:numRef>
          </c:val>
          <c:smooth val="0"/>
        </c:ser>
        <c:marker val="1"/>
        <c:axId val="9615509"/>
        <c:axId val="1397894"/>
      </c:lineChart>
      <c:catAx>
        <c:axId val="961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7894"/>
        <c:crosses val="autoZero"/>
        <c:auto val="1"/>
        <c:lblOffset val="100"/>
        <c:tickLblSkip val="1"/>
        <c:noMultiLvlLbl val="0"/>
      </c:catAx>
      <c:valAx>
        <c:axId val="139789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550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3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46"/>
          <c:w val="0.981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1"/>
          <c:order val="1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2"/>
          <c:order val="2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3"/>
          <c:order val="3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ser>
          <c:idx val="4"/>
          <c:order val="4"/>
          <c:tx>
            <c:strRef>
              <c:f>'g10 - 11'!$BA$26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'g10 - 11'!$BA$27:$BA$38</c:f>
              <c:numCache/>
            </c:numRef>
          </c:val>
          <c:smooth val="0"/>
        </c:ser>
        <c:marker val="1"/>
        <c:axId val="1387943"/>
        <c:axId val="900344"/>
      </c:lineChart>
      <c:catAx>
        <c:axId val="1387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00344"/>
        <c:crosses val="autoZero"/>
        <c:auto val="1"/>
        <c:lblOffset val="100"/>
        <c:tickLblSkip val="1"/>
        <c:noMultiLvlLbl val="0"/>
      </c:catAx>
      <c:valAx>
        <c:axId val="90034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94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75"/>
          <c:w val="0.979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1"/>
          <c:order val="1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2"/>
          <c:order val="2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3"/>
          <c:order val="3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ser>
          <c:idx val="4"/>
          <c:order val="4"/>
          <c:tx>
            <c:strRef>
              <c:f>'c14'!$AW$26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'c14'!$AW$27:$AW$38</c:f>
              <c:numCache/>
            </c:numRef>
          </c:val>
          <c:smooth val="0"/>
        </c:ser>
        <c:marker val="1"/>
        <c:axId val="44116857"/>
        <c:axId val="14242346"/>
      </c:lineChart>
      <c:catAx>
        <c:axId val="441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42346"/>
        <c:crosses val="autoZero"/>
        <c:auto val="1"/>
        <c:lblOffset val="100"/>
        <c:tickLblSkip val="1"/>
        <c:noMultiLvlLbl val="0"/>
      </c:catAx>
      <c:valAx>
        <c:axId val="14242346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16857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2017
Toneladas 4.991</a:t>
            </a:r>
          </a:p>
        </c:rich>
      </c:tx>
      <c:layout>
        <c:manualLayout>
          <c:xMode val="factor"/>
          <c:yMode val="factor"/>
          <c:x val="0.044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75"/>
          <c:w val="0.34525"/>
          <c:h val="0.4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febrero 2018
Toneladas 1.589</a:t>
            </a:r>
          </a:p>
        </c:rich>
      </c:tx>
      <c:layout>
        <c:manualLayout>
          <c:xMode val="factor"/>
          <c:yMode val="factor"/>
          <c:x val="0.03725"/>
          <c:y val="-0.007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075"/>
          <c:y val="0.45275"/>
          <c:w val="0.35425"/>
          <c:h val="0.3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'c15'!$AM$16:$AM$21</c:f>
              <c:strCache/>
            </c:strRef>
          </c:cat>
          <c:val>
            <c:numRef>
              <c:f>'c15'!$AN$16:$AN$21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835"/>
          <c:w val="0.9777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1"/>
          <c:order val="1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2"/>
          <c:order val="2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3"/>
          <c:order val="3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ser>
          <c:idx val="4"/>
          <c:order val="4"/>
          <c:tx>
            <c:strRef>
              <c:f>'c16'!$BT$25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'c16'!$BT$26:$BT$37</c:f>
              <c:numCache/>
            </c:numRef>
          </c:val>
          <c:smooth val="0"/>
        </c:ser>
        <c:marker val="1"/>
        <c:axId val="26786315"/>
        <c:axId val="37461020"/>
      </c:lineChart>
      <c:catAx>
        <c:axId val="2678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61020"/>
        <c:crosses val="autoZero"/>
        <c:auto val="1"/>
        <c:lblOffset val="100"/>
        <c:tickLblSkip val="1"/>
        <c:noMultiLvlLbl val="0"/>
      </c:catAx>
      <c:valAx>
        <c:axId val="37461020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631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2017
Toneladas  9.345</a:t>
            </a:r>
          </a:p>
        </c:rich>
      </c:tx>
      <c:layout>
        <c:manualLayout>
          <c:xMode val="factor"/>
          <c:yMode val="factor"/>
          <c:x val="0.04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75"/>
          <c:y val="0.455"/>
          <c:w val="0.316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febrero
Toneladas 1.394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"/>
          <c:y val="0.3615"/>
          <c:w val="0.35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febrero 2018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1.394,2</a:t>
            </a:r>
          </a:p>
        </c:rich>
      </c:tx>
      <c:layout>
        <c:manualLayout>
          <c:xMode val="factor"/>
          <c:yMode val="factor"/>
          <c:x val="0.03775"/>
          <c:y val="-0.00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3975"/>
          <c:w val="0.35325"/>
          <c:h val="0.3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'c18'!$AH$10:$AH$13</c:f>
              <c:strCache/>
            </c:strRef>
          </c:cat>
          <c:val>
            <c:numRef>
              <c:f>'c18'!$AI$10:$AI$13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2004  -  2018</a:t>
            </a:r>
          </a:p>
        </c:rich>
      </c:tx>
      <c:layout>
        <c:manualLayout>
          <c:xMode val="factor"/>
          <c:yMode val="factor"/>
          <c:x val="0.03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605"/>
          <c:w val="0.9212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19-20'!$AN$33:$BC$33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19-20'!$AN$34:$BC$34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19-20'!$AN$35:$BC$35</c:f>
              <c:numCache/>
            </c:numRef>
          </c:val>
        </c:ser>
        <c:axId val="23650653"/>
        <c:axId val="18031310"/>
      </c:barChart>
      <c:catAx>
        <c:axId val="2365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31310"/>
        <c:crosses val="autoZero"/>
        <c:auto val="1"/>
        <c:lblOffset val="100"/>
        <c:tickLblSkip val="1"/>
        <c:noMultiLvlLbl val="0"/>
      </c:catAx>
      <c:valAx>
        <c:axId val="18031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06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225"/>
          <c:w val="0.9575"/>
          <c:h val="0.86625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3"/>
          <c:order val="1"/>
          <c:tx>
            <c:v>2015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4"/>
          <c:order val="2"/>
          <c:tx>
            <c:v>2016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0"/>
          <c:order val="3"/>
          <c:tx>
            <c:v>2017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ser>
          <c:idx val="1"/>
          <c:order val="4"/>
          <c:tx>
            <c:v>2018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'g2 - 3'!$BK$4:$BK$15</c:f>
              <c:numCache/>
            </c:numRef>
          </c:val>
          <c:smooth val="0"/>
        </c:ser>
        <c:marker val="1"/>
        <c:axId val="26822833"/>
        <c:axId val="39250402"/>
      </c:lineChart>
      <c:catAx>
        <c:axId val="26822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0402"/>
        <c:crosses val="autoZero"/>
        <c:auto val="1"/>
        <c:lblOffset val="100"/>
        <c:tickLblSkip val="1"/>
        <c:noMultiLvlLbl val="0"/>
      </c:catAx>
      <c:valAx>
        <c:axId val="3925040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2283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2004  -  2018</a:t>
            </a:r>
          </a:p>
        </c:rich>
      </c:tx>
      <c:layout>
        <c:manualLayout>
          <c:xMode val="factor"/>
          <c:yMode val="factor"/>
          <c:x val="0.038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25"/>
          <c:w val="0.9302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19-20'!$AN$10:$BC$10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19-20'!$AN$11:$BC$11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19-20'!$AN$12:$BC$12</c:f>
              <c:numCache/>
            </c:numRef>
          </c:val>
        </c:ser>
        <c:axId val="11118959"/>
        <c:axId val="7958080"/>
      </c:barChart>
      <c:catAx>
        <c:axId val="11118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8080"/>
        <c:crosses val="autoZero"/>
        <c:auto val="1"/>
        <c:lblOffset val="100"/>
        <c:tickLblSkip val="1"/>
        <c:noMultiLvlLbl val="0"/>
      </c:catAx>
      <c:valAx>
        <c:axId val="7958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1189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3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5"/>
          <c:w val="0.88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54401601"/>
        <c:axId val="48432754"/>
      </c:barChart>
      <c:catAx>
        <c:axId val="54401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32754"/>
        <c:crosses val="autoZero"/>
        <c:auto val="1"/>
        <c:lblOffset val="100"/>
        <c:tickLblSkip val="1"/>
        <c:noMultiLvlLbl val="0"/>
      </c:catAx>
      <c:valAx>
        <c:axId val="48432754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01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9175"/>
          <c:w val="0.47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845"/>
          <c:w val="0.95075"/>
          <c:h val="0.8755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3"/>
          <c:order val="1"/>
          <c:tx>
            <c:v>2015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4"/>
          <c:order val="2"/>
          <c:tx>
            <c:v>2016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0"/>
          <c:order val="3"/>
          <c:tx>
            <c:v>2017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ser>
          <c:idx val="1"/>
          <c:order val="4"/>
          <c:tx>
            <c:v>2018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'g2 - 3'!$BK$26:$BK$37</c:f>
              <c:numCache/>
            </c:numRef>
          </c:val>
          <c:smooth val="0"/>
        </c:ser>
        <c:marker val="1"/>
        <c:axId val="44221507"/>
        <c:axId val="19370196"/>
      </c:lineChart>
      <c:catAx>
        <c:axId val="4422150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370196"/>
        <c:crosses val="autoZero"/>
        <c:auto val="1"/>
        <c:lblOffset val="100"/>
        <c:tickLblSkip val="1"/>
        <c:noMultiLvlLbl val="0"/>
      </c:catAx>
      <c:valAx>
        <c:axId val="19370196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2150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2017
Toneladas 27.043</a:t>
            </a:r>
          </a:p>
        </c:rich>
      </c:tx>
      <c:layout>
        <c:manualLayout>
          <c:xMode val="factor"/>
          <c:yMode val="factor"/>
          <c:x val="0.037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392"/>
          <c:w val="0.36125"/>
          <c:h val="0.3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'c6'!$AM$4:$AM$10</c:f>
              <c:strCache/>
            </c:strRef>
          </c:cat>
          <c:val>
            <c:numRef>
              <c:f>'c6'!$AN$4:$AN$10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 febrero 2018
Toneladas 3.334</a:t>
            </a:r>
          </a:p>
        </c:rich>
      </c:tx>
      <c:layout>
        <c:manualLayout>
          <c:xMode val="factor"/>
          <c:yMode val="factor"/>
          <c:x val="0.0325"/>
          <c:y val="0.02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25"/>
          <c:y val="0.4695"/>
          <c:w val="0.3105"/>
          <c:h val="0.3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'c6'!$AM$17:$AM$22</c:f>
              <c:strCache/>
            </c:strRef>
          </c:cat>
          <c:val>
            <c:numRef>
              <c:f>'c6'!$AN$17:$AN$22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2017
Toneladas 44.439</a:t>
            </a:r>
          </a:p>
        </c:rich>
      </c:tx>
      <c:layout>
        <c:manualLayout>
          <c:xMode val="factor"/>
          <c:yMode val="factor"/>
          <c:x val="0.028"/>
          <c:y val="-0.0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"/>
          <c:y val="0.4445"/>
          <c:w val="0.341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febrero  2018
Toneladas 8.728</a:t>
            </a:r>
          </a:p>
        </c:rich>
      </c:tx>
      <c:layout>
        <c:manualLayout>
          <c:xMode val="factor"/>
          <c:yMode val="factor"/>
          <c:x val="0.03425"/>
          <c:y val="0.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449"/>
          <c:w val="0.3275"/>
          <c:h val="0.3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3175">
                <a:solidFill>
                  <a:srgbClr val="FFFF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febrero  2018
Toneladas 8.728</a:t>
            </a:r>
          </a:p>
        </c:rich>
      </c:tx>
      <c:layout>
        <c:manualLayout>
          <c:xMode val="factor"/>
          <c:yMode val="factor"/>
          <c:x val="0.0262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40975"/>
          <c:w val="0.418"/>
          <c:h val="0.3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febrero 2018
Valor miles dólares FOB 41.733</a:t>
            </a:r>
          </a:p>
        </c:rich>
      </c:tx>
      <c:layout>
        <c:manualLayout>
          <c:xMode val="factor"/>
          <c:yMode val="factor"/>
          <c:x val="0.016"/>
          <c:y val="-0.005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5"/>
          <c:y val="0.3435"/>
          <c:w val="0.465"/>
          <c:h val="0.3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161925</xdr:rowOff>
    </xdr:from>
    <xdr:to>
      <xdr:col>1</xdr:col>
      <xdr:colOff>1038225</xdr:colOff>
      <xdr:row>7</xdr:row>
      <xdr:rowOff>123825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1828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5438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0.76425</cdr:y>
    </cdr:from>
    <cdr:to>
      <cdr:x>0.49225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19300"/>
          <a:ext cx="3305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0.884</cdr:y>
    </cdr:from>
    <cdr:to>
      <cdr:x>0.48275</cdr:x>
      <cdr:y>0.976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457450"/>
          <a:ext cx="3219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133350</xdr:rowOff>
    </xdr:from>
    <xdr:to>
      <xdr:col>7</xdr:col>
      <xdr:colOff>647700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114300" y="3476625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40</xdr:row>
      <xdr:rowOff>0</xdr:rowOff>
    </xdr:from>
    <xdr:to>
      <xdr:col>7</xdr:col>
      <xdr:colOff>647700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114300" y="6200775"/>
        <a:ext cx="67056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0.91925</cdr:y>
    </cdr:from>
    <cdr:to>
      <cdr:x>0.265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886075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24375"/>
        <a:ext cx="6858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0.9425</cdr:y>
    </cdr:from>
    <cdr:to>
      <cdr:x>0.29325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467100"/>
          <a:ext cx="1809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95250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0.96375</cdr:y>
    </cdr:from>
    <cdr:to>
      <cdr:x>0.24375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819525"/>
          <a:ext cx="1685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0.96525</cdr:y>
    </cdr:from>
    <cdr:to>
      <cdr:x>0.15925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69570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38</xdr:row>
      <xdr:rowOff>47625</xdr:rowOff>
    </xdr:from>
    <xdr:to>
      <xdr:col>0</xdr:col>
      <xdr:colOff>6953250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391525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0.94675</cdr:y>
    </cdr:from>
    <cdr:to>
      <cdr:x>0.22075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57650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46710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0.91775</cdr:y>
    </cdr:from>
    <cdr:to>
      <cdr:x>0.4465</cdr:x>
      <cdr:y>0.96125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857375"/>
          <a:ext cx="29241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0.85675</cdr:y>
    </cdr:from>
    <cdr:to>
      <cdr:x>0.4735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05125"/>
          <a:ext cx="3057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57150</xdr:rowOff>
    </xdr:from>
    <xdr:to>
      <xdr:col>7</xdr:col>
      <xdr:colOff>590550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0975" y="2733675"/>
        <a:ext cx="66198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33</xdr:row>
      <xdr:rowOff>19050</xdr:rowOff>
    </xdr:from>
    <xdr:to>
      <xdr:col>7</xdr:col>
      <xdr:colOff>600075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200025" y="4838700"/>
        <a:ext cx="6610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0.94825</cdr:y>
    </cdr:from>
    <cdr:to>
      <cdr:x>0.214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314700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28612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0.90175</cdr:y>
    </cdr:from>
    <cdr:to>
      <cdr:x>0.3265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171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0.86725</cdr:y>
    </cdr:from>
    <cdr:to>
      <cdr:x>0.2735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52650"/>
          <a:ext cx="1828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0.93975</cdr:y>
    </cdr:from>
    <cdr:to>
      <cdr:x>0.35225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4010025"/>
          <a:ext cx="2114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0.83225</cdr:y>
    </cdr:from>
    <cdr:to>
      <cdr:x>0.168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505075"/>
          <a:ext cx="1047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123825</xdr:rowOff>
    </xdr:from>
    <xdr:to>
      <xdr:col>4</xdr:col>
      <xdr:colOff>1247775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00025" y="3124200"/>
        <a:ext cx="65055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0.951</cdr:y>
    </cdr:from>
    <cdr:to>
      <cdr:x>0.21625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62375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0.95025</cdr:y>
    </cdr:from>
    <cdr:to>
      <cdr:x>0.7405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14375" y="3762375"/>
          <a:ext cx="430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0.9335</cdr:y>
    </cdr:from>
    <cdr:to>
      <cdr:x>0.17425</cdr:x>
      <cdr:y>0.98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333750"/>
          <a:ext cx="1152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3857625"/>
        <a:ext cx="65151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0.957</cdr:y>
    </cdr:from>
    <cdr:to>
      <cdr:x>0.19125</cdr:x>
      <cdr:y>0.989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705225"/>
          <a:ext cx="1266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0.965</cdr:y>
    </cdr:from>
    <cdr:to>
      <cdr:x>-0.00825</cdr:x>
      <cdr:y>0.966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629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7</xdr:col>
      <xdr:colOff>600075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33350" y="0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180975</xdr:rowOff>
    </xdr:to>
    <xdr:graphicFrame>
      <xdr:nvGraphicFramePr>
        <xdr:cNvPr id="2" name="Chart 2"/>
        <xdr:cNvGraphicFramePr/>
      </xdr:nvGraphicFramePr>
      <xdr:xfrm>
        <a:off x="123825" y="4419600"/>
        <a:ext cx="65722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0.90475</cdr:y>
    </cdr:from>
    <cdr:to>
      <cdr:x>0.297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190750"/>
          <a:ext cx="1866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0.9125</cdr:y>
    </cdr:from>
    <cdr:to>
      <cdr:x>0.238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85975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2" zoomScaleNormal="112" zoomScalePageLayoutView="0" workbookViewId="0" topLeftCell="A1">
      <selection activeCell="C33" sqref="C33"/>
    </sheetView>
  </sheetViews>
  <sheetFormatPr defaultColWidth="10.90625" defaultRowHeight="18"/>
  <cols>
    <col min="2" max="5" width="13.18359375" style="0" customWidth="1"/>
  </cols>
  <sheetData>
    <row r="1" ht="17.25">
      <c r="A1" s="122"/>
    </row>
    <row r="3" ht="17.25">
      <c r="A3" s="122"/>
    </row>
    <row r="4" ht="17.25">
      <c r="A4" s="122"/>
    </row>
    <row r="5" ht="17.25">
      <c r="A5" s="122"/>
    </row>
    <row r="6" ht="24">
      <c r="A6" s="123"/>
    </row>
    <row r="7" ht="17.25">
      <c r="A7" s="124"/>
    </row>
    <row r="8" ht="17.25">
      <c r="A8" s="124"/>
    </row>
    <row r="9" ht="17.25">
      <c r="A9" s="122"/>
    </row>
    <row r="10" ht="17.25">
      <c r="A10" s="122"/>
    </row>
    <row r="11" ht="17.25">
      <c r="A11" s="122"/>
    </row>
    <row r="12" ht="17.25">
      <c r="A12" s="122"/>
    </row>
    <row r="13" ht="17.25">
      <c r="A13" s="122"/>
    </row>
    <row r="14" ht="17.25">
      <c r="A14" s="122"/>
    </row>
    <row r="15" spans="1:5" ht="50.25" customHeight="1">
      <c r="A15" s="126"/>
      <c r="B15" s="208" t="s">
        <v>229</v>
      </c>
      <c r="C15" s="209"/>
      <c r="D15" s="209"/>
      <c r="E15" s="209"/>
    </row>
    <row r="16" ht="17.25">
      <c r="A16" s="122"/>
    </row>
    <row r="17" spans="1:2" ht="17.25">
      <c r="A17" s="124"/>
      <c r="B17" s="127"/>
    </row>
    <row r="18" ht="17.25">
      <c r="A18" s="122"/>
    </row>
    <row r="19" spans="1:5" ht="27">
      <c r="A19" s="210"/>
      <c r="B19" s="210"/>
      <c r="C19" s="210"/>
      <c r="D19" s="210"/>
      <c r="E19" s="210"/>
    </row>
    <row r="20" ht="17.25">
      <c r="A20" s="122"/>
    </row>
    <row r="21" ht="17.25">
      <c r="A21" s="122"/>
    </row>
    <row r="22" ht="17.25">
      <c r="A22" s="122"/>
    </row>
    <row r="23" ht="17.25">
      <c r="A23" s="122"/>
    </row>
    <row r="24" ht="17.25">
      <c r="A24" s="122"/>
    </row>
    <row r="25" ht="17.25">
      <c r="A25" s="122"/>
    </row>
    <row r="26" ht="17.25">
      <c r="A26" s="122"/>
    </row>
    <row r="27" ht="17.25">
      <c r="A27" s="122"/>
    </row>
    <row r="28" ht="17.25">
      <c r="A28" s="122"/>
    </row>
    <row r="29" ht="17.25">
      <c r="A29" s="122"/>
    </row>
    <row r="30" ht="21.75">
      <c r="A30" s="125"/>
    </row>
    <row r="31" ht="21.75">
      <c r="A31" s="125"/>
    </row>
    <row r="32" spans="1:3" ht="17.25">
      <c r="A32" s="122"/>
      <c r="C32" s="136" t="s">
        <v>283</v>
      </c>
    </row>
    <row r="33" ht="17.25">
      <c r="A33" s="122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D34" sqref="AD34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4" t="s">
        <v>2</v>
      </c>
      <c r="B1" s="214"/>
      <c r="C1" s="214"/>
      <c r="D1" s="214"/>
      <c r="E1" s="214"/>
      <c r="F1" s="214"/>
      <c r="G1" s="214"/>
      <c r="H1" s="214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4" t="s">
        <v>12</v>
      </c>
      <c r="B3" s="224"/>
      <c r="C3" s="224"/>
      <c r="D3" s="224"/>
      <c r="E3" s="224"/>
      <c r="F3" s="224"/>
      <c r="G3" s="224"/>
      <c r="H3" s="224"/>
      <c r="AM3" s="10">
        <v>2017</v>
      </c>
    </row>
    <row r="4" spans="1:41" ht="13.5" customHeight="1">
      <c r="A4" s="218" t="s">
        <v>83</v>
      </c>
      <c r="B4" s="227" t="s">
        <v>119</v>
      </c>
      <c r="C4" s="227"/>
      <c r="D4" s="227"/>
      <c r="E4" s="227"/>
      <c r="F4" s="227"/>
      <c r="G4" s="227"/>
      <c r="H4" s="227"/>
      <c r="AM4" s="158" t="s">
        <v>85</v>
      </c>
      <c r="AN4" s="159">
        <v>12324.769808299998</v>
      </c>
      <c r="AO4" s="72">
        <f>AN4/$AN$11*100</f>
        <v>45.574875122830356</v>
      </c>
    </row>
    <row r="5" spans="1:41" ht="13.5" customHeight="1">
      <c r="A5" s="230"/>
      <c r="B5" s="228">
        <v>2016</v>
      </c>
      <c r="C5" s="228">
        <v>2017</v>
      </c>
      <c r="D5" s="41" t="s">
        <v>121</v>
      </c>
      <c r="E5" s="224" t="s">
        <v>300</v>
      </c>
      <c r="F5" s="224"/>
      <c r="G5" s="41" t="s">
        <v>122</v>
      </c>
      <c r="H5" s="36" t="s">
        <v>121</v>
      </c>
      <c r="AM5" s="158" t="s">
        <v>86</v>
      </c>
      <c r="AN5" s="159">
        <v>6523.8281</v>
      </c>
      <c r="AO5" s="72">
        <f>AN5/$AN$11*100</f>
        <v>24.12399222094051</v>
      </c>
    </row>
    <row r="6" spans="1:41" ht="13.5" customHeight="1">
      <c r="A6" s="221"/>
      <c r="B6" s="229"/>
      <c r="C6" s="229"/>
      <c r="D6" s="37" t="s">
        <v>64</v>
      </c>
      <c r="E6" s="39">
        <v>2017</v>
      </c>
      <c r="F6" s="40">
        <v>2018</v>
      </c>
      <c r="G6" s="23" t="s">
        <v>64</v>
      </c>
      <c r="H6" s="23" t="s">
        <v>64</v>
      </c>
      <c r="AM6" s="158" t="s">
        <v>84</v>
      </c>
      <c r="AN6" s="159">
        <v>4199.5046692</v>
      </c>
      <c r="AO6" s="72">
        <f>AN6/$AN$11*100</f>
        <v>15.529044668050673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58" t="s">
        <v>120</v>
      </c>
      <c r="AN7" s="159">
        <v>1145.7339076000003</v>
      </c>
      <c r="AO7" s="72">
        <f>AN7/$AN$11*100</f>
        <v>4.236726573805674</v>
      </c>
    </row>
    <row r="8" spans="1:41" ht="13.5" customHeight="1">
      <c r="A8" s="21" t="s">
        <v>85</v>
      </c>
      <c r="B8" s="176">
        <v>7463.13165</v>
      </c>
      <c r="C8" s="176">
        <v>12324.769808299998</v>
      </c>
      <c r="D8" s="55">
        <f aca="true" t="shared" si="0" ref="D8:D16">(C8/$C$16)*100</f>
        <v>45.574050799708026</v>
      </c>
      <c r="E8" s="176">
        <v>1603.48</v>
      </c>
      <c r="F8" s="176">
        <v>1255.3289616</v>
      </c>
      <c r="G8" s="60">
        <f>(F8/E8-1)*100</f>
        <v>-21.712215830568514</v>
      </c>
      <c r="H8" s="55">
        <f aca="true" t="shared" si="1" ref="H8:H13">F8/$F$16*100</f>
        <v>37.6484395049928</v>
      </c>
      <c r="AM8" s="158" t="s">
        <v>88</v>
      </c>
      <c r="AN8" s="159">
        <v>1061.017692</v>
      </c>
      <c r="AO8" s="72">
        <f>AN8/$AN$11*100</f>
        <v>3.923460605604898</v>
      </c>
    </row>
    <row r="9" spans="1:41" ht="13.5" customHeight="1">
      <c r="A9" s="21" t="s">
        <v>84</v>
      </c>
      <c r="B9" s="176">
        <v>4790.1054</v>
      </c>
      <c r="C9" s="176">
        <v>4199.5046692</v>
      </c>
      <c r="D9" s="55">
        <f t="shared" si="0"/>
        <v>15.528763790691094</v>
      </c>
      <c r="E9" s="176">
        <v>28.0033</v>
      </c>
      <c r="F9" s="176">
        <v>1055</v>
      </c>
      <c r="G9" s="60">
        <f>(F9/E9-1)*100</f>
        <v>3667.413126310114</v>
      </c>
      <c r="H9" s="55">
        <f t="shared" si="1"/>
        <v>31.640394584016267</v>
      </c>
      <c r="AM9" s="158" t="s">
        <v>91</v>
      </c>
      <c r="AN9" s="202">
        <v>1774.05</v>
      </c>
      <c r="AO9" s="72">
        <f>AN10/$AN$11*100</f>
        <v>0.05176958772000249</v>
      </c>
    </row>
    <row r="10" spans="1:41" ht="13.5" customHeight="1">
      <c r="A10" s="21" t="s">
        <v>86</v>
      </c>
      <c r="B10" s="176">
        <v>2385.9482000000003</v>
      </c>
      <c r="C10" s="176">
        <v>6523.8281</v>
      </c>
      <c r="D10" s="55">
        <f t="shared" si="0"/>
        <v>24.123555884811516</v>
      </c>
      <c r="E10" s="176">
        <v>3563.25</v>
      </c>
      <c r="F10" s="176">
        <v>736.75</v>
      </c>
      <c r="G10" s="60">
        <f>(F10/E10-1)*100</f>
        <v>-79.32365116115905</v>
      </c>
      <c r="H10" s="55">
        <f t="shared" si="1"/>
        <v>22.095792141965866</v>
      </c>
      <c r="AM10" s="11" t="s">
        <v>123</v>
      </c>
      <c r="AN10" s="44">
        <v>14</v>
      </c>
      <c r="AO10" s="72">
        <f>AN11/$AN$11*100</f>
        <v>100</v>
      </c>
    </row>
    <row r="11" spans="1:41" ht="13.5" customHeight="1">
      <c r="A11" s="21" t="s">
        <v>88</v>
      </c>
      <c r="B11" s="176">
        <v>1240.002</v>
      </c>
      <c r="C11" s="176">
        <v>1061.017692</v>
      </c>
      <c r="D11" s="55">
        <f t="shared" si="0"/>
        <v>3.923389641081396</v>
      </c>
      <c r="E11" s="176">
        <v>251</v>
      </c>
      <c r="F11" s="176">
        <v>150.001</v>
      </c>
      <c r="G11" s="60">
        <f>(F11/E11-1)*100</f>
        <v>-40.23864541832669</v>
      </c>
      <c r="H11" s="55">
        <f t="shared" si="1"/>
        <v>4.498664291940307</v>
      </c>
      <c r="AM11" s="29" t="s">
        <v>77</v>
      </c>
      <c r="AN11" s="29">
        <f>SUM(AN4:AN10)</f>
        <v>27042.904177099997</v>
      </c>
      <c r="AO11" s="72"/>
    </row>
    <row r="12" spans="1:41" ht="13.5" customHeight="1">
      <c r="A12" s="21" t="s">
        <v>91</v>
      </c>
      <c r="B12" s="176">
        <v>0.00085</v>
      </c>
      <c r="C12" s="176">
        <v>1774.05</v>
      </c>
      <c r="D12" s="55">
        <f t="shared" si="0"/>
        <v>6.560012566463833</v>
      </c>
      <c r="E12" s="176">
        <v>0</v>
      </c>
      <c r="F12" s="176">
        <v>99.9</v>
      </c>
      <c r="G12" s="60"/>
      <c r="H12" s="55">
        <f t="shared" si="1"/>
        <v>2.996090444495948</v>
      </c>
      <c r="AM12" s="29"/>
      <c r="AN12" s="29"/>
      <c r="AO12" s="72"/>
    </row>
    <row r="13" spans="1:41" ht="13.5" customHeight="1">
      <c r="A13" s="21" t="s">
        <v>120</v>
      </c>
      <c r="B13" s="176">
        <v>2261.6798781999996</v>
      </c>
      <c r="C13" s="176">
        <v>1145.7339076000003</v>
      </c>
      <c r="D13" s="55">
        <f t="shared" si="0"/>
        <v>4.2366499431694224</v>
      </c>
      <c r="E13" s="176">
        <v>272.1223154</v>
      </c>
      <c r="F13" s="176">
        <v>37.3653077</v>
      </c>
      <c r="G13" s="60">
        <f>(F13/E13-1)*100</f>
        <v>-86.26892923313704</v>
      </c>
      <c r="H13" s="55">
        <f t="shared" si="1"/>
        <v>1.1206190325887977</v>
      </c>
      <c r="AG13" s="29"/>
      <c r="AO13" s="72"/>
    </row>
    <row r="14" spans="1:41" ht="13.5" customHeight="1">
      <c r="A14" s="21" t="s">
        <v>213</v>
      </c>
      <c r="B14" s="176">
        <v>25</v>
      </c>
      <c r="C14" s="176">
        <v>0</v>
      </c>
      <c r="D14" s="55">
        <f t="shared" si="0"/>
        <v>0</v>
      </c>
      <c r="E14" s="176"/>
      <c r="F14" s="176"/>
      <c r="G14" s="60"/>
      <c r="H14" s="55"/>
      <c r="J14" s="73"/>
      <c r="AO14" s="72"/>
    </row>
    <row r="15" spans="1:9" ht="13.5" customHeight="1">
      <c r="A15" s="21" t="s">
        <v>123</v>
      </c>
      <c r="B15" s="176">
        <v>0.0424847</v>
      </c>
      <c r="C15" s="176">
        <v>14.489139999999999</v>
      </c>
      <c r="D15" s="55">
        <f t="shared" si="0"/>
        <v>0.05357737407471817</v>
      </c>
      <c r="E15" s="176"/>
      <c r="F15" s="176"/>
      <c r="G15" s="60"/>
      <c r="H15" s="55"/>
      <c r="I15" s="73"/>
    </row>
    <row r="16" spans="1:41" ht="13.5" customHeight="1">
      <c r="A16" s="21" t="s">
        <v>77</v>
      </c>
      <c r="B16" s="52">
        <f>SUM(B8:B15)</f>
        <v>18165.9104629</v>
      </c>
      <c r="C16" s="52">
        <f>SUM(C8:C15)</f>
        <v>27043.393317099995</v>
      </c>
      <c r="D16" s="55">
        <f t="shared" si="0"/>
        <v>100</v>
      </c>
      <c r="E16" s="52">
        <f>SUM(E8:E15)</f>
        <v>5717.8556154</v>
      </c>
      <c r="F16" s="52">
        <f>SUM(F8:F15)</f>
        <v>3334.3452693000004</v>
      </c>
      <c r="G16" s="60">
        <f>(F16/E16-1)*100</f>
        <v>-41.685388831443206</v>
      </c>
      <c r="H16" s="55">
        <f>F16/$F$16*100</f>
        <v>100</v>
      </c>
      <c r="AM16" s="10">
        <v>2016</v>
      </c>
      <c r="AO16" s="72">
        <f aca="true" t="shared" si="2" ref="AO16:AO23">AN17/$AN$24*100</f>
        <v>37.6484395049928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aca="true" t="shared" si="3" ref="AM17:AM22">A8</f>
        <v>Estados Unidos</v>
      </c>
      <c r="AN17" s="29">
        <f aca="true" t="shared" si="4" ref="AN17:AN22">F8</f>
        <v>1255.3289616</v>
      </c>
      <c r="AO17" s="72">
        <f t="shared" si="2"/>
        <v>31.640394584016267</v>
      </c>
    </row>
    <row r="18" spans="1:41" ht="13.5" customHeight="1">
      <c r="A18" s="47" t="s">
        <v>192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1055</v>
      </c>
      <c r="AO18" s="72">
        <f t="shared" si="2"/>
        <v>22.095792141965866</v>
      </c>
    </row>
    <row r="19" spans="1:41" ht="13.5" customHeight="1">
      <c r="A19" s="11" t="s">
        <v>124</v>
      </c>
      <c r="B19" s="11"/>
      <c r="C19" s="11"/>
      <c r="D19" s="11"/>
      <c r="E19" s="11"/>
      <c r="F19" s="11"/>
      <c r="G19" s="11"/>
      <c r="H19" s="11"/>
      <c r="AM19" s="29" t="str">
        <f t="shared" si="3"/>
        <v>Nueva Zelanda</v>
      </c>
      <c r="AN19" s="29">
        <f t="shared" si="4"/>
        <v>736.75</v>
      </c>
      <c r="AO19" s="72">
        <f t="shared" si="2"/>
        <v>4.498664291940307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150.001</v>
      </c>
      <c r="AO20" s="72">
        <f t="shared" si="2"/>
        <v>2.996090444495948</v>
      </c>
      <c r="AP20" s="73">
        <f>SUM(AO16:AO18)</f>
        <v>91.38462623097493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99.9</v>
      </c>
      <c r="AO21" s="72">
        <f t="shared" si="2"/>
        <v>1.1206190325887977</v>
      </c>
    </row>
    <row r="22" spans="39:41" ht="12" customHeight="1">
      <c r="AM22" s="29" t="str">
        <f t="shared" si="3"/>
        <v>Unión Europea</v>
      </c>
      <c r="AN22" s="29">
        <f t="shared" si="4"/>
        <v>37.3653077</v>
      </c>
      <c r="AO22" s="72">
        <f t="shared" si="2"/>
        <v>0</v>
      </c>
    </row>
    <row r="23" spans="22:41" ht="12" customHeight="1">
      <c r="V23" s="143"/>
      <c r="AK23" s="73"/>
      <c r="AM23" s="29" t="s">
        <v>123</v>
      </c>
      <c r="AN23" s="29">
        <f>SUM(F14:F15)</f>
        <v>0</v>
      </c>
      <c r="AO23" s="72">
        <f t="shared" si="2"/>
        <v>100</v>
      </c>
    </row>
    <row r="24" spans="40:41" ht="12" customHeight="1">
      <c r="AN24" s="29">
        <f>SUM(AN17:AN23)</f>
        <v>3334.3452693000004</v>
      </c>
      <c r="AO24" s="72"/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208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31"/>
  <sheetViews>
    <sheetView zoomScaleSheetLayoutView="75" zoomScalePageLayoutView="0" workbookViewId="0" topLeftCell="A22">
      <selection activeCell="K41" sqref="K41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57" width="4.8125" style="10" customWidth="1"/>
    <col min="58" max="16384" width="10.90625" style="10" customWidth="1"/>
  </cols>
  <sheetData>
    <row r="1" spans="1:53" ht="13.5" customHeight="1">
      <c r="A1" s="214" t="s">
        <v>4</v>
      </c>
      <c r="B1" s="214"/>
      <c r="C1" s="214"/>
      <c r="D1" s="214"/>
      <c r="E1" s="214"/>
      <c r="F1" s="214"/>
      <c r="G1" s="214"/>
      <c r="H1" s="21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5" t="s">
        <v>14</v>
      </c>
      <c r="B3" s="215"/>
      <c r="C3" s="215"/>
      <c r="D3" s="215"/>
      <c r="E3" s="215"/>
      <c r="F3" s="215"/>
      <c r="G3" s="215"/>
      <c r="H3" s="21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8" t="s">
        <v>83</v>
      </c>
      <c r="B4" s="224" t="s">
        <v>119</v>
      </c>
      <c r="C4" s="224"/>
      <c r="D4" s="224"/>
      <c r="E4" s="224"/>
      <c r="F4" s="224"/>
      <c r="G4" s="224"/>
      <c r="H4" s="22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0"/>
      <c r="B5" s="228">
        <v>2016</v>
      </c>
      <c r="C5" s="228">
        <v>2017</v>
      </c>
      <c r="D5" s="41" t="s">
        <v>121</v>
      </c>
      <c r="E5" s="224" t="s">
        <v>300</v>
      </c>
      <c r="F5" s="224"/>
      <c r="G5" s="41" t="s">
        <v>122</v>
      </c>
      <c r="H5" s="36" t="s">
        <v>121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1"/>
      <c r="B6" s="229"/>
      <c r="C6" s="229"/>
      <c r="D6" s="37" t="s">
        <v>64</v>
      </c>
      <c r="E6" s="39">
        <v>2017</v>
      </c>
      <c r="F6" s="40">
        <v>2018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2017</v>
      </c>
    </row>
    <row r="7" spans="1:57" ht="13.5" customHeight="1">
      <c r="A7" s="21" t="s">
        <v>214</v>
      </c>
      <c r="B7" s="181">
        <v>5736.670795800001</v>
      </c>
      <c r="C7" s="181">
        <v>7691.55761</v>
      </c>
      <c r="D7" s="75">
        <f aca="true" t="shared" si="0" ref="D7:D18">C7/$C$18*100</f>
        <v>17.30798612971518</v>
      </c>
      <c r="E7" s="181">
        <v>322.739247</v>
      </c>
      <c r="F7" s="181">
        <v>3190.8954529999996</v>
      </c>
      <c r="G7" s="99">
        <f aca="true" t="shared" si="1" ref="G7:G18">(F7/E7-1)*100</f>
        <v>888.6914847390717</v>
      </c>
      <c r="H7" s="99">
        <f aca="true" t="shared" si="2" ref="H7:H18">F7/$F$18*100</f>
        <v>36.55797222232028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8954.9990823</v>
      </c>
      <c r="BD7" s="76"/>
      <c r="BE7" s="10">
        <f aca="true" t="shared" si="3" ref="BE7:BE13">BC7/$BC$14*100</f>
        <v>20.151344392635053</v>
      </c>
    </row>
    <row r="8" spans="1:57" ht="13.5" customHeight="1">
      <c r="A8" s="21" t="s">
        <v>84</v>
      </c>
      <c r="B8" s="176">
        <v>6945.4466015</v>
      </c>
      <c r="C8" s="176">
        <v>5584.136061000001</v>
      </c>
      <c r="D8" s="75">
        <f t="shared" si="0"/>
        <v>12.565744728294426</v>
      </c>
      <c r="E8" s="176">
        <v>803.32752</v>
      </c>
      <c r="F8" s="176">
        <v>1233.72945</v>
      </c>
      <c r="G8" s="55">
        <f t="shared" si="1"/>
        <v>53.57739144801115</v>
      </c>
      <c r="H8" s="55">
        <f t="shared" si="2"/>
        <v>14.134793078398763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238</v>
      </c>
      <c r="BC8" s="52">
        <v>8636.7159869</v>
      </c>
      <c r="BD8" s="76"/>
      <c r="BE8" s="10">
        <f t="shared" si="3"/>
        <v>19.43511514338403</v>
      </c>
    </row>
    <row r="9" spans="1:57" ht="13.5" customHeight="1">
      <c r="A9" s="21" t="s">
        <v>85</v>
      </c>
      <c r="B9" s="176">
        <v>8682.0493843</v>
      </c>
      <c r="C9" s="176">
        <v>8954.9990823</v>
      </c>
      <c r="D9" s="75">
        <f t="shared" si="0"/>
        <v>20.151054931519987</v>
      </c>
      <c r="E9" s="176">
        <v>1273.0343258999999</v>
      </c>
      <c r="F9" s="176">
        <v>1163.5353487</v>
      </c>
      <c r="G9" s="55">
        <f t="shared" si="1"/>
        <v>-8.601415921961664</v>
      </c>
      <c r="H9" s="55">
        <f t="shared" si="2"/>
        <v>13.330581833218824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214</v>
      </c>
      <c r="BC9" s="52">
        <v>7691.55761</v>
      </c>
      <c r="BD9" s="76"/>
      <c r="BE9" s="10">
        <f t="shared" si="3"/>
        <v>17.308234751386934</v>
      </c>
    </row>
    <row r="10" spans="1:57" ht="13.5" customHeight="1">
      <c r="A10" s="21" t="s">
        <v>238</v>
      </c>
      <c r="B10" s="176">
        <v>1386.7872</v>
      </c>
      <c r="C10" s="176">
        <v>8636.7159869</v>
      </c>
      <c r="D10" s="75">
        <f t="shared" si="0"/>
        <v>19.434835970441956</v>
      </c>
      <c r="E10" s="176">
        <v>407.43005</v>
      </c>
      <c r="F10" s="176">
        <v>1023.23341</v>
      </c>
      <c r="G10" s="55">
        <f t="shared" si="1"/>
        <v>151.14333368390476</v>
      </c>
      <c r="H10" s="55">
        <f t="shared" si="2"/>
        <v>11.72314766519869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86</v>
      </c>
      <c r="BC10" s="52">
        <v>6830.015153</v>
      </c>
      <c r="BD10" s="76"/>
      <c r="BE10" s="10">
        <f t="shared" si="3"/>
        <v>15.369514423185079</v>
      </c>
    </row>
    <row r="11" spans="1:57" ht="13.5" customHeight="1">
      <c r="A11" s="21" t="s">
        <v>86</v>
      </c>
      <c r="B11" s="176">
        <v>6839.2127</v>
      </c>
      <c r="C11" s="176">
        <v>6830.015153</v>
      </c>
      <c r="D11" s="75">
        <f t="shared" si="0"/>
        <v>15.369293649985218</v>
      </c>
      <c r="E11" s="176">
        <v>1709.965865</v>
      </c>
      <c r="F11" s="176">
        <v>981.49989</v>
      </c>
      <c r="G11" s="55">
        <f t="shared" si="1"/>
        <v>-42.601199819857214</v>
      </c>
      <c r="H11" s="55">
        <f t="shared" si="2"/>
        <v>11.245008256568042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84</v>
      </c>
      <c r="BC11" s="52">
        <v>5584.136061000001</v>
      </c>
      <c r="BD11" s="76"/>
      <c r="BE11" s="10">
        <f t="shared" si="3"/>
        <v>12.565925229736813</v>
      </c>
    </row>
    <row r="12" spans="1:57" ht="13.5" customHeight="1">
      <c r="A12" s="21" t="s">
        <v>90</v>
      </c>
      <c r="B12" s="176">
        <v>933.6791492999998</v>
      </c>
      <c r="C12" s="176">
        <v>1039.8119946</v>
      </c>
      <c r="D12" s="75">
        <f t="shared" si="0"/>
        <v>2.339844865316984</v>
      </c>
      <c r="E12" s="176">
        <v>204.669385</v>
      </c>
      <c r="F12" s="176">
        <v>292.7861335</v>
      </c>
      <c r="G12" s="55">
        <f t="shared" si="1"/>
        <v>43.05321408964022</v>
      </c>
      <c r="H12" s="55">
        <f t="shared" si="2"/>
        <v>3.354439997559381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94</v>
      </c>
      <c r="BC12" s="52">
        <v>1367.2939800000001</v>
      </c>
      <c r="BD12" s="76"/>
      <c r="BE12" s="10">
        <f t="shared" si="3"/>
        <v>3.076807895091376</v>
      </c>
    </row>
    <row r="13" spans="1:57" ht="13.5" customHeight="1">
      <c r="A13" s="21" t="s">
        <v>94</v>
      </c>
      <c r="B13" s="176">
        <v>0.01574</v>
      </c>
      <c r="C13" s="176">
        <v>1367.2939800000001</v>
      </c>
      <c r="D13" s="75">
        <f t="shared" si="0"/>
        <v>3.0767636987227958</v>
      </c>
      <c r="E13" s="176">
        <v>0.01008</v>
      </c>
      <c r="F13" s="176">
        <v>292.3010499999999</v>
      </c>
      <c r="G13" s="55"/>
      <c r="H13" s="55">
        <f t="shared" si="2"/>
        <v>3.3488824136837207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123</v>
      </c>
      <c r="BC13" s="52">
        <v>5374</v>
      </c>
      <c r="BD13" s="76"/>
      <c r="BE13" s="10">
        <f t="shared" si="3"/>
        <v>12.09305816458071</v>
      </c>
    </row>
    <row r="14" spans="1:57" ht="13.5" customHeight="1">
      <c r="A14" s="21" t="s">
        <v>88</v>
      </c>
      <c r="B14" s="176">
        <v>1157.44628</v>
      </c>
      <c r="C14" s="176">
        <v>1256.7331831000001</v>
      </c>
      <c r="D14" s="75">
        <f t="shared" si="0"/>
        <v>2.8279734229082383</v>
      </c>
      <c r="E14" s="176">
        <v>146.22289999999998</v>
      </c>
      <c r="F14" s="176">
        <v>196.54744</v>
      </c>
      <c r="G14" s="55">
        <f>(F14/E14-1)*100</f>
        <v>34.41631919487305</v>
      </c>
      <c r="H14" s="55">
        <f t="shared" si="2"/>
        <v>2.251836814375304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44438.7178732</v>
      </c>
      <c r="BD14" s="76"/>
      <c r="BE14" s="10">
        <f>BC14/$BC$14*100</f>
        <v>100</v>
      </c>
    </row>
    <row r="15" spans="1:56" ht="13.5" customHeight="1">
      <c r="A15" s="21" t="s">
        <v>87</v>
      </c>
      <c r="B15" s="176">
        <v>871.65661</v>
      </c>
      <c r="C15" s="176">
        <v>897.7368100000001</v>
      </c>
      <c r="D15" s="75">
        <f t="shared" si="0"/>
        <v>2.0201390984075007</v>
      </c>
      <c r="E15" s="176">
        <v>115.47515</v>
      </c>
      <c r="F15" s="176">
        <v>137.41351</v>
      </c>
      <c r="G15" s="55">
        <f t="shared" si="1"/>
        <v>18.998338603587015</v>
      </c>
      <c r="H15" s="55">
        <f t="shared" si="2"/>
        <v>1.5743415462980797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C15" s="10">
        <v>44439.356216</v>
      </c>
      <c r="BD15" s="76"/>
    </row>
    <row r="16" spans="1:57" ht="13.5" customHeight="1">
      <c r="A16" s="21" t="s">
        <v>220</v>
      </c>
      <c r="B16" s="176">
        <v>939.0993792000002</v>
      </c>
      <c r="C16" s="176">
        <v>1075.7342198</v>
      </c>
      <c r="D16" s="75">
        <f t="shared" si="0"/>
        <v>2.420679126338674</v>
      </c>
      <c r="E16" s="176">
        <v>189.613185</v>
      </c>
      <c r="F16" s="176">
        <v>49.63739999999999</v>
      </c>
      <c r="G16" s="55">
        <f t="shared" si="1"/>
        <v>-73.82175717369022</v>
      </c>
      <c r="H16" s="55">
        <f t="shared" si="2"/>
        <v>0.5686938720233279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  <c r="BE16" s="29"/>
    </row>
    <row r="17" spans="1:56" ht="13.5" customHeight="1">
      <c r="A17" s="21" t="s">
        <v>123</v>
      </c>
      <c r="B17" s="26">
        <v>549.2034199</v>
      </c>
      <c r="C17" s="26">
        <v>1104.6221352999999</v>
      </c>
      <c r="D17" s="75">
        <f t="shared" si="0"/>
        <v>2.4856843783490508</v>
      </c>
      <c r="E17" s="26">
        <v>192.94117559999998</v>
      </c>
      <c r="F17" s="26">
        <v>166.7372273</v>
      </c>
      <c r="G17" s="55">
        <f t="shared" si="1"/>
        <v>-13.581314728964456</v>
      </c>
      <c r="H17" s="55">
        <f t="shared" si="2"/>
        <v>1.9103023003555937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 t="s">
        <v>77</v>
      </c>
      <c r="B18" s="77">
        <f>SUM(B7:B17)</f>
        <v>34041.26725999999</v>
      </c>
      <c r="C18" s="77">
        <f>SUM(C7:C17)</f>
        <v>44439.356216</v>
      </c>
      <c r="D18" s="75">
        <f t="shared" si="0"/>
        <v>100</v>
      </c>
      <c r="E18" s="77">
        <f>SUM(E7:E17)</f>
        <v>5365.4288835</v>
      </c>
      <c r="F18" s="77">
        <f>SUM(F7:F17)</f>
        <v>8728.3163125</v>
      </c>
      <c r="G18" s="55">
        <f t="shared" si="1"/>
        <v>62.676954666973536</v>
      </c>
      <c r="H18" s="55">
        <f t="shared" si="2"/>
        <v>100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21"/>
      <c r="B19" s="24"/>
      <c r="C19" s="64"/>
      <c r="D19" s="64"/>
      <c r="E19" s="64"/>
      <c r="F19" s="22"/>
      <c r="G19" s="22"/>
      <c r="H19" s="22"/>
      <c r="AU19" s="29"/>
      <c r="BB19" s="10" t="str">
        <f aca="true" t="shared" si="4" ref="BB19:BB24">A7</f>
        <v>Alemania</v>
      </c>
      <c r="BC19" s="29">
        <f aca="true" t="shared" si="5" ref="BC19:BC24">F7</f>
        <v>3190.8954529999996</v>
      </c>
      <c r="BD19" s="80">
        <f aca="true" t="shared" si="6" ref="BD19:BD26">BC19/$BC$26</f>
        <v>0.36557972222320284</v>
      </c>
    </row>
    <row r="20" spans="1:56" ht="11.25" customHeight="1">
      <c r="A20" s="47" t="s">
        <v>193</v>
      </c>
      <c r="B20" s="53"/>
      <c r="C20" s="53"/>
      <c r="D20" s="53"/>
      <c r="E20" s="53"/>
      <c r="F20" s="53"/>
      <c r="G20" s="53"/>
      <c r="H20" s="54"/>
      <c r="AY20" s="73"/>
      <c r="BB20" s="10" t="str">
        <f t="shared" si="4"/>
        <v>Argentina</v>
      </c>
      <c r="BC20" s="29">
        <f t="shared" si="5"/>
        <v>1233.72945</v>
      </c>
      <c r="BD20" s="80">
        <f t="shared" si="6"/>
        <v>0.14134793078398764</v>
      </c>
    </row>
    <row r="21" spans="1:56" ht="11.25" customHeight="1">
      <c r="A21" s="11"/>
      <c r="B21" s="11"/>
      <c r="C21" s="11"/>
      <c r="D21" s="11"/>
      <c r="E21" s="11"/>
      <c r="F21" s="11"/>
      <c r="G21" s="11"/>
      <c r="H21" s="11"/>
      <c r="BB21" s="10" t="str">
        <f t="shared" si="4"/>
        <v>Estados Unidos</v>
      </c>
      <c r="BC21" s="29">
        <f t="shared" si="5"/>
        <v>1163.5353487</v>
      </c>
      <c r="BD21" s="80">
        <f t="shared" si="6"/>
        <v>0.13330581833218824</v>
      </c>
    </row>
    <row r="22" spans="54:56" ht="11.25" customHeight="1">
      <c r="BB22" s="10" t="str">
        <f t="shared" si="4"/>
        <v>Países Bajos</v>
      </c>
      <c r="BC22" s="29">
        <f t="shared" si="5"/>
        <v>1023.23341</v>
      </c>
      <c r="BD22" s="80">
        <f t="shared" si="6"/>
        <v>0.1172314766519869</v>
      </c>
    </row>
    <row r="23" spans="54:56" ht="11.25" customHeight="1">
      <c r="BB23" s="10" t="str">
        <f t="shared" si="4"/>
        <v>Nueva Zelanda</v>
      </c>
      <c r="BC23" s="29">
        <f t="shared" si="5"/>
        <v>981.49989</v>
      </c>
      <c r="BD23" s="80">
        <f t="shared" si="6"/>
        <v>0.11245008256568041</v>
      </c>
    </row>
    <row r="24" spans="11:56" ht="11.25" customHeight="1">
      <c r="K24" s="73"/>
      <c r="BB24" s="10" t="str">
        <f t="shared" si="4"/>
        <v>Francia</v>
      </c>
      <c r="BC24" s="29">
        <f t="shared" si="5"/>
        <v>292.7861335</v>
      </c>
      <c r="BD24" s="80">
        <f t="shared" si="6"/>
        <v>0.03354439997559381</v>
      </c>
    </row>
    <row r="25" spans="54:56" ht="11.25" customHeight="1">
      <c r="BB25" s="10" t="s">
        <v>123</v>
      </c>
      <c r="BC25" s="29">
        <f>SUM(F13:F17)</f>
        <v>842.6366272999999</v>
      </c>
      <c r="BD25" s="80">
        <f t="shared" si="6"/>
        <v>0.09654056946736025</v>
      </c>
    </row>
    <row r="26" spans="55:56" ht="11.25" customHeight="1">
      <c r="BC26" s="29">
        <f>SUM(BC19:BC25)</f>
        <v>8728.3163125</v>
      </c>
      <c r="BD26" s="80">
        <f t="shared" si="6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8:C18 E18:F18" formulaRange="1"/>
    <ignoredError sqref="D18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3">
      <selection activeCell="A1" sqref="A1:E1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46" width="6.72265625" style="10" customWidth="1"/>
    <col min="47" max="16384" width="10.90625" style="10" customWidth="1"/>
  </cols>
  <sheetData>
    <row r="1" spans="1:45" ht="12.75" customHeight="1">
      <c r="A1" s="214" t="s">
        <v>6</v>
      </c>
      <c r="B1" s="214"/>
      <c r="C1" s="214"/>
      <c r="D1" s="214"/>
      <c r="E1" s="21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7" t="s">
        <v>16</v>
      </c>
      <c r="B3" s="217"/>
      <c r="C3" s="217"/>
      <c r="D3" s="217"/>
      <c r="E3" s="21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3" t="s">
        <v>301</v>
      </c>
      <c r="B4" s="223"/>
      <c r="C4" s="223"/>
      <c r="D4" s="223"/>
      <c r="E4" s="22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96</v>
      </c>
      <c r="B5" s="231" t="s">
        <v>125</v>
      </c>
      <c r="C5" s="36" t="s">
        <v>112</v>
      </c>
      <c r="D5" s="36" t="s">
        <v>107</v>
      </c>
      <c r="E5" s="41" t="s">
        <v>108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99</v>
      </c>
      <c r="B6" s="232"/>
      <c r="C6" s="164" t="s">
        <v>116</v>
      </c>
      <c r="D6" s="164" t="s">
        <v>201</v>
      </c>
      <c r="E6" s="23" t="s">
        <v>200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126</v>
      </c>
      <c r="C7" s="177">
        <v>32.08051</v>
      </c>
      <c r="D7" s="177">
        <v>127.34286999999999</v>
      </c>
      <c r="E7" s="42">
        <f>D7/C7*1000</f>
        <v>3969.477729624623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32.08051</v>
      </c>
      <c r="AS7" s="76">
        <f>AR7/$AR$19*100</f>
        <v>0.3675452269535287</v>
      </c>
    </row>
    <row r="8" spans="1:45" ht="12.75" customHeight="1">
      <c r="A8" s="87">
        <v>4061020</v>
      </c>
      <c r="B8" s="22" t="s">
        <v>80</v>
      </c>
      <c r="C8" s="176">
        <v>1143.4340727</v>
      </c>
      <c r="D8" s="176">
        <v>4812.4392800000005</v>
      </c>
      <c r="E8" s="52">
        <f aca="true" t="shared" si="1" ref="E8:E26">D8/C8*1000</f>
        <v>4208.759730796153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1143.4340727</v>
      </c>
      <c r="AS8" s="76">
        <f aca="true" t="shared" si="2" ref="AS8:AS18">AR8/$AR$19*100</f>
        <v>13.100282251027778</v>
      </c>
    </row>
    <row r="9" spans="1:45" ht="12.75" customHeight="1">
      <c r="A9" s="87">
        <v>4061030</v>
      </c>
      <c r="B9" s="22" t="s">
        <v>167</v>
      </c>
      <c r="C9" s="176">
        <v>804.50903</v>
      </c>
      <c r="D9" s="176">
        <v>3329.28888</v>
      </c>
      <c r="E9" s="52">
        <f t="shared" si="1"/>
        <v>4138.286527374342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804.50903</v>
      </c>
      <c r="AS9" s="76">
        <f t="shared" si="2"/>
        <v>9.217230462281096</v>
      </c>
    </row>
    <row r="10" spans="1:45" ht="12.75" customHeight="1">
      <c r="A10" s="87">
        <v>4061090</v>
      </c>
      <c r="B10" s="22" t="s">
        <v>268</v>
      </c>
      <c r="C10" s="176">
        <v>4.599730800000001</v>
      </c>
      <c r="D10" s="176">
        <v>4.54835</v>
      </c>
      <c r="E10" s="52">
        <f t="shared" si="1"/>
        <v>988.8296071587492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268</v>
      </c>
      <c r="AR10" s="73">
        <f t="shared" si="0"/>
        <v>4.599730800000001</v>
      </c>
      <c r="AS10" s="76">
        <f t="shared" si="2"/>
        <v>0.052698947143020376</v>
      </c>
    </row>
    <row r="11" spans="1:45" ht="12.75" customHeight="1">
      <c r="A11" s="87"/>
      <c r="B11" s="22" t="s">
        <v>77</v>
      </c>
      <c r="C11" s="26">
        <f>SUM(C7:C10)</f>
        <v>1984.6233435</v>
      </c>
      <c r="D11" s="26">
        <f>SUM(D7:D10)</f>
        <v>8273.61938</v>
      </c>
      <c r="E11" s="52">
        <f t="shared" si="1"/>
        <v>4168.861263824996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127</v>
      </c>
      <c r="AR11" s="73">
        <f>C13</f>
        <v>214.45670660000002</v>
      </c>
      <c r="AS11" s="76">
        <f t="shared" si="2"/>
        <v>2.4570226252326828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128</v>
      </c>
      <c r="AR12" s="73">
        <f>C15</f>
        <v>406.5980429</v>
      </c>
      <c r="AS12" s="76">
        <f t="shared" si="2"/>
        <v>4.658378871051025</v>
      </c>
    </row>
    <row r="13" spans="1:45" ht="12.75" customHeight="1">
      <c r="A13" s="87">
        <v>4062000</v>
      </c>
      <c r="B13" s="22" t="s">
        <v>129</v>
      </c>
      <c r="C13" s="176">
        <v>214.45670660000002</v>
      </c>
      <c r="D13" s="176">
        <v>883.82508</v>
      </c>
      <c r="E13" s="52">
        <f>D13/C13*1000</f>
        <v>4121.22844751361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130</v>
      </c>
      <c r="AR13" s="73">
        <f>C17</f>
        <v>78.98119899999999</v>
      </c>
      <c r="AS13" s="76">
        <f t="shared" si="2"/>
        <v>0.9048847013815184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171</v>
      </c>
      <c r="AR14" s="73">
        <f>C19</f>
        <v>5606.200248</v>
      </c>
      <c r="AS14" s="76">
        <f t="shared" si="2"/>
        <v>64.2300307101754</v>
      </c>
    </row>
    <row r="15" spans="1:45" ht="12.75" customHeight="1">
      <c r="A15" s="87">
        <v>4063000</v>
      </c>
      <c r="B15" s="22" t="s">
        <v>131</v>
      </c>
      <c r="C15" s="176">
        <v>406.5980429</v>
      </c>
      <c r="D15" s="176">
        <v>2060.5386200000003</v>
      </c>
      <c r="E15" s="52">
        <f t="shared" si="1"/>
        <v>5067.753413920823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132</v>
      </c>
      <c r="AR15" s="73">
        <f>C20</f>
        <v>36.079197699999995</v>
      </c>
      <c r="AS15" s="76">
        <f t="shared" si="2"/>
        <v>0.4133580453349317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133</v>
      </c>
      <c r="AR16" s="73">
        <f>C21</f>
        <v>5.1300569</v>
      </c>
      <c r="AS16" s="76">
        <f t="shared" si="2"/>
        <v>0.05877487382822205</v>
      </c>
    </row>
    <row r="17" spans="1:45" ht="12.75" customHeight="1">
      <c r="A17" s="87">
        <v>4064000</v>
      </c>
      <c r="B17" s="22" t="s">
        <v>130</v>
      </c>
      <c r="C17" s="176">
        <v>78.98119899999999</v>
      </c>
      <c r="D17" s="176">
        <v>516.81502</v>
      </c>
      <c r="E17" s="52">
        <f t="shared" si="1"/>
        <v>6543.519553305339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134</v>
      </c>
      <c r="AR17" s="73">
        <f>C22</f>
        <v>131.0426549</v>
      </c>
      <c r="AS17" s="76">
        <f t="shared" si="2"/>
        <v>1.5013508929818586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135</v>
      </c>
      <c r="AR18" s="73">
        <f>C23</f>
        <v>265.204863</v>
      </c>
      <c r="AS18" s="76">
        <f t="shared" si="2"/>
        <v>3.0384423926089235</v>
      </c>
    </row>
    <row r="19" spans="1:45" ht="12.75" customHeight="1">
      <c r="A19" s="87">
        <v>4069010</v>
      </c>
      <c r="B19" s="22" t="s">
        <v>136</v>
      </c>
      <c r="C19" s="176">
        <v>5606.200248</v>
      </c>
      <c r="D19" s="176">
        <v>19018.79831</v>
      </c>
      <c r="E19" s="52">
        <f t="shared" si="1"/>
        <v>3392.457898161043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8728.316312500001</v>
      </c>
      <c r="AS19" s="76">
        <f>AR19/$AR$19*100</f>
        <v>100</v>
      </c>
    </row>
    <row r="20" spans="1:45" ht="12.75" customHeight="1">
      <c r="A20" s="87">
        <v>4069020</v>
      </c>
      <c r="B20" s="22" t="s">
        <v>132</v>
      </c>
      <c r="C20" s="176">
        <v>36.079197699999995</v>
      </c>
      <c r="D20" s="176">
        <v>193.71007</v>
      </c>
      <c r="E20" s="52">
        <f t="shared" si="1"/>
        <v>5369.023768508024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133</v>
      </c>
      <c r="C21" s="176">
        <v>5.1300569</v>
      </c>
      <c r="D21" s="176">
        <v>43.940059999999995</v>
      </c>
      <c r="E21" s="52">
        <f t="shared" si="1"/>
        <v>8565.218838021074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134</v>
      </c>
      <c r="C22" s="176">
        <v>131.0426549</v>
      </c>
      <c r="D22" s="176">
        <v>821.9773299999999</v>
      </c>
      <c r="E22" s="52">
        <f t="shared" si="1"/>
        <v>6272.593688118264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135</v>
      </c>
      <c r="C23" s="176">
        <v>265.204863</v>
      </c>
      <c r="D23" s="176">
        <v>1724.93323</v>
      </c>
      <c r="E23" s="52">
        <f t="shared" si="1"/>
        <v>6504.153847284468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6043.6570205</v>
      </c>
      <c r="D24" s="26">
        <f>SUM(D19:D23)</f>
        <v>21803.359</v>
      </c>
      <c r="E24" s="52">
        <f t="shared" si="1"/>
        <v>3607.6433401239206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1.25">
      <c r="A26" s="88"/>
      <c r="B26" s="22" t="s">
        <v>77</v>
      </c>
      <c r="C26" s="28">
        <f>C24+C15+C13+C11+C17</f>
        <v>8728.3163125</v>
      </c>
      <c r="D26" s="28">
        <f>D24+D15+D13+D11+D17</f>
        <v>33538.157100000004</v>
      </c>
      <c r="E26" s="52">
        <f t="shared" si="1"/>
        <v>3842.4543633884264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1.25">
      <c r="A27" s="47" t="s">
        <v>190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1.25">
      <c r="A28" s="11"/>
      <c r="B28" s="11"/>
      <c r="C28" s="11"/>
      <c r="D28" s="11"/>
      <c r="E28" s="11"/>
      <c r="I28" s="44"/>
      <c r="AS28" s="76"/>
    </row>
    <row r="29" spans="9:45" ht="11.25">
      <c r="I29" s="44"/>
      <c r="AS29" s="76"/>
    </row>
    <row r="30" spans="9:45" ht="11.25">
      <c r="I30" s="44"/>
      <c r="AS30" s="76"/>
    </row>
    <row r="31" spans="9:45" ht="11.25">
      <c r="I31" s="44"/>
      <c r="AS31" s="76"/>
    </row>
    <row r="32" spans="9:45" ht="11.25">
      <c r="I32" s="44"/>
      <c r="AS32" s="76"/>
    </row>
    <row r="33" spans="9:45" ht="11.25">
      <c r="I33" s="44"/>
      <c r="AS33" s="76"/>
    </row>
    <row r="34" spans="9:45" ht="11.25">
      <c r="I34" s="44"/>
      <c r="AS34" s="76"/>
    </row>
    <row r="35" spans="9:45" ht="11.25">
      <c r="I35" s="44"/>
      <c r="AQ35" s="10" t="s">
        <v>137</v>
      </c>
      <c r="AR35" s="73"/>
      <c r="AS35" s="76"/>
    </row>
    <row r="36" spans="9:45" ht="11.25">
      <c r="I36" s="44"/>
      <c r="AR36" s="73"/>
      <c r="AS36" s="76"/>
    </row>
    <row r="37" spans="9:45" ht="11.25">
      <c r="I37" s="44"/>
      <c r="AR37" s="73"/>
      <c r="AS37" s="76"/>
    </row>
    <row r="38" spans="9:45" ht="11.25">
      <c r="I38" s="44"/>
      <c r="AR38" s="73"/>
      <c r="AS38" s="76"/>
    </row>
    <row r="39" spans="9:45" ht="11.25">
      <c r="I39" s="44"/>
      <c r="AR39" s="73"/>
      <c r="AS39" s="76"/>
    </row>
    <row r="40" spans="9:45" ht="11.25">
      <c r="I40" s="44"/>
      <c r="AS40" s="76"/>
    </row>
    <row r="41" spans="9:45" ht="11.25">
      <c r="I41" s="44"/>
      <c r="AS41" s="76"/>
    </row>
    <row r="42" spans="9:45" ht="11.25">
      <c r="I42" s="44"/>
      <c r="AS42" s="76"/>
    </row>
    <row r="43" spans="9:45" ht="11.25">
      <c r="I43" s="44"/>
      <c r="AS43" s="76"/>
    </row>
    <row r="44" ht="11.25">
      <c r="AS44" s="76"/>
    </row>
    <row r="45" ht="11.25">
      <c r="AS45" s="76"/>
    </row>
    <row r="46" ht="11.25">
      <c r="AS46" s="76"/>
    </row>
    <row r="47" ht="11.25">
      <c r="AS47" s="76"/>
    </row>
    <row r="48" ht="11.25">
      <c r="AS48" s="76"/>
    </row>
    <row r="49" ht="11.25">
      <c r="AS49" s="76"/>
    </row>
    <row r="50" ht="11.25">
      <c r="AS50" s="76"/>
    </row>
    <row r="51" ht="11.25">
      <c r="AS51" s="76"/>
    </row>
    <row r="52" ht="11.25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38" sqref="C38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13" width="6.453125" style="10" customWidth="1"/>
    <col min="14" max="16384" width="10.90625" style="10" customWidth="1"/>
  </cols>
  <sheetData>
    <row r="1" spans="1:5" ht="15" customHeight="1">
      <c r="A1" s="214" t="s">
        <v>7</v>
      </c>
      <c r="B1" s="214"/>
      <c r="C1" s="214"/>
      <c r="D1" s="214"/>
      <c r="E1" s="214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5" t="s">
        <v>18</v>
      </c>
      <c r="B3" s="215"/>
      <c r="C3" s="215"/>
      <c r="D3" s="215"/>
      <c r="E3" s="215"/>
    </row>
    <row r="4" spans="1:5" ht="12" customHeight="1">
      <c r="A4" s="233" t="s">
        <v>300</v>
      </c>
      <c r="B4" s="233"/>
      <c r="C4" s="233"/>
      <c r="D4" s="233"/>
      <c r="E4" s="233"/>
    </row>
    <row r="5" spans="1:5" ht="12.75" customHeight="1">
      <c r="A5" s="218" t="s">
        <v>83</v>
      </c>
      <c r="B5" s="217" t="s">
        <v>203</v>
      </c>
      <c r="C5" s="217"/>
      <c r="D5" s="90" t="s">
        <v>122</v>
      </c>
      <c r="E5" s="41" t="s">
        <v>121</v>
      </c>
    </row>
    <row r="6" spans="1:5" ht="12.75" customHeight="1">
      <c r="A6" s="230"/>
      <c r="B6" s="36">
        <v>2017</v>
      </c>
      <c r="C6" s="41">
        <v>2018</v>
      </c>
      <c r="D6" s="91" t="s">
        <v>64</v>
      </c>
      <c r="E6" s="23" t="s">
        <v>64</v>
      </c>
    </row>
    <row r="7" spans="1:5" ht="12.75" customHeight="1">
      <c r="A7" s="179" t="s">
        <v>85</v>
      </c>
      <c r="B7" s="177">
        <v>10534.208960000002</v>
      </c>
      <c r="C7" s="177">
        <v>9305.1263</v>
      </c>
      <c r="D7" s="116">
        <f>(C7/B7-1)*100</f>
        <v>-11.667536353864028</v>
      </c>
      <c r="E7" s="116">
        <f aca="true" t="shared" si="0" ref="E7:E30">C7/$C$38*100</f>
        <v>22.296907897126207</v>
      </c>
    </row>
    <row r="8" spans="1:5" ht="12.75" customHeight="1">
      <c r="A8" s="178" t="s">
        <v>94</v>
      </c>
      <c r="B8" s="176">
        <v>4287.35495</v>
      </c>
      <c r="C8" s="176">
        <v>4711.008019999999</v>
      </c>
      <c r="D8" s="60">
        <f>(C8/B8-1)*100</f>
        <v>9.881455464749877</v>
      </c>
      <c r="E8" s="60">
        <f t="shared" si="0"/>
        <v>11.288499321558147</v>
      </c>
    </row>
    <row r="9" spans="1:8" ht="12.75" customHeight="1">
      <c r="A9" s="178" t="s">
        <v>223</v>
      </c>
      <c r="B9" s="176">
        <v>1642.8617</v>
      </c>
      <c r="C9" s="176">
        <v>3578.48676</v>
      </c>
      <c r="D9" s="60">
        <f>(C9/B9-1)*100</f>
        <v>117.82032900273953</v>
      </c>
      <c r="E9" s="60">
        <f t="shared" si="0"/>
        <v>8.574756228596872</v>
      </c>
      <c r="G9" s="29"/>
      <c r="H9" s="29"/>
    </row>
    <row r="10" spans="1:8" ht="12.75" customHeight="1">
      <c r="A10" s="178" t="s">
        <v>138</v>
      </c>
      <c r="B10" s="176">
        <v>160.63261</v>
      </c>
      <c r="C10" s="176">
        <v>3565.93831</v>
      </c>
      <c r="D10" s="60">
        <f>(C10/B10-1)*100</f>
        <v>2119.9342400026994</v>
      </c>
      <c r="E10" s="60">
        <f t="shared" si="0"/>
        <v>8.54468768090809</v>
      </c>
      <c r="H10" s="29"/>
    </row>
    <row r="11" spans="1:8" ht="12.75" customHeight="1">
      <c r="A11" s="178" t="s">
        <v>89</v>
      </c>
      <c r="B11" s="176">
        <v>3786.1838900000002</v>
      </c>
      <c r="C11" s="176">
        <v>3558.63564</v>
      </c>
      <c r="D11" s="60">
        <f aca="true" t="shared" si="1" ref="D11:D26">(C11/B11-1)*100</f>
        <v>-6.009962976203997</v>
      </c>
      <c r="E11" s="60">
        <f t="shared" si="0"/>
        <v>8.52718905110517</v>
      </c>
      <c r="H11" s="29"/>
    </row>
    <row r="12" spans="1:5" ht="12.75" customHeight="1">
      <c r="A12" s="178" t="s">
        <v>87</v>
      </c>
      <c r="B12" s="176">
        <v>4083.831</v>
      </c>
      <c r="C12" s="176">
        <v>2915.17477</v>
      </c>
      <c r="D12" s="60">
        <f t="shared" si="1"/>
        <v>-28.61666484239921</v>
      </c>
      <c r="E12" s="60">
        <f t="shared" si="0"/>
        <v>6.98533058607878</v>
      </c>
    </row>
    <row r="13" spans="1:5" ht="12.75" customHeight="1">
      <c r="A13" s="178" t="s">
        <v>221</v>
      </c>
      <c r="B13" s="176">
        <v>1572.50776</v>
      </c>
      <c r="C13" s="176">
        <v>2845.61771</v>
      </c>
      <c r="D13" s="60">
        <f t="shared" si="1"/>
        <v>80.96048759721224</v>
      </c>
      <c r="E13" s="60">
        <f t="shared" si="0"/>
        <v>6.818658226089977</v>
      </c>
    </row>
    <row r="14" spans="1:5" ht="12.75" customHeight="1">
      <c r="A14" s="178" t="s">
        <v>222</v>
      </c>
      <c r="B14" s="176">
        <v>824.14462</v>
      </c>
      <c r="C14" s="176">
        <v>2373.1196400000003</v>
      </c>
      <c r="D14" s="60">
        <f t="shared" si="1"/>
        <v>187.94941839212643</v>
      </c>
      <c r="E14" s="60">
        <f t="shared" si="0"/>
        <v>5.686460165719761</v>
      </c>
    </row>
    <row r="15" spans="1:5" ht="12.75" customHeight="1">
      <c r="A15" s="178" t="s">
        <v>164</v>
      </c>
      <c r="B15" s="176">
        <v>2005.11776</v>
      </c>
      <c r="C15" s="176">
        <v>2303.6039</v>
      </c>
      <c r="D15" s="60">
        <f t="shared" si="1"/>
        <v>14.886214962257371</v>
      </c>
      <c r="E15" s="60">
        <f t="shared" si="0"/>
        <v>5.519886816556238</v>
      </c>
    </row>
    <row r="16" spans="1:5" ht="12.75" customHeight="1">
      <c r="A16" s="178" t="s">
        <v>225</v>
      </c>
      <c r="B16" s="176">
        <v>929.73096</v>
      </c>
      <c r="C16" s="176">
        <v>1178.9891599999999</v>
      </c>
      <c r="D16" s="60">
        <f t="shared" si="1"/>
        <v>26.80971277970563</v>
      </c>
      <c r="E16" s="60">
        <f t="shared" si="0"/>
        <v>2.8250892964483665</v>
      </c>
    </row>
    <row r="17" spans="1:5" ht="12.75" customHeight="1">
      <c r="A17" s="178" t="s">
        <v>140</v>
      </c>
      <c r="B17" s="176">
        <v>1323.0313700000002</v>
      </c>
      <c r="C17" s="176">
        <v>1115.57996</v>
      </c>
      <c r="D17" s="60">
        <f t="shared" si="1"/>
        <v>-15.680006892051257</v>
      </c>
      <c r="E17" s="60">
        <f t="shared" si="0"/>
        <v>2.673148414976349</v>
      </c>
    </row>
    <row r="18" spans="1:5" ht="12.75" customHeight="1">
      <c r="A18" s="178" t="s">
        <v>166</v>
      </c>
      <c r="B18" s="176">
        <v>817.1931999999999</v>
      </c>
      <c r="C18" s="176">
        <v>922.69226</v>
      </c>
      <c r="D18" s="60">
        <f t="shared" si="1"/>
        <v>12.909928765927091</v>
      </c>
      <c r="E18" s="60">
        <f t="shared" si="0"/>
        <v>2.2109516491582952</v>
      </c>
    </row>
    <row r="19" spans="1:5" ht="12.75" customHeight="1">
      <c r="A19" s="178" t="s">
        <v>92</v>
      </c>
      <c r="B19" s="176">
        <v>1529.5627299999999</v>
      </c>
      <c r="C19" s="176">
        <v>919.6543399999999</v>
      </c>
      <c r="D19" s="60">
        <f t="shared" si="1"/>
        <v>-39.874689546077</v>
      </c>
      <c r="E19" s="60">
        <f t="shared" si="0"/>
        <v>2.2036721969235806</v>
      </c>
    </row>
    <row r="20" spans="1:5" ht="12.75" customHeight="1">
      <c r="A20" s="178" t="s">
        <v>95</v>
      </c>
      <c r="B20" s="176">
        <v>1118.09636</v>
      </c>
      <c r="C20" s="176">
        <v>834.737</v>
      </c>
      <c r="D20" s="60">
        <f t="shared" si="1"/>
        <v>-25.34301784150339</v>
      </c>
      <c r="E20" s="60">
        <f t="shared" si="0"/>
        <v>2.0001935930008212</v>
      </c>
    </row>
    <row r="21" spans="1:5" ht="12.75" customHeight="1">
      <c r="A21" s="178" t="s">
        <v>224</v>
      </c>
      <c r="B21" s="176">
        <v>606.47012</v>
      </c>
      <c r="C21" s="176">
        <v>565.56365</v>
      </c>
      <c r="D21" s="60">
        <f t="shared" si="1"/>
        <v>-6.745009960259852</v>
      </c>
      <c r="E21" s="60">
        <f t="shared" si="0"/>
        <v>1.3552014456818842</v>
      </c>
    </row>
    <row r="22" spans="1:5" ht="12.75" customHeight="1">
      <c r="A22" s="178" t="s">
        <v>84</v>
      </c>
      <c r="B22" s="176">
        <v>296.82547999999997</v>
      </c>
      <c r="C22" s="176">
        <v>475.94304</v>
      </c>
      <c r="D22" s="60">
        <f t="shared" si="1"/>
        <v>60.344401700285324</v>
      </c>
      <c r="E22" s="60">
        <f t="shared" si="0"/>
        <v>1.1404528842513673</v>
      </c>
    </row>
    <row r="23" spans="1:5" ht="12.75" customHeight="1">
      <c r="A23" s="178" t="s">
        <v>93</v>
      </c>
      <c r="B23" s="176">
        <v>308.79067</v>
      </c>
      <c r="C23" s="176">
        <v>192.59611999999998</v>
      </c>
      <c r="D23" s="60">
        <f t="shared" si="1"/>
        <v>-37.62890569200164</v>
      </c>
      <c r="E23" s="60">
        <f t="shared" si="0"/>
        <v>0.4614980829420731</v>
      </c>
    </row>
    <row r="24" spans="1:5" ht="12.75" customHeight="1">
      <c r="A24" s="178" t="s">
        <v>141</v>
      </c>
      <c r="B24" s="176">
        <v>304.85249</v>
      </c>
      <c r="C24" s="176">
        <v>139.0639</v>
      </c>
      <c r="D24" s="60">
        <f t="shared" si="1"/>
        <v>-54.38321661732204</v>
      </c>
      <c r="E24" s="60">
        <f t="shared" si="0"/>
        <v>0.3332243830065121</v>
      </c>
    </row>
    <row r="25" spans="1:5" ht="12.75" customHeight="1">
      <c r="A25" s="178" t="s">
        <v>228</v>
      </c>
      <c r="B25" s="176">
        <v>22.637919999999998</v>
      </c>
      <c r="C25" s="176">
        <v>97.7951</v>
      </c>
      <c r="D25" s="60">
        <f t="shared" si="1"/>
        <v>331.9968442330391</v>
      </c>
      <c r="E25" s="60">
        <f t="shared" si="0"/>
        <v>0.23433624296859326</v>
      </c>
    </row>
    <row r="26" spans="1:5" ht="12.75" customHeight="1">
      <c r="A26" s="178" t="s">
        <v>272</v>
      </c>
      <c r="B26" s="176">
        <v>105.68939999999999</v>
      </c>
      <c r="C26" s="176">
        <v>75.93780000000001</v>
      </c>
      <c r="D26" s="60">
        <f t="shared" si="1"/>
        <v>-28.150032075118215</v>
      </c>
      <c r="E26" s="60">
        <f t="shared" si="0"/>
        <v>0.18196186466704817</v>
      </c>
    </row>
    <row r="27" spans="1:5" ht="12.75" customHeight="1">
      <c r="A27" s="178" t="s">
        <v>237</v>
      </c>
      <c r="B27" s="176">
        <v>0</v>
      </c>
      <c r="C27" s="176">
        <v>53.972879999999996</v>
      </c>
      <c r="D27" s="60"/>
      <c r="E27" s="60">
        <f t="shared" si="0"/>
        <v>0.12932960773489394</v>
      </c>
    </row>
    <row r="28" spans="1:5" ht="12.75" customHeight="1">
      <c r="A28" s="178" t="s">
        <v>88</v>
      </c>
      <c r="B28" s="176">
        <v>1.2432</v>
      </c>
      <c r="C28" s="176">
        <v>2.78688</v>
      </c>
      <c r="D28" s="60">
        <f>(C28/B28-1)*100</f>
        <v>124.16988416988417</v>
      </c>
      <c r="E28" s="60">
        <f t="shared" si="0"/>
        <v>0.006677911151011791</v>
      </c>
    </row>
    <row r="29" spans="1:5" ht="12.75" customHeight="1">
      <c r="A29" s="178" t="s">
        <v>227</v>
      </c>
      <c r="B29" s="176">
        <v>23.1395</v>
      </c>
      <c r="C29" s="176">
        <v>0.63927</v>
      </c>
      <c r="D29" s="60">
        <f>(C29/B29-1)*100</f>
        <v>-97.23732146329868</v>
      </c>
      <c r="E29" s="60">
        <f t="shared" si="0"/>
        <v>0.0015318163184303978</v>
      </c>
    </row>
    <row r="30" spans="1:5" ht="12.75" customHeight="1">
      <c r="A30" s="178" t="s">
        <v>302</v>
      </c>
      <c r="B30" s="176">
        <v>0</v>
      </c>
      <c r="C30" s="176">
        <v>0.148</v>
      </c>
      <c r="D30" s="60"/>
      <c r="E30" s="60">
        <f t="shared" si="0"/>
        <v>0.0003546370315010854</v>
      </c>
    </row>
    <row r="31" spans="1:5" ht="12.75" customHeight="1">
      <c r="A31" s="178" t="s">
        <v>226</v>
      </c>
      <c r="B31" s="176">
        <v>28.258560000000003</v>
      </c>
      <c r="C31" s="176">
        <v>0</v>
      </c>
      <c r="D31" s="60"/>
      <c r="E31" s="60"/>
    </row>
    <row r="32" spans="1:5" ht="12.75" customHeight="1">
      <c r="A32" s="178" t="s">
        <v>139</v>
      </c>
      <c r="B32" s="176">
        <v>7.1722600000000005</v>
      </c>
      <c r="C32" s="176">
        <v>0</v>
      </c>
      <c r="D32" s="60"/>
      <c r="E32" s="60"/>
    </row>
    <row r="33" spans="1:5" ht="12.75" customHeight="1">
      <c r="A33" s="178" t="s">
        <v>220</v>
      </c>
      <c r="B33" s="176">
        <v>0.1253</v>
      </c>
      <c r="C33" s="176">
        <v>0</v>
      </c>
      <c r="D33" s="60"/>
      <c r="E33" s="60"/>
    </row>
    <row r="34" spans="1:5" ht="12.75" customHeight="1">
      <c r="A34" s="178" t="s">
        <v>242</v>
      </c>
      <c r="B34" s="176">
        <v>29.36082</v>
      </c>
      <c r="C34" s="176">
        <v>0</v>
      </c>
      <c r="D34" s="60"/>
      <c r="E34" s="60"/>
    </row>
    <row r="35" spans="1:5" ht="12.75" customHeight="1">
      <c r="A35" s="178" t="s">
        <v>303</v>
      </c>
      <c r="B35" s="176">
        <v>84.4767</v>
      </c>
      <c r="C35" s="176">
        <v>0</v>
      </c>
      <c r="D35" s="60"/>
      <c r="E35" s="60"/>
    </row>
    <row r="36" spans="1:5" ht="12.75" customHeight="1">
      <c r="A36" s="178" t="s">
        <v>260</v>
      </c>
      <c r="B36" s="176">
        <v>45.25</v>
      </c>
      <c r="C36" s="176">
        <v>0</v>
      </c>
      <c r="D36" s="60"/>
      <c r="E36" s="60"/>
    </row>
    <row r="37" spans="1:5" ht="12.75" customHeight="1">
      <c r="A37" s="178" t="s">
        <v>273</v>
      </c>
      <c r="B37" s="176">
        <v>4.61488</v>
      </c>
      <c r="C37" s="176">
        <v>0</v>
      </c>
      <c r="D37" s="60"/>
      <c r="E37" s="60"/>
    </row>
    <row r="38" spans="1:5" ht="12.75" customHeight="1">
      <c r="A38" s="21" t="s">
        <v>77</v>
      </c>
      <c r="B38" s="26">
        <f>SUM(B7:B37)</f>
        <v>36483.36517000001</v>
      </c>
      <c r="C38" s="26">
        <f>SUM(C7:C37)</f>
        <v>41732.81041000001</v>
      </c>
      <c r="D38" s="60">
        <f>(C38/B38-1)*100</f>
        <v>14.388599339834407</v>
      </c>
      <c r="E38" s="60">
        <f>C38/$C$38*100</f>
        <v>100</v>
      </c>
    </row>
    <row r="39" spans="1:5" ht="12.75" customHeight="1">
      <c r="A39" s="47" t="s">
        <v>190</v>
      </c>
      <c r="B39" s="48"/>
      <c r="C39" s="48"/>
      <c r="D39" s="92"/>
      <c r="E39" s="54"/>
    </row>
    <row r="40" ht="12.75" customHeight="1"/>
    <row r="41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38:C38" formulaRange="1"/>
    <ignoredError sqref="E38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N36"/>
  <sheetViews>
    <sheetView zoomScale="106" zoomScaleNormal="106" zoomScalePageLayoutView="0" workbookViewId="0" topLeftCell="A4">
      <selection activeCell="B7" sqref="B7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9" width="5.36328125" style="10" customWidth="1"/>
    <col min="10" max="16384" width="10.90625" style="10" customWidth="1"/>
  </cols>
  <sheetData>
    <row r="1" spans="1:9" ht="13.5" customHeight="1">
      <c r="A1" s="214" t="s">
        <v>9</v>
      </c>
      <c r="B1" s="214"/>
      <c r="C1" s="214"/>
      <c r="D1" s="214"/>
      <c r="E1" s="214"/>
      <c r="F1" s="214"/>
      <c r="G1" s="214"/>
      <c r="H1" s="214"/>
      <c r="I1" s="34"/>
    </row>
    <row r="2" spans="1:9" ht="13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3.5" customHeight="1">
      <c r="A3" s="217" t="s">
        <v>142</v>
      </c>
      <c r="B3" s="217"/>
      <c r="C3" s="217"/>
      <c r="D3" s="217"/>
      <c r="E3" s="217"/>
      <c r="F3" s="217"/>
      <c r="G3" s="217"/>
      <c r="H3" s="217"/>
      <c r="I3" s="34"/>
    </row>
    <row r="4" spans="1:9" ht="13.5" customHeight="1">
      <c r="A4" s="234" t="s">
        <v>300</v>
      </c>
      <c r="B4" s="234"/>
      <c r="C4" s="234"/>
      <c r="D4" s="234"/>
      <c r="E4" s="234"/>
      <c r="F4" s="234"/>
      <c r="G4" s="234"/>
      <c r="H4" s="234"/>
      <c r="I4" s="34"/>
    </row>
    <row r="5" spans="1:9" ht="13.5" customHeight="1">
      <c r="A5" s="36" t="s">
        <v>96</v>
      </c>
      <c r="B5" s="218" t="s">
        <v>97</v>
      </c>
      <c r="C5" s="217" t="s">
        <v>98</v>
      </c>
      <c r="D5" s="217"/>
      <c r="E5" s="36" t="s">
        <v>122</v>
      </c>
      <c r="F5" s="217" t="s">
        <v>204</v>
      </c>
      <c r="G5" s="217"/>
      <c r="H5" s="41" t="s">
        <v>122</v>
      </c>
      <c r="I5" s="34"/>
    </row>
    <row r="6" spans="1:9" ht="13.5" customHeight="1">
      <c r="A6" s="50" t="s">
        <v>99</v>
      </c>
      <c r="B6" s="221"/>
      <c r="C6" s="36">
        <v>2017</v>
      </c>
      <c r="D6" s="41">
        <v>2018</v>
      </c>
      <c r="E6" s="50" t="s">
        <v>64</v>
      </c>
      <c r="F6" s="36">
        <v>2017</v>
      </c>
      <c r="G6" s="41">
        <v>2018</v>
      </c>
      <c r="H6" s="23" t="s">
        <v>64</v>
      </c>
      <c r="I6" s="34"/>
    </row>
    <row r="7" spans="1:14" ht="15" customHeight="1">
      <c r="A7" s="56">
        <v>4011000</v>
      </c>
      <c r="B7" s="57" t="s">
        <v>262</v>
      </c>
      <c r="C7" s="177">
        <v>9.232</v>
      </c>
      <c r="D7" s="177">
        <v>0</v>
      </c>
      <c r="E7" s="116"/>
      <c r="F7" s="177">
        <v>35.2239</v>
      </c>
      <c r="G7" s="177">
        <v>0</v>
      </c>
      <c r="H7" s="116"/>
      <c r="I7" s="62"/>
      <c r="J7" s="29"/>
      <c r="K7" s="29"/>
      <c r="L7" s="29"/>
      <c r="M7" s="29"/>
      <c r="N7" s="29"/>
    </row>
    <row r="8" spans="1:9" ht="15" customHeight="1">
      <c r="A8" s="59">
        <v>4012000</v>
      </c>
      <c r="B8" s="10" t="s">
        <v>258</v>
      </c>
      <c r="C8" s="176">
        <v>162.0224</v>
      </c>
      <c r="D8" s="176">
        <v>47.736</v>
      </c>
      <c r="E8" s="60">
        <f>(D8/C8-1)*100</f>
        <v>-70.53740717332913</v>
      </c>
      <c r="F8" s="176">
        <v>156.48415</v>
      </c>
      <c r="G8" s="176">
        <v>51.99332</v>
      </c>
      <c r="H8" s="60">
        <f>(G8/F8-1)*100</f>
        <v>-66.7740662552725</v>
      </c>
      <c r="I8" s="62"/>
    </row>
    <row r="9" spans="1:9" ht="15" customHeight="1">
      <c r="A9" s="59">
        <v>4013000</v>
      </c>
      <c r="B9" s="10" t="s">
        <v>184</v>
      </c>
      <c r="C9" s="176">
        <v>204.5846</v>
      </c>
      <c r="D9" s="176">
        <v>0</v>
      </c>
      <c r="E9" s="60"/>
      <c r="F9" s="176">
        <v>600.6964300000001</v>
      </c>
      <c r="G9" s="176">
        <v>0</v>
      </c>
      <c r="H9" s="60"/>
      <c r="I9" s="62"/>
    </row>
    <row r="10" spans="1:9" ht="15" customHeight="1">
      <c r="A10" s="59">
        <v>4021000</v>
      </c>
      <c r="B10" s="10" t="s">
        <v>261</v>
      </c>
      <c r="C10" s="176">
        <v>107.04</v>
      </c>
      <c r="D10" s="176">
        <v>600</v>
      </c>
      <c r="E10" s="60">
        <f aca="true" t="shared" si="0" ref="E10:E27">(D10/C10-1)*100</f>
        <v>460.5381165919282</v>
      </c>
      <c r="F10" s="176">
        <v>306.40901</v>
      </c>
      <c r="G10" s="176">
        <v>1594.752</v>
      </c>
      <c r="H10" s="60">
        <f aca="true" t="shared" si="1" ref="H10:H18">(G10/F10-1)*100</f>
        <v>420.46511295473977</v>
      </c>
      <c r="I10" s="62"/>
    </row>
    <row r="11" spans="1:9" ht="15" customHeight="1">
      <c r="A11" s="59">
        <v>4022117</v>
      </c>
      <c r="B11" s="10" t="s">
        <v>253</v>
      </c>
      <c r="C11" s="176">
        <v>12.970559999999999</v>
      </c>
      <c r="D11" s="176">
        <v>7.136640000000001</v>
      </c>
      <c r="E11" s="60">
        <f t="shared" si="0"/>
        <v>-44.97816593886462</v>
      </c>
      <c r="F11" s="176">
        <v>6.115</v>
      </c>
      <c r="G11" s="176">
        <v>3.15</v>
      </c>
      <c r="H11" s="60">
        <f t="shared" si="1"/>
        <v>-48.48732624693377</v>
      </c>
      <c r="I11" s="62"/>
    </row>
    <row r="12" spans="1:9" ht="15" customHeight="1">
      <c r="A12" s="59">
        <v>4022118</v>
      </c>
      <c r="B12" s="10" t="s">
        <v>254</v>
      </c>
      <c r="C12" s="176">
        <v>1130.3368</v>
      </c>
      <c r="D12" s="176">
        <v>978.3808</v>
      </c>
      <c r="E12" s="60">
        <f t="shared" si="0"/>
        <v>-13.443426773329858</v>
      </c>
      <c r="F12" s="176">
        <v>3305.54317</v>
      </c>
      <c r="G12" s="176">
        <v>4940.9999800000005</v>
      </c>
      <c r="H12" s="60">
        <f t="shared" si="1"/>
        <v>49.47618971801238</v>
      </c>
      <c r="I12" s="62"/>
    </row>
    <row r="13" spans="1:9" ht="15" customHeight="1">
      <c r="A13" s="59">
        <v>4022120</v>
      </c>
      <c r="B13" s="10" t="s">
        <v>189</v>
      </c>
      <c r="C13" s="176">
        <v>0</v>
      </c>
      <c r="D13" s="176">
        <v>1.1328</v>
      </c>
      <c r="E13" s="60"/>
      <c r="F13" s="176">
        <v>0</v>
      </c>
      <c r="G13" s="176">
        <v>0.7</v>
      </c>
      <c r="H13" s="60"/>
      <c r="I13" s="62"/>
    </row>
    <row r="14" spans="1:9" ht="15" customHeight="1">
      <c r="A14" s="59">
        <v>4022911</v>
      </c>
      <c r="B14" s="10" t="s">
        <v>255</v>
      </c>
      <c r="C14" s="176">
        <v>4.2930612</v>
      </c>
      <c r="D14" s="176">
        <v>2.9865500000000003</v>
      </c>
      <c r="E14" s="60">
        <f t="shared" si="0"/>
        <v>-30.433090494959636</v>
      </c>
      <c r="F14" s="176">
        <v>8.48321</v>
      </c>
      <c r="G14" s="176">
        <v>6.23591</v>
      </c>
      <c r="H14" s="60">
        <f t="shared" si="1"/>
        <v>-26.491151344832907</v>
      </c>
      <c r="I14" s="62"/>
    </row>
    <row r="15" spans="1:9" ht="15" customHeight="1">
      <c r="A15" s="59">
        <v>4022918</v>
      </c>
      <c r="B15" s="10" t="s">
        <v>247</v>
      </c>
      <c r="C15" s="176">
        <v>19.692</v>
      </c>
      <c r="D15" s="176">
        <v>0</v>
      </c>
      <c r="E15" s="60"/>
      <c r="F15" s="176">
        <v>97.72252999999999</v>
      </c>
      <c r="G15" s="176">
        <v>0</v>
      </c>
      <c r="H15" s="60"/>
      <c r="I15" s="62"/>
    </row>
    <row r="16" spans="1:9" ht="15" customHeight="1">
      <c r="A16" s="59">
        <v>4029110</v>
      </c>
      <c r="B16" s="10" t="s">
        <v>236</v>
      </c>
      <c r="C16" s="176">
        <v>0.192</v>
      </c>
      <c r="D16" s="176">
        <v>0.21546</v>
      </c>
      <c r="E16" s="60">
        <f t="shared" si="0"/>
        <v>12.21875000000001</v>
      </c>
      <c r="F16" s="176">
        <v>0.3552</v>
      </c>
      <c r="G16" s="176">
        <v>0.24059999999999998</v>
      </c>
      <c r="H16" s="60">
        <f t="shared" si="1"/>
        <v>-32.26351351351352</v>
      </c>
      <c r="I16" s="62"/>
    </row>
    <row r="17" spans="1:9" ht="14.25" customHeight="1">
      <c r="A17" s="59">
        <v>4029120</v>
      </c>
      <c r="B17" s="10" t="s">
        <v>165</v>
      </c>
      <c r="C17" s="176">
        <v>28.63625</v>
      </c>
      <c r="D17" s="176">
        <v>46.244930000000004</v>
      </c>
      <c r="E17" s="60">
        <f t="shared" si="0"/>
        <v>61.49087258282773</v>
      </c>
      <c r="F17" s="176">
        <v>26.051560000000002</v>
      </c>
      <c r="G17" s="176">
        <v>26.15268</v>
      </c>
      <c r="H17" s="60">
        <f t="shared" si="1"/>
        <v>0.3881533389938907</v>
      </c>
      <c r="I17" s="62"/>
    </row>
    <row r="18" spans="1:9" ht="15" customHeight="1">
      <c r="A18" s="59">
        <v>4029910</v>
      </c>
      <c r="B18" s="10" t="s">
        <v>81</v>
      </c>
      <c r="C18" s="176">
        <v>5678.599644999999</v>
      </c>
      <c r="D18" s="176">
        <v>5400.270124</v>
      </c>
      <c r="E18" s="60">
        <f t="shared" si="0"/>
        <v>-4.901376015212988</v>
      </c>
      <c r="F18" s="176">
        <v>8617.17886</v>
      </c>
      <c r="G18" s="176">
        <v>9020.01432</v>
      </c>
      <c r="H18" s="60">
        <f t="shared" si="1"/>
        <v>4.674795156799161</v>
      </c>
      <c r="I18" s="62"/>
    </row>
    <row r="19" spans="1:9" ht="15" customHeight="1">
      <c r="A19" s="59">
        <v>4029990</v>
      </c>
      <c r="B19" s="10" t="s">
        <v>256</v>
      </c>
      <c r="C19" s="176">
        <v>0.67237</v>
      </c>
      <c r="D19" s="176">
        <v>0.14786000000000002</v>
      </c>
      <c r="E19" s="60">
        <f t="shared" si="0"/>
        <v>-78.00913187679403</v>
      </c>
      <c r="F19" s="176">
        <v>2.89268</v>
      </c>
      <c r="G19" s="176">
        <v>0.55016</v>
      </c>
      <c r="H19" s="60">
        <f>(G19/F19-1)*100</f>
        <v>-80.98095883402243</v>
      </c>
      <c r="I19" s="62"/>
    </row>
    <row r="20" spans="1:9" ht="15" customHeight="1">
      <c r="A20" s="59">
        <v>4031000</v>
      </c>
      <c r="B20" s="10" t="s">
        <v>79</v>
      </c>
      <c r="C20" s="176">
        <v>69.44503999999999</v>
      </c>
      <c r="D20" s="176">
        <v>96.50089</v>
      </c>
      <c r="E20" s="60">
        <f t="shared" si="0"/>
        <v>38.96008987826922</v>
      </c>
      <c r="F20" s="176">
        <v>231.21667000000002</v>
      </c>
      <c r="G20" s="176">
        <v>336.1108</v>
      </c>
      <c r="H20" s="60">
        <f>(G20/F20-1)*100</f>
        <v>45.366162396508834</v>
      </c>
      <c r="I20" s="62"/>
    </row>
    <row r="21" spans="1:9" ht="15" customHeight="1">
      <c r="A21" s="59">
        <v>4041000</v>
      </c>
      <c r="B21" s="10" t="s">
        <v>100</v>
      </c>
      <c r="C21" s="176">
        <v>2749</v>
      </c>
      <c r="D21" s="176">
        <v>2093</v>
      </c>
      <c r="E21" s="60">
        <f t="shared" si="0"/>
        <v>-23.863222990178244</v>
      </c>
      <c r="F21" s="176">
        <v>2255.3960899999997</v>
      </c>
      <c r="G21" s="176">
        <v>1703.53104</v>
      </c>
      <c r="H21" s="60">
        <f>(G21/F21-1)*100</f>
        <v>-24.46865330869664</v>
      </c>
      <c r="I21" s="62"/>
    </row>
    <row r="22" spans="1:9" ht="15" customHeight="1">
      <c r="A22" s="59">
        <v>4051000</v>
      </c>
      <c r="B22" s="10" t="s">
        <v>101</v>
      </c>
      <c r="C22" s="176">
        <v>717</v>
      </c>
      <c r="D22" s="176">
        <v>0</v>
      </c>
      <c r="E22" s="60"/>
      <c r="F22" s="176">
        <v>2858.84637</v>
      </c>
      <c r="G22" s="176">
        <v>0</v>
      </c>
      <c r="H22" s="60"/>
      <c r="I22" s="62"/>
    </row>
    <row r="23" spans="1:9" ht="15" customHeight="1">
      <c r="A23" s="59">
        <v>4059000</v>
      </c>
      <c r="B23" s="10" t="s">
        <v>257</v>
      </c>
      <c r="C23" s="176">
        <v>325</v>
      </c>
      <c r="D23" s="176">
        <v>367.2</v>
      </c>
      <c r="E23" s="60">
        <f t="shared" si="0"/>
        <v>12.984615384615372</v>
      </c>
      <c r="F23" s="176">
        <v>1406.4522</v>
      </c>
      <c r="G23" s="176">
        <v>2361.75048</v>
      </c>
      <c r="H23" s="60">
        <f>(G23/F23-1)*100</f>
        <v>67.92255577544692</v>
      </c>
      <c r="I23" s="62"/>
    </row>
    <row r="24" spans="1:9" ht="15" customHeight="1">
      <c r="A24" s="59"/>
      <c r="C24" s="26"/>
      <c r="D24" s="26"/>
      <c r="E24" s="60"/>
      <c r="F24" s="26"/>
      <c r="G24" s="26"/>
      <c r="H24" s="60"/>
      <c r="I24" s="62"/>
    </row>
    <row r="25" spans="1:9" ht="15" customHeight="1">
      <c r="A25" s="59">
        <v>4061000</v>
      </c>
      <c r="B25" s="10" t="s">
        <v>252</v>
      </c>
      <c r="C25" s="176">
        <v>207.20091</v>
      </c>
      <c r="D25" s="176">
        <v>81.09410000000001</v>
      </c>
      <c r="E25" s="60">
        <f t="shared" si="0"/>
        <v>-60.86209273887842</v>
      </c>
      <c r="F25" s="176">
        <v>846.23522</v>
      </c>
      <c r="G25" s="176">
        <v>335.4893</v>
      </c>
      <c r="H25" s="60">
        <f>(G25/F25-1)*100</f>
        <v>-60.35507716164308</v>
      </c>
      <c r="I25" s="62"/>
    </row>
    <row r="26" spans="1:9" ht="15" customHeight="1">
      <c r="A26" s="59">
        <v>4063000</v>
      </c>
      <c r="B26" s="10" t="s">
        <v>248</v>
      </c>
      <c r="C26" s="176">
        <v>0.11964</v>
      </c>
      <c r="D26" s="176">
        <v>0</v>
      </c>
      <c r="E26" s="60"/>
      <c r="F26" s="176">
        <v>3.28416</v>
      </c>
      <c r="G26" s="176">
        <v>0</v>
      </c>
      <c r="H26" s="60"/>
      <c r="I26" s="62"/>
    </row>
    <row r="27" spans="1:9" ht="15" customHeight="1">
      <c r="A27" s="59">
        <v>4069000</v>
      </c>
      <c r="B27" s="10" t="s">
        <v>259</v>
      </c>
      <c r="C27" s="176">
        <v>1280.42303</v>
      </c>
      <c r="D27" s="176">
        <v>1313.1215</v>
      </c>
      <c r="E27" s="60">
        <f t="shared" si="0"/>
        <v>2.553723982924616</v>
      </c>
      <c r="F27" s="176">
        <v>4855.281150000001</v>
      </c>
      <c r="G27" s="176">
        <v>5380.11241</v>
      </c>
      <c r="H27" s="60">
        <f>(G27/F27-1)*100</f>
        <v>10.809492669646925</v>
      </c>
      <c r="I27" s="62"/>
    </row>
    <row r="28" spans="1:9" ht="15" customHeight="1">
      <c r="A28" s="59"/>
      <c r="B28" s="10" t="s">
        <v>162</v>
      </c>
      <c r="C28" s="26">
        <f>SUM(C25:C27)</f>
        <v>1487.7435799999998</v>
      </c>
      <c r="D28" s="26">
        <f>SUM(D25:D27)</f>
        <v>1394.2156</v>
      </c>
      <c r="E28" s="60">
        <f>(D28/C28-1)*100</f>
        <v>-6.286565861033655</v>
      </c>
      <c r="F28" s="26">
        <f>SUM(F25:F27)</f>
        <v>5704.80053</v>
      </c>
      <c r="G28" s="26">
        <f>SUM(G25:G27)</f>
        <v>5715.60171</v>
      </c>
      <c r="H28" s="60">
        <f>(G28/F28-1)*100</f>
        <v>0.18933492842034827</v>
      </c>
      <c r="I28" s="62"/>
    </row>
    <row r="29" spans="1:9" ht="15" customHeight="1">
      <c r="A29" s="59"/>
      <c r="C29" s="26"/>
      <c r="D29" s="26"/>
      <c r="E29" s="60"/>
      <c r="F29" s="26"/>
      <c r="G29" s="26"/>
      <c r="H29" s="60"/>
      <c r="I29" s="62"/>
    </row>
    <row r="30" spans="1:9" ht="15" customHeight="1">
      <c r="A30" s="59">
        <v>19011010</v>
      </c>
      <c r="B30" s="10" t="s">
        <v>251</v>
      </c>
      <c r="C30" s="176">
        <v>2540.52846</v>
      </c>
      <c r="D30" s="176">
        <v>3345.54328</v>
      </c>
      <c r="E30" s="60">
        <f>(D30/C30-1)*100</f>
        <v>31.686904227792034</v>
      </c>
      <c r="F30" s="176">
        <v>9635.61783</v>
      </c>
      <c r="G30" s="176">
        <v>14165.332289999998</v>
      </c>
      <c r="H30" s="60">
        <f>(G30/F30-1)*100</f>
        <v>47.01010915871908</v>
      </c>
      <c r="I30" s="62"/>
    </row>
    <row r="31" spans="1:9" ht="15" customHeight="1">
      <c r="A31" s="59">
        <v>19019011</v>
      </c>
      <c r="B31" s="10" t="s">
        <v>104</v>
      </c>
      <c r="C31" s="176">
        <v>821.65274</v>
      </c>
      <c r="D31" s="176">
        <v>1163.86864</v>
      </c>
      <c r="E31" s="60">
        <f>(D31/C31-1)*100</f>
        <v>41.649699847650965</v>
      </c>
      <c r="F31" s="176">
        <v>1225.57294</v>
      </c>
      <c r="G31" s="176">
        <v>1804.7031200000001</v>
      </c>
      <c r="H31" s="60">
        <f>(G31/F31-1)*100</f>
        <v>47.2538321546166</v>
      </c>
      <c r="I31" s="62"/>
    </row>
    <row r="32" spans="1:9" ht="15" customHeight="1">
      <c r="A32" s="59">
        <v>22029931</v>
      </c>
      <c r="B32" s="10" t="s">
        <v>304</v>
      </c>
      <c r="C32" s="176">
        <v>3.816</v>
      </c>
      <c r="D32" s="176">
        <v>2.976</v>
      </c>
      <c r="E32" s="60"/>
      <c r="F32" s="176">
        <v>2.3068400000000002</v>
      </c>
      <c r="G32" s="176">
        <v>0.992</v>
      </c>
      <c r="H32" s="60"/>
      <c r="I32" s="62"/>
    </row>
    <row r="33" spans="1:9" ht="15" customHeight="1">
      <c r="A33" s="21"/>
      <c r="B33" s="10" t="s">
        <v>105</v>
      </c>
      <c r="C33" s="28"/>
      <c r="D33" s="28"/>
      <c r="E33" s="69"/>
      <c r="F33" s="28">
        <f>SUM(F7:F32)-F28</f>
        <v>36483.36516999999</v>
      </c>
      <c r="G33" s="28">
        <f>SUM(G7:G32)-G28</f>
        <v>41732.81041</v>
      </c>
      <c r="H33" s="69">
        <f>(G33/F33-1)*100</f>
        <v>14.388599339834451</v>
      </c>
      <c r="I33" s="62"/>
    </row>
    <row r="34" spans="1:9" ht="11.25">
      <c r="A34" s="47" t="s">
        <v>194</v>
      </c>
      <c r="B34" s="53"/>
      <c r="C34" s="53"/>
      <c r="D34" s="53"/>
      <c r="E34" s="53"/>
      <c r="F34" s="53"/>
      <c r="G34" s="53"/>
      <c r="H34" s="54"/>
      <c r="I34" s="11"/>
    </row>
    <row r="36" ht="11.25">
      <c r="D36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O39"/>
  <sheetViews>
    <sheetView zoomScaleSheetLayoutView="75" zoomScalePageLayoutView="0" workbookViewId="0" topLeftCell="A10">
      <selection activeCell="C8" sqref="C8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4" t="s">
        <v>11</v>
      </c>
      <c r="B1" s="214"/>
      <c r="C1" s="214"/>
      <c r="D1" s="21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8" t="s">
        <v>142</v>
      </c>
      <c r="B3" s="220"/>
      <c r="C3" s="220"/>
      <c r="D3" s="22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5" t="s">
        <v>305</v>
      </c>
      <c r="B4" s="236"/>
      <c r="C4" s="236"/>
      <c r="D4" s="2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41" ht="14.25" customHeight="1">
      <c r="A5" s="218" t="s">
        <v>97</v>
      </c>
      <c r="B5" s="36" t="s">
        <v>106</v>
      </c>
      <c r="C5" s="41" t="s">
        <v>107</v>
      </c>
      <c r="D5" s="41" t="s">
        <v>108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L5" s="44"/>
      <c r="AM5" s="44"/>
      <c r="AN5" s="44"/>
      <c r="AO5" s="44"/>
    </row>
    <row r="6" spans="1:41" ht="14.25" customHeight="1">
      <c r="A6" s="221"/>
      <c r="B6" s="50" t="s">
        <v>98</v>
      </c>
      <c r="C6" s="23" t="s">
        <v>204</v>
      </c>
      <c r="D6" s="23" t="s">
        <v>200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L6" s="44"/>
      <c r="AM6" s="44"/>
      <c r="AN6" s="44"/>
      <c r="AO6" s="44"/>
    </row>
    <row r="7" spans="1:41" ht="14.25" customHeight="1">
      <c r="A7" s="38" t="s">
        <v>143</v>
      </c>
      <c r="B7" s="166">
        <v>47.736</v>
      </c>
      <c r="C7" s="165">
        <v>51.99332</v>
      </c>
      <c r="D7" s="120">
        <f>C7/B7*1000</f>
        <v>1089.1846824199765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L7" s="44"/>
      <c r="AM7" s="44"/>
      <c r="AN7" s="44"/>
      <c r="AO7" s="44"/>
    </row>
    <row r="8" spans="1:41" ht="14.25" customHeight="1">
      <c r="A8" s="21" t="s">
        <v>271</v>
      </c>
      <c r="B8" s="26">
        <v>610.12319</v>
      </c>
      <c r="C8" s="26">
        <v>1604.1379100000001</v>
      </c>
      <c r="D8" s="26">
        <f aca="true" t="shared" si="0" ref="D8:D13">C8/B8*1000</f>
        <v>2629.2033089252027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207"/>
      <c r="AM8" s="207"/>
      <c r="AN8" s="207"/>
      <c r="AO8" s="207"/>
    </row>
    <row r="9" spans="1:41" ht="14.25" customHeight="1">
      <c r="A9" s="21" t="s">
        <v>270</v>
      </c>
      <c r="B9" s="26">
        <v>978.3808</v>
      </c>
      <c r="C9" s="26">
        <v>4940.9999800000005</v>
      </c>
      <c r="D9" s="26">
        <f t="shared" si="0"/>
        <v>5050.1808498286155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4.25" customHeight="1">
      <c r="A10" s="21" t="s">
        <v>81</v>
      </c>
      <c r="B10" s="26">
        <v>5400.270124</v>
      </c>
      <c r="C10" s="26">
        <v>9020.01432</v>
      </c>
      <c r="D10" s="26">
        <f>C10/B10*1000</f>
        <v>1670.2894693939575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207"/>
      <c r="AM10" s="207"/>
      <c r="AN10" s="207"/>
      <c r="AO10" s="207"/>
    </row>
    <row r="11" spans="1:41" ht="14.25" customHeight="1">
      <c r="A11" s="21" t="s">
        <v>144</v>
      </c>
      <c r="B11" s="26">
        <v>47.52559000000001</v>
      </c>
      <c r="C11" s="26">
        <v>27.402839999999998</v>
      </c>
      <c r="D11" s="26">
        <f t="shared" si="0"/>
        <v>576.5912637802076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207"/>
      <c r="AM11" s="207"/>
      <c r="AN11" s="207"/>
      <c r="AO11" s="207"/>
    </row>
    <row r="12" spans="1:41" ht="14.25" customHeight="1">
      <c r="A12" s="21" t="s">
        <v>79</v>
      </c>
      <c r="B12" s="26">
        <v>96.50089</v>
      </c>
      <c r="C12" s="26">
        <v>336.1108</v>
      </c>
      <c r="D12" s="26">
        <f t="shared" si="0"/>
        <v>3482.9813486694266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  <c r="AM12" s="44"/>
      <c r="AN12" s="44"/>
      <c r="AO12" s="44"/>
    </row>
    <row r="13" spans="1:41" ht="14.25" customHeight="1">
      <c r="A13" s="21" t="s">
        <v>110</v>
      </c>
      <c r="B13" s="26">
        <v>2093</v>
      </c>
      <c r="C13" s="26">
        <v>1703.53104</v>
      </c>
      <c r="D13" s="26">
        <f t="shared" si="0"/>
        <v>813.9183182035357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  <c r="AM13" s="44"/>
      <c r="AN13" s="44"/>
      <c r="AO13" s="44"/>
    </row>
    <row r="14" spans="1:41" ht="26.25" customHeight="1">
      <c r="A14" s="140" t="s">
        <v>188</v>
      </c>
      <c r="B14" s="138">
        <v>367.2</v>
      </c>
      <c r="C14" s="138">
        <v>2361.75048</v>
      </c>
      <c r="D14" s="138">
        <f aca="true" t="shared" si="1" ref="D14:D19">C14/B14*1000</f>
        <v>6431.782352941177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11"/>
      <c r="AM14" s="11"/>
      <c r="AN14" s="11"/>
      <c r="AO14" s="11"/>
    </row>
    <row r="15" spans="1:41" ht="14.25" customHeight="1">
      <c r="A15" s="21" t="s">
        <v>78</v>
      </c>
      <c r="B15" s="26">
        <v>1394.2156</v>
      </c>
      <c r="C15" s="26">
        <v>5715.60171</v>
      </c>
      <c r="D15" s="138">
        <f t="shared" si="1"/>
        <v>4099.51065674491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11"/>
      <c r="AM15" s="11"/>
      <c r="AN15" s="11"/>
      <c r="AO15" s="11"/>
    </row>
    <row r="16" spans="1:41" ht="14.25" customHeight="1">
      <c r="A16" s="21" t="s">
        <v>82</v>
      </c>
      <c r="B16" s="26">
        <v>1163.869</v>
      </c>
      <c r="C16" s="26">
        <v>1804.703</v>
      </c>
      <c r="D16" s="138">
        <f t="shared" si="1"/>
        <v>1550.6066404380563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11"/>
      <c r="AM16" s="11"/>
      <c r="AN16" s="11"/>
      <c r="AO16" s="11"/>
    </row>
    <row r="17" spans="1:41" ht="23.25" customHeight="1">
      <c r="A17" s="137" t="s">
        <v>183</v>
      </c>
      <c r="B17" s="138">
        <v>3345.54328</v>
      </c>
      <c r="C17" s="139">
        <v>14165.332289999998</v>
      </c>
      <c r="D17" s="138">
        <f t="shared" si="1"/>
        <v>4234.0902820423225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44"/>
      <c r="AM17" s="44"/>
      <c r="AN17" s="44"/>
      <c r="AO17" s="44"/>
    </row>
    <row r="18" spans="1:37" ht="14.25" customHeight="1">
      <c r="A18" s="21" t="s">
        <v>123</v>
      </c>
      <c r="B18" s="26">
        <v>2.976</v>
      </c>
      <c r="C18" s="52">
        <v>0.992</v>
      </c>
      <c r="D18" s="138">
        <f t="shared" si="1"/>
        <v>333.3333333333333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105</v>
      </c>
      <c r="B19" s="52">
        <f>SUM(B7:B18)</f>
        <v>15547.340474000002</v>
      </c>
      <c r="C19" s="52">
        <f>SUM(C7:C18)</f>
        <v>41732.569690000004</v>
      </c>
      <c r="D19" s="138">
        <f t="shared" si="1"/>
        <v>2684.2256242982435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194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1.25">
      <c r="AL26" s="11" t="str">
        <f aca="true" t="shared" si="2" ref="AL26:AL36">A7</f>
        <v>Leche fluida</v>
      </c>
      <c r="AM26" s="44">
        <f aca="true" t="shared" si="3" ref="AM26:AM36">C7</f>
        <v>51.99332</v>
      </c>
      <c r="AN26" s="94">
        <f aca="true" t="shared" si="4" ref="AN26:AN37">AM26/$AM$39</f>
        <v>0.0012458691229948076</v>
      </c>
    </row>
    <row r="27" spans="38:40" ht="11.25">
      <c r="AL27" s="11" t="str">
        <f t="shared" si="2"/>
        <v>Leche descremada en polvo</v>
      </c>
      <c r="AM27" s="44">
        <f t="shared" si="3"/>
        <v>1604.1379100000001</v>
      </c>
      <c r="AN27" s="94">
        <f t="shared" si="4"/>
        <v>0.038438512699216436</v>
      </c>
    </row>
    <row r="28" spans="38:40" ht="11.25">
      <c r="AL28" s="11" t="str">
        <f t="shared" si="2"/>
        <v>Leche entera en polvo</v>
      </c>
      <c r="AM28" s="44">
        <f t="shared" si="3"/>
        <v>4940.9999800000005</v>
      </c>
      <c r="AN28" s="94">
        <f t="shared" si="4"/>
        <v>0.1183967346536048</v>
      </c>
    </row>
    <row r="29" spans="38:40" ht="11.25">
      <c r="AL29" s="11" t="str">
        <f t="shared" si="2"/>
        <v>Leche condensada</v>
      </c>
      <c r="AM29" s="44">
        <f t="shared" si="3"/>
        <v>9020.01432</v>
      </c>
      <c r="AN29" s="94">
        <f t="shared" si="4"/>
        <v>0.21613848337169098</v>
      </c>
    </row>
    <row r="30" spans="38:40" ht="11.25">
      <c r="AL30" s="11" t="str">
        <f t="shared" si="2"/>
        <v>Leche crema y nata</v>
      </c>
      <c r="AM30" s="44">
        <f t="shared" si="3"/>
        <v>27.402839999999998</v>
      </c>
      <c r="AN30" s="94">
        <f t="shared" si="4"/>
        <v>0.0006566295870001576</v>
      </c>
    </row>
    <row r="31" spans="38:40" ht="11.25">
      <c r="AL31" s="11" t="str">
        <f t="shared" si="2"/>
        <v>Yogur</v>
      </c>
      <c r="AM31" s="44">
        <f t="shared" si="3"/>
        <v>336.1108</v>
      </c>
      <c r="AN31" s="94">
        <f t="shared" si="4"/>
        <v>0.008053920534889543</v>
      </c>
    </row>
    <row r="32" spans="38:40" ht="11.25">
      <c r="AL32" s="11" t="str">
        <f t="shared" si="2"/>
        <v>Suero y lactosuero</v>
      </c>
      <c r="AM32" s="44">
        <f t="shared" si="3"/>
        <v>1703.53104</v>
      </c>
      <c r="AN32" s="94">
        <f t="shared" si="4"/>
        <v>0.040820180800134186</v>
      </c>
    </row>
    <row r="33" spans="38:40" ht="11.25">
      <c r="AL33" s="11" t="str">
        <f t="shared" si="2"/>
        <v>Mantequilla y demás materias grasas de la leche</v>
      </c>
      <c r="AM33" s="44">
        <f t="shared" si="3"/>
        <v>2361.75048</v>
      </c>
      <c r="AN33" s="94">
        <f t="shared" si="4"/>
        <v>0.05659250071451807</v>
      </c>
    </row>
    <row r="34" spans="38:40" ht="11.25">
      <c r="AL34" s="11" t="str">
        <f t="shared" si="2"/>
        <v>Quesos</v>
      </c>
      <c r="AM34" s="44">
        <f t="shared" si="3"/>
        <v>5715.60171</v>
      </c>
      <c r="AN34" s="94">
        <f t="shared" si="4"/>
        <v>0.13695781861641695</v>
      </c>
    </row>
    <row r="35" spans="38:40" ht="11.25">
      <c r="AL35" s="11" t="str">
        <f t="shared" si="2"/>
        <v>Manjar</v>
      </c>
      <c r="AM35" s="44">
        <f t="shared" si="3"/>
        <v>1804.703</v>
      </c>
      <c r="AN35" s="94">
        <f t="shared" si="4"/>
        <v>0.04324447340304675</v>
      </c>
    </row>
    <row r="36" spans="38:40" ht="11.25">
      <c r="AL36" s="11" t="str">
        <f t="shared" si="2"/>
        <v>Preparaciones para la alimentación infantil</v>
      </c>
      <c r="AM36" s="44">
        <f t="shared" si="3"/>
        <v>14165.332289999998</v>
      </c>
      <c r="AN36" s="94">
        <f t="shared" si="4"/>
        <v>0.3394311060934814</v>
      </c>
    </row>
    <row r="37" spans="38:40" ht="11.25">
      <c r="AL37" s="11" t="s">
        <v>123</v>
      </c>
      <c r="AM37" s="52">
        <v>0.992</v>
      </c>
      <c r="AN37" s="94">
        <f t="shared" si="4"/>
        <v>2.377040300582554E-05</v>
      </c>
    </row>
    <row r="39" spans="39:40" ht="11.25">
      <c r="AM39" s="29">
        <f>SUM(AM26:AM37)</f>
        <v>41732.569690000004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7" sqref="A7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6" t="s">
        <v>13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4" t="s">
        <v>23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4.25" customHeight="1">
      <c r="A4" s="218" t="s">
        <v>115</v>
      </c>
      <c r="B4" s="217" t="s">
        <v>112</v>
      </c>
      <c r="C4" s="217"/>
      <c r="D4" s="217" t="s">
        <v>113</v>
      </c>
      <c r="E4" s="217"/>
      <c r="F4" s="217" t="s">
        <v>114</v>
      </c>
      <c r="G4" s="217"/>
      <c r="H4" s="225" t="s">
        <v>280</v>
      </c>
      <c r="I4" s="225"/>
      <c r="J4" s="225"/>
    </row>
    <row r="5" spans="1:10" ht="14.25" customHeight="1">
      <c r="A5" s="230"/>
      <c r="B5" s="215" t="s">
        <v>116</v>
      </c>
      <c r="C5" s="215"/>
      <c r="D5" s="222" t="s">
        <v>205</v>
      </c>
      <c r="E5" s="222"/>
      <c r="F5" s="215" t="s">
        <v>199</v>
      </c>
      <c r="G5" s="215"/>
      <c r="H5" s="36" t="s">
        <v>112</v>
      </c>
      <c r="I5" s="36" t="s">
        <v>107</v>
      </c>
      <c r="J5" s="41" t="s">
        <v>107</v>
      </c>
    </row>
    <row r="6" spans="1:10" ht="14.25" customHeight="1">
      <c r="A6" s="221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67" t="s">
        <v>116</v>
      </c>
      <c r="I6" s="67" t="s">
        <v>206</v>
      </c>
      <c r="J6" s="67" t="s">
        <v>117</v>
      </c>
    </row>
    <row r="7" spans="1:10" ht="14.25" customHeight="1">
      <c r="A7" s="38" t="s">
        <v>65</v>
      </c>
      <c r="B7" s="26">
        <v>435.335</v>
      </c>
      <c r="C7" s="26">
        <v>778.87</v>
      </c>
      <c r="D7" s="26">
        <v>1229.67</v>
      </c>
      <c r="E7" s="26">
        <v>3572.1303</v>
      </c>
      <c r="F7" s="52">
        <f>D7/B7*1000</f>
        <v>2824.652279279176</v>
      </c>
      <c r="G7" s="52">
        <f>E7/C7*1000</f>
        <v>4586.298483700745</v>
      </c>
      <c r="H7" s="60">
        <f>(C7/B7-1)*100</f>
        <v>78.91279129865507</v>
      </c>
      <c r="I7" s="60">
        <f>(E7/D7-1)*100</f>
        <v>190.4950352533606</v>
      </c>
      <c r="J7" s="60">
        <f>(G7/F7-1)*100</f>
        <v>62.366834223967714</v>
      </c>
    </row>
    <row r="8" spans="1:10" ht="14.25" customHeight="1">
      <c r="A8" s="21" t="s">
        <v>66</v>
      </c>
      <c r="B8" s="26">
        <v>714.694</v>
      </c>
      <c r="C8" s="26">
        <v>199.51</v>
      </c>
      <c r="D8" s="26">
        <v>2173.598</v>
      </c>
      <c r="E8" s="26">
        <v>1368.87</v>
      </c>
      <c r="F8" s="52">
        <f aca="true" t="shared" si="0" ref="F8:F18">D8/B8*1000</f>
        <v>3041.298793609573</v>
      </c>
      <c r="G8" s="52">
        <f>E8/C8*1000</f>
        <v>6861.159841611949</v>
      </c>
      <c r="H8" s="60">
        <f>(C8/B8-1)*100</f>
        <v>-72.08455646752316</v>
      </c>
      <c r="I8" s="60">
        <f>(E8/D8-1)*100</f>
        <v>-37.022853351907756</v>
      </c>
      <c r="J8" s="60">
        <f>(G8/F8-1)*100</f>
        <v>125.59966340790751</v>
      </c>
    </row>
    <row r="9" spans="1:10" ht="14.25" customHeight="1">
      <c r="A9" s="21" t="s">
        <v>67</v>
      </c>
      <c r="B9" s="26">
        <v>372.6184</v>
      </c>
      <c r="C9" s="26"/>
      <c r="D9" s="26">
        <v>1066.977</v>
      </c>
      <c r="E9" s="26"/>
      <c r="F9" s="52">
        <f t="shared" si="0"/>
        <v>2863.4576285014373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103.869</v>
      </c>
      <c r="C10" s="26"/>
      <c r="D10" s="26">
        <v>260.033</v>
      </c>
      <c r="E10" s="26"/>
      <c r="F10" s="52">
        <f t="shared" si="0"/>
        <v>2503.4707179235384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651.3</v>
      </c>
      <c r="C11" s="26"/>
      <c r="D11" s="26">
        <v>2122.633</v>
      </c>
      <c r="E11" s="26"/>
      <c r="F11" s="52">
        <f t="shared" si="0"/>
        <v>3259.0710885920466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89.368</v>
      </c>
      <c r="C12" s="26"/>
      <c r="D12" s="26">
        <v>112.646</v>
      </c>
      <c r="E12" s="26"/>
      <c r="F12" s="52">
        <f t="shared" si="0"/>
        <v>1260.4735475785517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26.589</v>
      </c>
      <c r="C13" s="26"/>
      <c r="D13" s="26">
        <v>80.162</v>
      </c>
      <c r="E13" s="26"/>
      <c r="F13" s="52">
        <f t="shared" si="0"/>
        <v>3014.8557674226186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325.255</v>
      </c>
      <c r="C14" s="26"/>
      <c r="D14" s="26">
        <v>1018.2523</v>
      </c>
      <c r="E14" s="26"/>
      <c r="F14" s="52">
        <f t="shared" si="0"/>
        <v>3130.627661373384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199.612</v>
      </c>
      <c r="C15" s="26"/>
      <c r="D15" s="26">
        <v>1046.13</v>
      </c>
      <c r="E15" s="26"/>
      <c r="F15" s="52">
        <f t="shared" si="0"/>
        <v>5240.81718533956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178</v>
      </c>
      <c r="C16" s="26"/>
      <c r="D16" s="26">
        <v>949</v>
      </c>
      <c r="E16" s="26"/>
      <c r="F16" s="52">
        <f t="shared" si="0"/>
        <v>5331.460674157303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653.69</v>
      </c>
      <c r="C17" s="26"/>
      <c r="D17" s="26">
        <v>2411.87948</v>
      </c>
      <c r="E17" s="26"/>
      <c r="F17" s="52">
        <f t="shared" si="0"/>
        <v>3689.6380241398824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96.8504</v>
      </c>
      <c r="C18" s="26"/>
      <c r="D18" s="26">
        <v>264.40972</v>
      </c>
      <c r="E18" s="26"/>
      <c r="F18" s="52">
        <f t="shared" si="0"/>
        <v>2730.083923246574</v>
      </c>
      <c r="G18" s="52"/>
      <c r="H18" s="60"/>
      <c r="I18" s="60"/>
      <c r="J18" s="60"/>
    </row>
    <row r="19" spans="1:10" ht="14.25" customHeight="1">
      <c r="A19" s="21" t="s">
        <v>306</v>
      </c>
      <c r="B19" s="26">
        <f>SUM(B7:B8)</f>
        <v>1150.029</v>
      </c>
      <c r="C19" s="26">
        <f>SUM(C7:C8)</f>
        <v>978.38</v>
      </c>
      <c r="D19" s="26">
        <f>SUM(D7:D8)</f>
        <v>3403.268</v>
      </c>
      <c r="E19" s="26">
        <f>SUM(E7:E8)</f>
        <v>4941.0003</v>
      </c>
      <c r="F19" s="52">
        <f>D19/B19*1000</f>
        <v>2959.288852715888</v>
      </c>
      <c r="G19" s="52">
        <f>E19/C19*1000</f>
        <v>5050.185306322696</v>
      </c>
      <c r="H19" s="60">
        <f>(C19/B19-1)*100</f>
        <v>-14.925623614708849</v>
      </c>
      <c r="I19" s="60">
        <f>(E19/D19-1)*100</f>
        <v>45.183990799431605</v>
      </c>
      <c r="J19" s="60">
        <f>(G19/F19-1)*100</f>
        <v>70.6553688291661</v>
      </c>
    </row>
    <row r="20" spans="1:10" ht="14.25" customHeight="1">
      <c r="A20" s="21" t="s">
        <v>170</v>
      </c>
      <c r="B20" s="26">
        <f>SUM(B7:B18)</f>
        <v>3847.1807999999996</v>
      </c>
      <c r="C20" s="26"/>
      <c r="D20" s="26">
        <f>SUM(D7:D18)</f>
        <v>12735.3905</v>
      </c>
      <c r="E20" s="26"/>
      <c r="F20" s="52">
        <f>D20/B20*1000</f>
        <v>3310.3176487052547</v>
      </c>
      <c r="G20" s="52"/>
      <c r="H20" s="60"/>
      <c r="I20" s="60"/>
      <c r="J20" s="60"/>
    </row>
    <row r="21" spans="1:10" ht="14.25" customHeight="1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4" t="s">
        <v>15</v>
      </c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4" t="s">
        <v>25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4.25" customHeight="1">
      <c r="A27" s="218" t="s">
        <v>115</v>
      </c>
      <c r="B27" s="217" t="s">
        <v>112</v>
      </c>
      <c r="C27" s="217"/>
      <c r="D27" s="217" t="s">
        <v>113</v>
      </c>
      <c r="E27" s="217"/>
      <c r="F27" s="217" t="s">
        <v>114</v>
      </c>
      <c r="G27" s="217"/>
      <c r="H27" s="225" t="s">
        <v>280</v>
      </c>
      <c r="I27" s="225"/>
      <c r="J27" s="225"/>
    </row>
    <row r="28" spans="1:10" ht="14.25" customHeight="1">
      <c r="A28" s="230"/>
      <c r="B28" s="215" t="s">
        <v>116</v>
      </c>
      <c r="C28" s="215"/>
      <c r="D28" s="222" t="s">
        <v>205</v>
      </c>
      <c r="E28" s="222"/>
      <c r="F28" s="215" t="s">
        <v>199</v>
      </c>
      <c r="G28" s="215"/>
      <c r="H28" s="36" t="s">
        <v>112</v>
      </c>
      <c r="I28" s="36" t="s">
        <v>107</v>
      </c>
      <c r="J28" s="41" t="s">
        <v>107</v>
      </c>
    </row>
    <row r="29" spans="1:10" ht="14.25" customHeight="1">
      <c r="A29" s="221"/>
      <c r="B29" s="40">
        <v>2017</v>
      </c>
      <c r="C29" s="40">
        <v>2018</v>
      </c>
      <c r="D29" s="40">
        <v>2017</v>
      </c>
      <c r="E29" s="40">
        <v>2018</v>
      </c>
      <c r="F29" s="40">
        <v>2017</v>
      </c>
      <c r="G29" s="40">
        <v>2018</v>
      </c>
      <c r="H29" s="67" t="s">
        <v>116</v>
      </c>
      <c r="I29" s="67" t="s">
        <v>206</v>
      </c>
      <c r="J29" s="67" t="s">
        <v>117</v>
      </c>
    </row>
    <row r="30" spans="1:10" ht="14.25" customHeight="1">
      <c r="A30" s="38" t="s">
        <v>65</v>
      </c>
      <c r="B30" s="26">
        <v>15.31</v>
      </c>
      <c r="C30" s="26">
        <v>2.67849</v>
      </c>
      <c r="D30" s="26">
        <v>42.316</v>
      </c>
      <c r="E30" s="26">
        <v>4.28022</v>
      </c>
      <c r="F30" s="52">
        <f aca="true" t="shared" si="1" ref="F30:G32">D30/B30*1000</f>
        <v>2763.945133899412</v>
      </c>
      <c r="G30" s="52">
        <f t="shared" si="1"/>
        <v>1597.9973791203251</v>
      </c>
      <c r="H30" s="60">
        <f>(C30/B30-1)*100</f>
        <v>-82.50496407576748</v>
      </c>
      <c r="I30" s="60">
        <f>(E30/D30-1)*100</f>
        <v>-89.88510256167879</v>
      </c>
      <c r="J30" s="60">
        <f>(G30/F30-1)*100</f>
        <v>-42.18418594779237</v>
      </c>
    </row>
    <row r="31" spans="1:10" ht="14.25" customHeight="1">
      <c r="A31" s="21" t="s">
        <v>66</v>
      </c>
      <c r="B31" s="26">
        <v>108.994</v>
      </c>
      <c r="C31" s="26">
        <v>607.445</v>
      </c>
      <c r="D31" s="26">
        <v>278.691</v>
      </c>
      <c r="E31" s="26">
        <v>1599.857</v>
      </c>
      <c r="F31" s="52">
        <v>4814.4098092615595</v>
      </c>
      <c r="G31" s="52">
        <f>E31/C31*1000</f>
        <v>2633.747911333536</v>
      </c>
      <c r="H31" s="60">
        <f>(C31/B31-1)*100</f>
        <v>457.319668972604</v>
      </c>
      <c r="I31" s="60">
        <f>(E31/D31-1)*100</f>
        <v>474.0612362796072</v>
      </c>
      <c r="J31" s="60">
        <f>(G31/F31-1)*100</f>
        <v>-45.29448020260028</v>
      </c>
    </row>
    <row r="32" spans="1:10" ht="14.25" customHeight="1">
      <c r="A32" s="21" t="s">
        <v>67</v>
      </c>
      <c r="B32" s="26">
        <v>7.00095</v>
      </c>
      <c r="C32" s="26"/>
      <c r="D32" s="26">
        <v>7.109699999999999</v>
      </c>
      <c r="E32" s="26"/>
      <c r="F32" s="52">
        <f t="shared" si="1"/>
        <v>1015.5336061534506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320.3</v>
      </c>
      <c r="C33" s="26"/>
      <c r="D33" s="26">
        <v>873.594</v>
      </c>
      <c r="E33" s="26"/>
      <c r="F33" s="52">
        <f>D33/B33*1000</f>
        <v>2727.42428972838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125.839</v>
      </c>
      <c r="C34" s="26"/>
      <c r="D34" s="26">
        <v>288.649</v>
      </c>
      <c r="E34" s="26"/>
      <c r="F34" s="52">
        <f aca="true" t="shared" si="2" ref="F34:F40">D34/B34*1000</f>
        <v>2293.7960409729894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14.78</v>
      </c>
      <c r="C35" s="26"/>
      <c r="D35" s="26">
        <v>8.186</v>
      </c>
      <c r="E35" s="26"/>
      <c r="F35" s="52"/>
      <c r="G35" s="52"/>
      <c r="H35" s="60"/>
      <c r="I35" s="60"/>
      <c r="J35" s="60"/>
    </row>
    <row r="36" spans="1:10" ht="14.25" customHeight="1">
      <c r="A36" s="21" t="s">
        <v>71</v>
      </c>
      <c r="B36" s="26">
        <v>14.211</v>
      </c>
      <c r="C36" s="26"/>
      <c r="D36" s="26">
        <v>12.09</v>
      </c>
      <c r="E36" s="26"/>
      <c r="F36" s="52"/>
      <c r="G36" s="52"/>
      <c r="H36" s="60"/>
      <c r="I36" s="60"/>
      <c r="J36" s="60"/>
    </row>
    <row r="37" spans="1:10" ht="14.25" customHeight="1">
      <c r="A37" s="21" t="s">
        <v>72</v>
      </c>
      <c r="B37" s="26">
        <v>432.48215</v>
      </c>
      <c r="C37" s="26"/>
      <c r="D37" s="26">
        <v>1292.23033</v>
      </c>
      <c r="E37" s="26"/>
      <c r="F37" s="52">
        <f t="shared" si="2"/>
        <v>2987.9391091632338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7.22</v>
      </c>
      <c r="C38" s="26"/>
      <c r="D38" s="26">
        <v>2.45</v>
      </c>
      <c r="E38" s="26"/>
      <c r="F38" s="52"/>
      <c r="G38" s="52"/>
      <c r="H38" s="60"/>
      <c r="I38" s="60"/>
      <c r="J38" s="60"/>
    </row>
    <row r="39" spans="1:10" ht="14.25" customHeight="1">
      <c r="A39" s="21" t="s">
        <v>74</v>
      </c>
      <c r="B39" s="26">
        <v>13.263390000000001</v>
      </c>
      <c r="C39" s="26"/>
      <c r="D39" s="26">
        <v>16.74147</v>
      </c>
      <c r="E39" s="26"/>
      <c r="F39" s="52">
        <f t="shared" si="2"/>
        <v>1262.2316014231653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62.88440000000001</v>
      </c>
      <c r="C40" s="26"/>
      <c r="D40" s="26">
        <v>198.19572</v>
      </c>
      <c r="E40" s="26"/>
      <c r="F40" s="52">
        <f t="shared" si="2"/>
        <v>3151.747015157972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21.44215</v>
      </c>
      <c r="C41" s="26"/>
      <c r="D41" s="26">
        <v>47.22641</v>
      </c>
      <c r="E41" s="26"/>
      <c r="F41" s="52">
        <f>D41/B41*1000</f>
        <v>2202.503480294653</v>
      </c>
      <c r="G41" s="52"/>
      <c r="H41" s="60"/>
      <c r="I41" s="60"/>
      <c r="J41" s="60"/>
    </row>
    <row r="42" spans="1:10" ht="14.25" customHeight="1">
      <c r="A42" s="21" t="s">
        <v>307</v>
      </c>
      <c r="B42" s="26">
        <f>SUM(B30:B31)</f>
        <v>124.304</v>
      </c>
      <c r="C42" s="26">
        <f>SUM(C30:C31)</f>
        <v>610.1234900000001</v>
      </c>
      <c r="D42" s="26">
        <f>SUM(D30:D31)</f>
        <v>321.00699999999995</v>
      </c>
      <c r="E42" s="26">
        <f>SUM(E30:E31)</f>
        <v>1604.13722</v>
      </c>
      <c r="F42" s="52">
        <f>D42/B42*1000</f>
        <v>2582.434998069249</v>
      </c>
      <c r="G42" s="52">
        <f>E42/C42*1000</f>
        <v>2629.2008852175154</v>
      </c>
      <c r="H42" s="60">
        <f>(C42/B42-1)*100</f>
        <v>390.83174314583607</v>
      </c>
      <c r="I42" s="60">
        <f>(E42/D42-1)*100</f>
        <v>399.7203238558661</v>
      </c>
      <c r="J42" s="60">
        <f>(G42/F42-1)*100</f>
        <v>1.8109221406630072</v>
      </c>
    </row>
    <row r="43" spans="1:10" ht="14.25" customHeight="1">
      <c r="A43" s="21" t="s">
        <v>308</v>
      </c>
      <c r="B43" s="26">
        <f>B42+B19</f>
        <v>1274.333</v>
      </c>
      <c r="C43" s="26">
        <f>C42+C19</f>
        <v>1588.50349</v>
      </c>
      <c r="D43" s="26">
        <f>D42+D19</f>
        <v>3724.275</v>
      </c>
      <c r="E43" s="26">
        <f>E42+E19</f>
        <v>6545.13752</v>
      </c>
      <c r="F43" s="52">
        <f>D43/B43*1000</f>
        <v>2922.52888373761</v>
      </c>
      <c r="G43" s="52">
        <f>E43/C43*1000</f>
        <v>4120.316739121548</v>
      </c>
      <c r="H43" s="60">
        <f>(C43/B43-1)*100</f>
        <v>24.65372002451478</v>
      </c>
      <c r="I43" s="60">
        <f>(E43/D43-1)*100</f>
        <v>75.7425947332031</v>
      </c>
      <c r="J43" s="60">
        <f>(G43/F43-1)*100</f>
        <v>40.98463703982602</v>
      </c>
    </row>
    <row r="44" spans="1:10" ht="14.25" customHeight="1">
      <c r="A44" s="21" t="s">
        <v>240</v>
      </c>
      <c r="B44" s="26">
        <f>SUM(B30:B41)</f>
        <v>1143.7270400000002</v>
      </c>
      <c r="C44" s="26"/>
      <c r="D44" s="26">
        <f>SUM(D30:D41)</f>
        <v>3067.4796300000003</v>
      </c>
      <c r="E44" s="26"/>
      <c r="F44" s="52">
        <f>D44/B44*1000</f>
        <v>2682.0032426618154</v>
      </c>
      <c r="G44" s="52"/>
      <c r="H44" s="60"/>
      <c r="I44" s="60"/>
      <c r="J44" s="60"/>
    </row>
    <row r="45" spans="1:12" ht="14.25" customHeight="1">
      <c r="A45" s="21" t="s">
        <v>239</v>
      </c>
      <c r="B45" s="26">
        <f>B20+B44</f>
        <v>4990.90784</v>
      </c>
      <c r="C45" s="26"/>
      <c r="D45" s="26">
        <f>D20+D44</f>
        <v>15802.87013</v>
      </c>
      <c r="E45" s="26"/>
      <c r="F45" s="52">
        <f>D45/B45*1000</f>
        <v>3166.3317850405347</v>
      </c>
      <c r="G45" s="52"/>
      <c r="H45" s="60"/>
      <c r="I45" s="60"/>
      <c r="J45" s="60"/>
      <c r="L45" s="62"/>
    </row>
    <row r="46" spans="1:10" ht="14.25" customHeight="1">
      <c r="A46" s="47" t="s">
        <v>191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D20 D44 B44 B20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BA39"/>
  <sheetViews>
    <sheetView zoomScale="110" zoomScaleNormal="110" zoomScalePageLayoutView="0" workbookViewId="0" topLeftCell="A1">
      <selection activeCell="A1" sqref="A1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53" width="5.453125" style="95" customWidth="1"/>
    <col min="54" max="16384" width="10.90625" style="95" customWidth="1"/>
  </cols>
  <sheetData>
    <row r="1" ht="10.5" customHeight="1"/>
    <row r="2" ht="15" customHeight="1"/>
    <row r="3" ht="15" customHeight="1"/>
    <row r="4" spans="39:53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  <c r="BA4" s="95">
        <v>2018</v>
      </c>
    </row>
    <row r="5" spans="38:53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7">
        <v>2793</v>
      </c>
      <c r="AT5" s="117">
        <v>3453</v>
      </c>
      <c r="AU5" s="134">
        <v>3909.3901136113136</v>
      </c>
      <c r="AV5" s="117">
        <v>4208</v>
      </c>
      <c r="AW5" s="117">
        <v>4623.701298701299</v>
      </c>
      <c r="AX5" s="117">
        <v>3694.383356495097</v>
      </c>
      <c r="AY5" s="117">
        <v>2548</v>
      </c>
      <c r="AZ5" s="117">
        <v>2824.65</v>
      </c>
      <c r="BA5" s="117">
        <v>4586</v>
      </c>
    </row>
    <row r="6" spans="38:53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7">
        <v>2873</v>
      </c>
      <c r="AT6" s="117">
        <v>3555</v>
      </c>
      <c r="AU6" s="31">
        <v>3985</v>
      </c>
      <c r="AV6" s="117">
        <v>4012</v>
      </c>
      <c r="AW6" s="117">
        <v>4722.502522704339</v>
      </c>
      <c r="AX6" s="117">
        <v>4814</v>
      </c>
      <c r="AY6" s="117">
        <v>2257</v>
      </c>
      <c r="AZ6" s="117">
        <v>3041</v>
      </c>
      <c r="BA6" s="117">
        <v>6861</v>
      </c>
    </row>
    <row r="7" spans="38:53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7">
        <v>3335</v>
      </c>
      <c r="AT7" s="117">
        <v>3611</v>
      </c>
      <c r="AU7" s="31">
        <v>3830</v>
      </c>
      <c r="AV7" s="117">
        <v>3737</v>
      </c>
      <c r="AW7" s="117">
        <v>4883.26</v>
      </c>
      <c r="AX7" s="117">
        <v>2487</v>
      </c>
      <c r="AY7" s="117">
        <v>2244</v>
      </c>
      <c r="AZ7" s="117">
        <v>2863.46</v>
      </c>
      <c r="BA7" s="117"/>
    </row>
    <row r="8" spans="38:53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7">
        <v>3141</v>
      </c>
      <c r="AT8" s="117">
        <v>4056</v>
      </c>
      <c r="AU8" s="31">
        <v>4015</v>
      </c>
      <c r="AV8" s="117">
        <v>4048</v>
      </c>
      <c r="AW8" s="117">
        <v>4802</v>
      </c>
      <c r="AX8" s="117">
        <v>2552</v>
      </c>
      <c r="AY8" s="117">
        <v>2042.069</v>
      </c>
      <c r="AZ8" s="117">
        <v>2503</v>
      </c>
      <c r="BA8" s="117"/>
    </row>
    <row r="9" spans="38:53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7">
        <v>3079</v>
      </c>
      <c r="AT9" s="117">
        <v>4115</v>
      </c>
      <c r="AU9" s="31">
        <v>4139</v>
      </c>
      <c r="AV9" s="117">
        <v>4125.46</v>
      </c>
      <c r="AW9" s="117">
        <v>4583.58</v>
      </c>
      <c r="AX9" s="117">
        <v>2828.06</v>
      </c>
      <c r="AY9" s="117">
        <v>2164.88</v>
      </c>
      <c r="AZ9" s="117">
        <v>3259</v>
      </c>
      <c r="BA9" s="117"/>
    </row>
    <row r="10" spans="38:53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7">
        <v>3310</v>
      </c>
      <c r="AT10" s="117">
        <v>4257</v>
      </c>
      <c r="AU10" s="31">
        <v>4145</v>
      </c>
      <c r="AV10" s="117">
        <v>4343.26</v>
      </c>
      <c r="AW10" s="117">
        <v>4430.93</v>
      </c>
      <c r="AX10" s="117">
        <v>2632</v>
      </c>
      <c r="AY10" s="117">
        <v>2461</v>
      </c>
      <c r="AZ10" s="117"/>
      <c r="BA10" s="117"/>
    </row>
    <row r="11" spans="38:53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7">
        <v>3742.17</v>
      </c>
      <c r="AT11" s="117">
        <v>4210</v>
      </c>
      <c r="AU11" s="31">
        <v>4228.3</v>
      </c>
      <c r="AV11" s="117">
        <v>4444.82</v>
      </c>
      <c r="AW11" s="117">
        <v>4900.329</v>
      </c>
      <c r="AY11" s="117">
        <v>1940</v>
      </c>
      <c r="AZ11" s="117">
        <v>3015</v>
      </c>
      <c r="BA11" s="117"/>
    </row>
    <row r="12" spans="38:53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7">
        <v>3783</v>
      </c>
      <c r="AT12" s="117">
        <v>4217</v>
      </c>
      <c r="AU12" s="31">
        <v>3954</v>
      </c>
      <c r="AV12" s="117">
        <v>4426.15</v>
      </c>
      <c r="AW12" s="117">
        <v>4240.81</v>
      </c>
      <c r="AX12" s="117">
        <v>1582</v>
      </c>
      <c r="AY12" s="117">
        <v>1410.71</v>
      </c>
      <c r="AZ12" s="117">
        <v>3131</v>
      </c>
      <c r="BA12" s="117"/>
    </row>
    <row r="13" spans="38:53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7">
        <v>3267</v>
      </c>
      <c r="AT13" s="117">
        <v>3939</v>
      </c>
      <c r="AU13" s="31">
        <v>4179</v>
      </c>
      <c r="AV13" s="117">
        <v>4416</v>
      </c>
      <c r="AW13" s="117">
        <v>4097.52</v>
      </c>
      <c r="AX13" s="117">
        <v>1418</v>
      </c>
      <c r="AY13" s="117">
        <v>3019</v>
      </c>
      <c r="AZ13" s="117"/>
      <c r="BA13" s="117"/>
    </row>
    <row r="14" spans="38:53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7">
        <v>3039</v>
      </c>
      <c r="AT14" s="117">
        <v>3908</v>
      </c>
      <c r="AU14" s="31">
        <v>3911</v>
      </c>
      <c r="AV14" s="117">
        <v>4498</v>
      </c>
      <c r="AW14" s="117">
        <v>5601.51</v>
      </c>
      <c r="AX14" s="117">
        <v>2004</v>
      </c>
      <c r="AY14" s="117">
        <v>2156</v>
      </c>
      <c r="AZ14" s="117"/>
      <c r="BA14" s="117"/>
    </row>
    <row r="15" spans="38:53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7">
        <v>3711</v>
      </c>
      <c r="AT15" s="117">
        <v>3802</v>
      </c>
      <c r="AU15" s="31">
        <v>3921.74</v>
      </c>
      <c r="AV15" s="117">
        <v>4513</v>
      </c>
      <c r="AW15" s="117">
        <v>3470</v>
      </c>
      <c r="AX15" s="117">
        <v>1948</v>
      </c>
      <c r="AY15" s="117">
        <v>2772.71</v>
      </c>
      <c r="AZ15" s="117">
        <v>3690</v>
      </c>
      <c r="BA15" s="117"/>
    </row>
    <row r="16" spans="38:53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7">
        <v>3404</v>
      </c>
      <c r="AT16" s="117">
        <v>3733</v>
      </c>
      <c r="AU16" s="31">
        <v>4002.57</v>
      </c>
      <c r="AV16" s="117">
        <v>4551</v>
      </c>
      <c r="AW16" s="117">
        <v>3306</v>
      </c>
      <c r="AX16" s="117">
        <v>2352</v>
      </c>
      <c r="AY16" s="117">
        <v>2536</v>
      </c>
      <c r="AZ16" s="117">
        <v>2730</v>
      </c>
      <c r="BA16" s="117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3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  <c r="BA26" s="95">
        <v>2018</v>
      </c>
    </row>
    <row r="27" spans="38:53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7"/>
      <c r="AT27" s="117">
        <v>3299</v>
      </c>
      <c r="AU27" s="31">
        <v>3858.7991001903447</v>
      </c>
      <c r="AV27" s="117">
        <v>4245</v>
      </c>
      <c r="AW27" s="117">
        <v>967.873831775701</v>
      </c>
      <c r="AX27" s="117"/>
      <c r="AY27" s="117">
        <v>1863.55</v>
      </c>
      <c r="AZ27" s="117">
        <v>2764.03</v>
      </c>
      <c r="BA27" s="117">
        <v>1598</v>
      </c>
    </row>
    <row r="28" spans="38:53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7">
        <v>3400</v>
      </c>
      <c r="AT28" s="117"/>
      <c r="AU28" s="31">
        <v>3507</v>
      </c>
      <c r="AV28" s="117"/>
      <c r="AW28" s="117">
        <v>3916.2284512323386</v>
      </c>
      <c r="AX28" s="117">
        <v>3146</v>
      </c>
      <c r="AY28" s="117">
        <v>2196</v>
      </c>
      <c r="AZ28" s="117">
        <v>2557</v>
      </c>
      <c r="BA28" s="117">
        <v>2634</v>
      </c>
    </row>
    <row r="29" spans="38:53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7">
        <v>2968</v>
      </c>
      <c r="AT29" s="117">
        <v>3127</v>
      </c>
      <c r="AU29" s="31">
        <v>3579</v>
      </c>
      <c r="AV29" s="117"/>
      <c r="AW29" s="117">
        <v>1276.8395657418575</v>
      </c>
      <c r="AX29" s="117"/>
      <c r="AY29" s="117"/>
      <c r="AZ29" s="117">
        <v>1015.53</v>
      </c>
      <c r="BA29" s="117"/>
    </row>
    <row r="30" spans="38:53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7">
        <v>2765</v>
      </c>
      <c r="AT30" s="117">
        <v>3649</v>
      </c>
      <c r="AU30" s="31">
        <v>3567</v>
      </c>
      <c r="AV30" s="117"/>
      <c r="AW30" s="117">
        <v>4275</v>
      </c>
      <c r="AX30" s="117">
        <v>3765</v>
      </c>
      <c r="AY30" s="117">
        <v>2190.077</v>
      </c>
      <c r="AZ30" s="117">
        <v>2727</v>
      </c>
      <c r="BA30" s="117"/>
    </row>
    <row r="31" spans="38:53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7">
        <v>2974</v>
      </c>
      <c r="AT31" s="117">
        <v>3627</v>
      </c>
      <c r="AU31" s="31">
        <v>3757</v>
      </c>
      <c r="AV31" s="117"/>
      <c r="AW31" s="117">
        <v>4065.82</v>
      </c>
      <c r="AX31" s="117">
        <v>3834.68</v>
      </c>
      <c r="AY31" s="117">
        <v>2104.25</v>
      </c>
      <c r="AZ31" s="117">
        <v>2294</v>
      </c>
      <c r="BA31" s="117"/>
    </row>
    <row r="32" spans="38:53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7">
        <v>2784</v>
      </c>
      <c r="AT32" s="117">
        <v>1561</v>
      </c>
      <c r="AU32" s="31">
        <v>3519</v>
      </c>
      <c r="AV32" s="117"/>
      <c r="AW32" s="117">
        <v>4696.09</v>
      </c>
      <c r="AX32" s="117">
        <v>3419</v>
      </c>
      <c r="AY32" s="117">
        <v>2018</v>
      </c>
      <c r="AZ32" s="117"/>
      <c r="BA32" s="117"/>
    </row>
    <row r="33" spans="38:53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7">
        <v>3073.4</v>
      </c>
      <c r="AT33" s="117">
        <v>2943</v>
      </c>
      <c r="AU33" s="31"/>
      <c r="AV33" s="117">
        <v>1385.62</v>
      </c>
      <c r="AW33" s="117">
        <v>4641.06</v>
      </c>
      <c r="AX33" s="117">
        <v>3486</v>
      </c>
      <c r="AY33" s="117">
        <v>1030</v>
      </c>
      <c r="AZ33" s="117"/>
      <c r="BA33" s="117"/>
    </row>
    <row r="34" spans="38:53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7">
        <v>3493</v>
      </c>
      <c r="AT34" s="117">
        <v>4251</v>
      </c>
      <c r="AU34" s="31">
        <v>3512</v>
      </c>
      <c r="AV34" s="117">
        <v>1310.42</v>
      </c>
      <c r="AW34" s="117">
        <v>4701.84</v>
      </c>
      <c r="AX34" s="117"/>
      <c r="AY34" s="117">
        <v>2109.55</v>
      </c>
      <c r="AZ34" s="117">
        <v>2988</v>
      </c>
      <c r="BA34" s="117"/>
    </row>
    <row r="35" spans="38:53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7">
        <v>3565</v>
      </c>
      <c r="AT35" s="117"/>
      <c r="AU35" s="31"/>
      <c r="AV35" s="117">
        <v>2900.645</v>
      </c>
      <c r="AW35" s="117"/>
      <c r="AX35" s="117">
        <v>3927</v>
      </c>
      <c r="AY35" s="117"/>
      <c r="AZ35" s="117"/>
      <c r="BA35" s="117"/>
    </row>
    <row r="36" spans="38:53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7">
        <v>3337</v>
      </c>
      <c r="AT36" s="117">
        <v>3620</v>
      </c>
      <c r="AU36" s="31"/>
      <c r="AV36" s="117"/>
      <c r="AW36" s="117">
        <v>3504.22</v>
      </c>
      <c r="AX36" s="117">
        <v>3705</v>
      </c>
      <c r="AY36" s="117">
        <v>3125.6</v>
      </c>
      <c r="AZ36" s="117">
        <v>1262</v>
      </c>
      <c r="BA36" s="117"/>
    </row>
    <row r="37" spans="38:53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7">
        <v>3029</v>
      </c>
      <c r="AT37" s="117">
        <v>3458.6</v>
      </c>
      <c r="AU37" s="31">
        <v>3954.62</v>
      </c>
      <c r="AV37" s="117">
        <v>1286</v>
      </c>
      <c r="AW37" s="117">
        <v>4847</v>
      </c>
      <c r="AX37" s="117">
        <v>2055</v>
      </c>
      <c r="AY37" s="117"/>
      <c r="AZ37" s="117">
        <v>3152</v>
      </c>
      <c r="BA37" s="117"/>
    </row>
    <row r="38" spans="38:53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7">
        <v>3215</v>
      </c>
      <c r="AT38" s="117"/>
      <c r="AU38" s="31"/>
      <c r="AV38" s="117"/>
      <c r="AW38" s="117"/>
      <c r="AY38" s="117">
        <v>1029</v>
      </c>
      <c r="AZ38" s="117">
        <v>2203</v>
      </c>
      <c r="BA38" s="117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7"/>
      <c r="AY39" s="117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W39"/>
  <sheetViews>
    <sheetView zoomScalePageLayoutView="0" workbookViewId="0" topLeftCell="A1">
      <selection activeCell="M31" sqref="M31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49" width="6.54296875" style="10" customWidth="1"/>
    <col min="50" max="16384" width="10.90625" style="10" customWidth="1"/>
  </cols>
  <sheetData>
    <row r="2" spans="1:32" ht="11.25">
      <c r="A2" s="214" t="s">
        <v>17</v>
      </c>
      <c r="B2" s="214"/>
      <c r="C2" s="214"/>
      <c r="D2" s="214"/>
      <c r="E2" s="214"/>
      <c r="F2" s="214"/>
      <c r="G2" s="214"/>
      <c r="H2" s="214"/>
      <c r="I2" s="214"/>
      <c r="J2" s="21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1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1.25">
      <c r="A4" s="224" t="s">
        <v>27</v>
      </c>
      <c r="B4" s="224"/>
      <c r="C4" s="224"/>
      <c r="D4" s="224"/>
      <c r="E4" s="224"/>
      <c r="F4" s="224"/>
      <c r="G4" s="224"/>
      <c r="H4" s="224"/>
      <c r="I4" s="224"/>
      <c r="J4" s="22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8" t="s">
        <v>115</v>
      </c>
      <c r="B5" s="217" t="s">
        <v>112</v>
      </c>
      <c r="C5" s="217"/>
      <c r="D5" s="217" t="s">
        <v>113</v>
      </c>
      <c r="E5" s="217"/>
      <c r="F5" s="217" t="s">
        <v>114</v>
      </c>
      <c r="G5" s="217"/>
      <c r="H5" s="225" t="s">
        <v>280</v>
      </c>
      <c r="I5" s="225"/>
      <c r="J5" s="22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1.25">
      <c r="A6" s="230"/>
      <c r="B6" s="215" t="s">
        <v>116</v>
      </c>
      <c r="C6" s="215"/>
      <c r="D6" s="222" t="s">
        <v>204</v>
      </c>
      <c r="E6" s="222"/>
      <c r="F6" s="215" t="s">
        <v>199</v>
      </c>
      <c r="G6" s="215"/>
      <c r="H6" s="228" t="s">
        <v>112</v>
      </c>
      <c r="I6" s="36" t="s">
        <v>107</v>
      </c>
      <c r="J6" s="41" t="s">
        <v>107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1.25">
      <c r="A7" s="221"/>
      <c r="B7" s="40">
        <v>2017</v>
      </c>
      <c r="C7" s="40">
        <v>2018</v>
      </c>
      <c r="D7" s="40">
        <v>2017</v>
      </c>
      <c r="E7" s="40">
        <v>2018</v>
      </c>
      <c r="F7" s="40">
        <v>2017</v>
      </c>
      <c r="G7" s="40">
        <v>2018</v>
      </c>
      <c r="H7" s="229"/>
      <c r="I7" s="67" t="s">
        <v>206</v>
      </c>
      <c r="J7" s="67" t="s">
        <v>117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1.25">
      <c r="A8" s="38" t="s">
        <v>65</v>
      </c>
      <c r="B8" s="26">
        <v>300.941</v>
      </c>
      <c r="C8" s="26">
        <v>47.736</v>
      </c>
      <c r="D8" s="26">
        <v>724.542</v>
      </c>
      <c r="E8" s="26">
        <v>51.99332</v>
      </c>
      <c r="F8" s="52">
        <f aca="true" t="shared" si="0" ref="F8:F14">D8/B8*1000</f>
        <v>2407.588198351172</v>
      </c>
      <c r="G8" s="52">
        <f>E8/C8*1000</f>
        <v>1089.1846824199765</v>
      </c>
      <c r="H8" s="60">
        <f>(C8/B8-1)*100</f>
        <v>-84.13775457647846</v>
      </c>
      <c r="I8" s="60">
        <f>(E8/D8-1)*100</f>
        <v>-92.8239743175689</v>
      </c>
      <c r="J8" s="60">
        <f>(G8/F8-1)*100</f>
        <v>-54.7603413587963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1.25">
      <c r="A9" s="21" t="s">
        <v>66</v>
      </c>
      <c r="B9" s="26">
        <v>74.898</v>
      </c>
      <c r="C9" s="26">
        <v>0</v>
      </c>
      <c r="D9" s="26">
        <v>67.862</v>
      </c>
      <c r="E9" s="26">
        <v>0</v>
      </c>
      <c r="F9" s="52">
        <f t="shared" si="0"/>
        <v>906.0589067798874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1.25">
      <c r="A10" s="21" t="s">
        <v>67</v>
      </c>
      <c r="B10" s="26">
        <v>562.825</v>
      </c>
      <c r="C10" s="26"/>
      <c r="D10" s="26">
        <v>1097.61554</v>
      </c>
      <c r="E10" s="26"/>
      <c r="F10" s="52">
        <f t="shared" si="0"/>
        <v>1950.1897392617598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1.25">
      <c r="A11" s="21" t="s">
        <v>68</v>
      </c>
      <c r="B11" s="26">
        <v>58.804</v>
      </c>
      <c r="C11" s="26"/>
      <c r="D11" s="26">
        <v>64.091</v>
      </c>
      <c r="E11" s="26"/>
      <c r="F11" s="52">
        <f t="shared" si="0"/>
        <v>1089.9088497381128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1.25">
      <c r="A12" s="21" t="s">
        <v>69</v>
      </c>
      <c r="B12" s="26">
        <v>5.718</v>
      </c>
      <c r="C12" s="26"/>
      <c r="D12" s="26">
        <v>5.83</v>
      </c>
      <c r="E12" s="26"/>
      <c r="F12" s="52">
        <f t="shared" si="0"/>
        <v>1019.5872682756209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1.25">
      <c r="A13" s="21" t="s">
        <v>70</v>
      </c>
      <c r="B13" s="26">
        <v>77.532</v>
      </c>
      <c r="C13" s="26"/>
      <c r="D13" s="26">
        <v>72.478</v>
      </c>
      <c r="E13" s="26"/>
      <c r="F13" s="52">
        <f t="shared" si="0"/>
        <v>934.814012278801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1.25">
      <c r="A14" s="21" t="s">
        <v>71</v>
      </c>
      <c r="B14" s="26">
        <v>147.945</v>
      </c>
      <c r="C14" s="26"/>
      <c r="D14" s="26">
        <v>150.53</v>
      </c>
      <c r="E14" s="26"/>
      <c r="F14" s="52">
        <f t="shared" si="0"/>
        <v>1017.4727094528373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1.25">
      <c r="A15" s="21" t="s">
        <v>72</v>
      </c>
      <c r="B15" s="26">
        <v>167.112</v>
      </c>
      <c r="C15" s="26"/>
      <c r="D15" s="26">
        <v>167.02401999999998</v>
      </c>
      <c r="E15" s="26"/>
      <c r="F15" s="52">
        <f>D15/B15*1000</f>
        <v>999.4735267365598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1.25">
      <c r="A16" s="21" t="s">
        <v>73</v>
      </c>
      <c r="B16" s="26">
        <v>7.1</v>
      </c>
      <c r="C16" s="26"/>
      <c r="D16" s="26">
        <v>13.2</v>
      </c>
      <c r="E16" s="26"/>
      <c r="F16" s="52">
        <f>D16/B16*1000</f>
        <v>1859.1549295774648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1.25">
      <c r="A17" s="21" t="s">
        <v>74</v>
      </c>
      <c r="B17" s="26">
        <v>10.992</v>
      </c>
      <c r="C17" s="26"/>
      <c r="D17" s="26">
        <v>9.36707</v>
      </c>
      <c r="E17" s="26"/>
      <c r="F17" s="52">
        <f>D17/B17*1000</f>
        <v>852.1715793304221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1.25">
      <c r="A18" s="21" t="s">
        <v>75</v>
      </c>
      <c r="B18" s="26">
        <v>49.308</v>
      </c>
      <c r="C18" s="26"/>
      <c r="D18" s="26">
        <v>50.91275</v>
      </c>
      <c r="E18" s="26"/>
      <c r="F18" s="52">
        <f>D18/B18*1000</f>
        <v>1032.5454287336743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1.25">
      <c r="A19" s="21" t="s">
        <v>76</v>
      </c>
      <c r="B19" s="26"/>
      <c r="C19" s="26"/>
      <c r="D19" s="26"/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1.25">
      <c r="A20" s="88" t="s">
        <v>309</v>
      </c>
      <c r="B20" s="26">
        <f>SUM(B8:B9)</f>
        <v>375.83899999999994</v>
      </c>
      <c r="C20" s="26">
        <f>SUM(C8:C9)</f>
        <v>47.736</v>
      </c>
      <c r="D20" s="26">
        <f>SUM(D8:D9)</f>
        <v>792.404</v>
      </c>
      <c r="E20" s="26">
        <f>SUM(E8:E9)</f>
        <v>51.99332</v>
      </c>
      <c r="F20" s="52">
        <f>D20/B20*1000</f>
        <v>2108.360228714955</v>
      </c>
      <c r="G20" s="52">
        <f>E20/C20*1000</f>
        <v>1089.1846824199765</v>
      </c>
      <c r="H20" s="60">
        <f>(C20/B20-1)*100</f>
        <v>-87.29881678058956</v>
      </c>
      <c r="I20" s="60">
        <f>(E20/D20-1)*100</f>
        <v>-93.43853387918284</v>
      </c>
      <c r="J20" s="60">
        <f>(G20/F20-1)*100</f>
        <v>-48.33972546124937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1.25">
      <c r="A21" s="88" t="s">
        <v>169</v>
      </c>
      <c r="B21" s="26">
        <f>SUM(B8:B19)</f>
        <v>1463.1749999999997</v>
      </c>
      <c r="C21" s="26"/>
      <c r="D21" s="26">
        <f>SUM(D8:D19)</f>
        <v>2423.4523799999993</v>
      </c>
      <c r="E21" s="26"/>
      <c r="F21" s="52">
        <f>D21/B21*1000</f>
        <v>1656.2970116356553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1.25">
      <c r="A22" s="47" t="s">
        <v>190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2:6" ht="11.25">
      <c r="B23" s="29"/>
      <c r="C23" s="29"/>
      <c r="D23" s="29"/>
      <c r="E23" s="29"/>
      <c r="F23" s="29"/>
    </row>
    <row r="24" ht="15" customHeight="1"/>
    <row r="25" ht="15" customHeight="1"/>
    <row r="26" spans="35:49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  <c r="AW26" s="10">
        <v>2018</v>
      </c>
    </row>
    <row r="27" spans="34:49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  <c r="AW27" s="29">
        <v>1089</v>
      </c>
    </row>
    <row r="28" spans="34:49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  <c r="AW28" s="29"/>
    </row>
    <row r="29" spans="34:49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  <c r="AW29" s="29"/>
    </row>
    <row r="30" spans="34:49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  <c r="AW30" s="29"/>
    </row>
    <row r="31" spans="34:49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  <c r="AW31" s="29"/>
    </row>
    <row r="32" spans="34:49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  <c r="AW32" s="29"/>
    </row>
    <row r="33" spans="34:49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  <c r="AW33" s="29"/>
    </row>
    <row r="34" spans="34:49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>
        <v>999</v>
      </c>
      <c r="AW34" s="29"/>
    </row>
    <row r="35" spans="34:49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>
        <v>1859</v>
      </c>
      <c r="AW35" s="29"/>
    </row>
    <row r="36" spans="34:49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>
        <v>852</v>
      </c>
      <c r="AW36" s="29"/>
    </row>
    <row r="37" spans="34:49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>
        <v>1033</v>
      </c>
      <c r="AW37" s="29"/>
    </row>
    <row r="38" spans="34:49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  <c r="AW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  <mergeCell ref="H5:J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 D21 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4"/>
  <sheetViews>
    <sheetView zoomScaleSheetLayoutView="75" zoomScalePageLayoutView="0" workbookViewId="0" topLeftCell="A1">
      <selection activeCell="AG1" sqref="AG1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1.25">
      <c r="A1" s="214" t="s">
        <v>19</v>
      </c>
      <c r="B1" s="214"/>
      <c r="C1" s="214"/>
      <c r="D1" s="214"/>
      <c r="E1" s="214"/>
      <c r="F1" s="214"/>
      <c r="G1" s="214"/>
      <c r="H1" s="214"/>
    </row>
    <row r="2" spans="1:8" ht="11.25">
      <c r="A2" s="34"/>
      <c r="B2" s="34"/>
      <c r="C2" s="34"/>
      <c r="D2" s="34"/>
      <c r="E2" s="34"/>
      <c r="F2" s="34"/>
      <c r="G2" s="34"/>
      <c r="H2" s="34"/>
    </row>
    <row r="3" spans="1:8" ht="11.25">
      <c r="A3" s="224" t="s">
        <v>29</v>
      </c>
      <c r="B3" s="224"/>
      <c r="C3" s="224"/>
      <c r="D3" s="224"/>
      <c r="E3" s="224"/>
      <c r="F3" s="224"/>
      <c r="G3" s="224"/>
      <c r="H3" s="224"/>
    </row>
    <row r="4" spans="1:39" ht="18" customHeight="1">
      <c r="A4" s="218" t="s">
        <v>83</v>
      </c>
      <c r="B4" s="224" t="s">
        <v>119</v>
      </c>
      <c r="C4" s="224"/>
      <c r="D4" s="224"/>
      <c r="E4" s="224"/>
      <c r="F4" s="224"/>
      <c r="G4" s="224"/>
      <c r="H4" s="224"/>
      <c r="AM4" s="35">
        <v>2017</v>
      </c>
    </row>
    <row r="5" spans="1:41" ht="11.25">
      <c r="A5" s="230"/>
      <c r="B5" s="228">
        <v>2016</v>
      </c>
      <c r="C5" s="228">
        <v>2017</v>
      </c>
      <c r="D5" s="41" t="s">
        <v>121</v>
      </c>
      <c r="E5" s="224" t="s">
        <v>300</v>
      </c>
      <c r="F5" s="224"/>
      <c r="G5" s="41" t="s">
        <v>122</v>
      </c>
      <c r="H5" s="41" t="s">
        <v>121</v>
      </c>
      <c r="AM5" s="38" t="s">
        <v>87</v>
      </c>
      <c r="AN5" s="29">
        <v>3240</v>
      </c>
      <c r="AO5" s="98">
        <f aca="true" t="shared" si="0" ref="AO5:AO11">AN5/$AN$13</f>
        <v>0.6491524429285409</v>
      </c>
    </row>
    <row r="6" spans="1:41" ht="11.25">
      <c r="A6" s="221"/>
      <c r="B6" s="229"/>
      <c r="C6" s="229"/>
      <c r="D6" s="50" t="s">
        <v>64</v>
      </c>
      <c r="E6" s="36">
        <v>2017</v>
      </c>
      <c r="F6" s="41">
        <v>2018</v>
      </c>
      <c r="G6" s="128" t="s">
        <v>64</v>
      </c>
      <c r="H6" s="23" t="s">
        <v>64</v>
      </c>
      <c r="AM6" s="38" t="s">
        <v>141</v>
      </c>
      <c r="AN6" s="29">
        <v>597.9584</v>
      </c>
      <c r="AO6" s="98">
        <f t="shared" si="0"/>
        <v>0.11980436917581531</v>
      </c>
    </row>
    <row r="7" spans="1:41" ht="11.25">
      <c r="A7" s="21" t="s">
        <v>87</v>
      </c>
      <c r="B7" s="120">
        <v>6040</v>
      </c>
      <c r="C7" s="156">
        <v>3240</v>
      </c>
      <c r="D7" s="116">
        <f aca="true" t="shared" si="1" ref="D7:D17">C7/$C$17*100</f>
        <v>64.91232973242573</v>
      </c>
      <c r="E7" s="120">
        <v>1150</v>
      </c>
      <c r="F7" s="156">
        <v>1050</v>
      </c>
      <c r="G7" s="55">
        <f>(F7/E7-1)*100</f>
        <v>-8.695652173913048</v>
      </c>
      <c r="H7" s="116">
        <f aca="true" t="shared" si="2" ref="H7:H17">F7/$F$17*100</f>
        <v>66.09991008964326</v>
      </c>
      <c r="AM7" s="38" t="s">
        <v>139</v>
      </c>
      <c r="AN7" s="29">
        <v>500.002</v>
      </c>
      <c r="AO7" s="98">
        <f t="shared" si="0"/>
        <v>0.1001782468423322</v>
      </c>
    </row>
    <row r="8" spans="1:41" ht="11.25">
      <c r="A8" s="149" t="s">
        <v>138</v>
      </c>
      <c r="B8" s="27">
        <v>0</v>
      </c>
      <c r="C8" s="142">
        <v>376.65</v>
      </c>
      <c r="D8" s="60">
        <f t="shared" si="1"/>
        <v>7.546058331394491</v>
      </c>
      <c r="E8" s="52">
        <v>0</v>
      </c>
      <c r="F8" s="142">
        <v>486</v>
      </c>
      <c r="G8" s="55"/>
      <c r="H8" s="60">
        <f t="shared" si="2"/>
        <v>30.594815527206308</v>
      </c>
      <c r="I8" s="200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138</v>
      </c>
      <c r="AN8" s="29">
        <v>376.65</v>
      </c>
      <c r="AO8" s="98">
        <f t="shared" si="0"/>
        <v>0.07546397149044287</v>
      </c>
    </row>
    <row r="9" spans="1:41" ht="11.25">
      <c r="A9" s="21" t="s">
        <v>89</v>
      </c>
      <c r="B9" s="52">
        <v>219.58751</v>
      </c>
      <c r="C9" s="142">
        <v>193.47348</v>
      </c>
      <c r="D9" s="55">
        <f t="shared" si="1"/>
        <v>3.8761772618024306</v>
      </c>
      <c r="E9" s="52">
        <v>4.75968</v>
      </c>
      <c r="F9" s="142">
        <v>31.09196</v>
      </c>
      <c r="G9" s="55">
        <f>(F9/E9-1)*100</f>
        <v>553.2363520236654</v>
      </c>
      <c r="H9" s="60">
        <f t="shared" si="2"/>
        <v>1.9573102481055094</v>
      </c>
      <c r="AM9" s="38" t="s">
        <v>89</v>
      </c>
      <c r="AN9" s="29">
        <v>193.47348</v>
      </c>
      <c r="AO9" s="98">
        <f t="shared" si="0"/>
        <v>0.03876351301971796</v>
      </c>
    </row>
    <row r="10" spans="1:41" ht="11.25">
      <c r="A10" s="21" t="s">
        <v>141</v>
      </c>
      <c r="B10" s="52">
        <v>574.8896199999999</v>
      </c>
      <c r="C10" s="142">
        <v>597.9584</v>
      </c>
      <c r="D10" s="55">
        <f t="shared" si="1"/>
        <v>11.979899020701765</v>
      </c>
      <c r="E10" s="52">
        <v>78.21119999999999</v>
      </c>
      <c r="F10" s="142">
        <v>20.328</v>
      </c>
      <c r="G10" s="55">
        <f>(F10/E10-1)*100</f>
        <v>-74.00883760893579</v>
      </c>
      <c r="H10" s="60">
        <f t="shared" si="2"/>
        <v>1.2796942593354934</v>
      </c>
      <c r="AK10" s="76"/>
      <c r="AM10" s="38" t="s">
        <v>166</v>
      </c>
      <c r="AN10" s="29">
        <v>39.0396</v>
      </c>
      <c r="AO10" s="98">
        <f t="shared" si="0"/>
        <v>0.00782180608362749</v>
      </c>
    </row>
    <row r="11" spans="1:42" ht="11.25">
      <c r="A11" s="21" t="s">
        <v>93</v>
      </c>
      <c r="B11" s="52">
        <v>14.1902861</v>
      </c>
      <c r="C11" s="142">
        <v>0.24974770000000002</v>
      </c>
      <c r="D11" s="55">
        <f t="shared" si="1"/>
        <v>0.005003612670467575</v>
      </c>
      <c r="E11" s="52">
        <v>0.0746077</v>
      </c>
      <c r="F11" s="142">
        <v>0.01247</v>
      </c>
      <c r="G11" s="55"/>
      <c r="H11" s="60">
        <f t="shared" si="2"/>
        <v>0.0007850151226836681</v>
      </c>
      <c r="AM11" s="10" t="s">
        <v>123</v>
      </c>
      <c r="AN11" s="29">
        <v>44</v>
      </c>
      <c r="AO11" s="98">
        <f t="shared" si="0"/>
        <v>0.008815650459523395</v>
      </c>
      <c r="AP11" s="29"/>
    </row>
    <row r="12" spans="1:41" ht="11.25">
      <c r="A12" s="21" t="s">
        <v>139</v>
      </c>
      <c r="B12" s="52">
        <v>1268.7</v>
      </c>
      <c r="C12" s="142">
        <v>500.002</v>
      </c>
      <c r="D12" s="55">
        <f t="shared" si="1"/>
        <v>10.017374904590227</v>
      </c>
      <c r="E12" s="52">
        <v>0.002</v>
      </c>
      <c r="F12" s="142">
        <v>0</v>
      </c>
      <c r="G12" s="55"/>
      <c r="H12" s="60">
        <f t="shared" si="2"/>
        <v>0</v>
      </c>
      <c r="AN12" s="29"/>
      <c r="AO12" s="98"/>
    </row>
    <row r="13" spans="1:41" ht="12.75" customHeight="1">
      <c r="A13" s="21" t="s">
        <v>166</v>
      </c>
      <c r="B13" s="52">
        <v>44.0476</v>
      </c>
      <c r="C13" s="142">
        <v>39.0396</v>
      </c>
      <c r="D13" s="55">
        <f t="shared" si="1"/>
        <v>0.7821454900685209</v>
      </c>
      <c r="E13" s="52">
        <v>26.73</v>
      </c>
      <c r="F13" s="142">
        <v>0</v>
      </c>
      <c r="G13" s="55"/>
      <c r="H13" s="60">
        <f t="shared" si="2"/>
        <v>0</v>
      </c>
      <c r="AM13" s="11"/>
      <c r="AN13" s="44">
        <f>SUM(AN5:AN12)</f>
        <v>4991.123479999999</v>
      </c>
      <c r="AO13" s="98">
        <f>AN13/$AN$13</f>
        <v>1</v>
      </c>
    </row>
    <row r="14" spans="1:8" ht="11.25">
      <c r="A14" s="21" t="s">
        <v>260</v>
      </c>
      <c r="B14" s="52">
        <v>0</v>
      </c>
      <c r="C14" s="142">
        <v>13</v>
      </c>
      <c r="D14" s="55">
        <f t="shared" si="1"/>
        <v>0.26045070571652296</v>
      </c>
      <c r="E14" s="52">
        <v>13</v>
      </c>
      <c r="F14" s="142">
        <v>0</v>
      </c>
      <c r="G14" s="55"/>
      <c r="H14" s="60">
        <f t="shared" si="2"/>
        <v>0</v>
      </c>
    </row>
    <row r="15" spans="1:39" ht="11.25">
      <c r="A15" s="21" t="s">
        <v>92</v>
      </c>
      <c r="B15" s="52">
        <v>200</v>
      </c>
      <c r="C15" s="142">
        <v>0</v>
      </c>
      <c r="D15" s="55">
        <f t="shared" si="1"/>
        <v>0</v>
      </c>
      <c r="E15" s="27"/>
      <c r="F15" s="142"/>
      <c r="G15" s="55"/>
      <c r="H15" s="60">
        <f t="shared" si="2"/>
        <v>0</v>
      </c>
      <c r="AM15" s="10">
        <v>2017</v>
      </c>
    </row>
    <row r="16" spans="1:41" ht="11.25">
      <c r="A16" s="21" t="s">
        <v>123</v>
      </c>
      <c r="B16" s="52">
        <v>40.424557199999995</v>
      </c>
      <c r="C16" s="26">
        <v>30.9743535</v>
      </c>
      <c r="D16" s="55">
        <f t="shared" si="1"/>
        <v>0.6205609406298503</v>
      </c>
      <c r="E16" s="27">
        <v>1.555</v>
      </c>
      <c r="F16" s="142">
        <v>1.072</v>
      </c>
      <c r="G16" s="55">
        <f>(F16/E16-1)*100</f>
        <v>-31.061093247588424</v>
      </c>
      <c r="H16" s="55">
        <f t="shared" si="2"/>
        <v>0.0674848605867596</v>
      </c>
      <c r="AM16" s="12" t="str">
        <f>A7</f>
        <v>Brasil</v>
      </c>
      <c r="AN16" s="44">
        <f>F7</f>
        <v>1050</v>
      </c>
      <c r="AO16" s="44">
        <f aca="true" t="shared" si="3" ref="AO16:AO21">AN16/$AN$23*100</f>
        <v>66.09991008964326</v>
      </c>
    </row>
    <row r="17" spans="1:41" ht="11.25">
      <c r="A17" s="21" t="s">
        <v>77</v>
      </c>
      <c r="B17" s="52">
        <f>SUM(B7:B16)</f>
        <v>8401.8395733</v>
      </c>
      <c r="C17" s="52">
        <f>SUM(C7:C16)</f>
        <v>4991.3475812</v>
      </c>
      <c r="D17" s="55">
        <f t="shared" si="1"/>
        <v>100</v>
      </c>
      <c r="E17" s="28">
        <f>SUM(E7:E16)</f>
        <v>1274.3324876999998</v>
      </c>
      <c r="F17" s="28">
        <f>SUM(F7:F16)</f>
        <v>1588.5044299999997</v>
      </c>
      <c r="G17" s="55">
        <f>(F17/E17-1)*100</f>
        <v>24.653843901212813</v>
      </c>
      <c r="H17" s="55">
        <f t="shared" si="2"/>
        <v>100</v>
      </c>
      <c r="AM17" s="11" t="str">
        <f>A8</f>
        <v>Venezuela</v>
      </c>
      <c r="AN17" s="44">
        <f>F8</f>
        <v>486</v>
      </c>
      <c r="AO17" s="44">
        <f t="shared" si="3"/>
        <v>30.594815527206308</v>
      </c>
    </row>
    <row r="18" spans="1:41" ht="11.25">
      <c r="A18" s="47" t="s">
        <v>195</v>
      </c>
      <c r="B18" s="53"/>
      <c r="C18" s="53"/>
      <c r="D18" s="53"/>
      <c r="E18" s="53"/>
      <c r="F18" s="53"/>
      <c r="G18" s="53"/>
      <c r="H18" s="54"/>
      <c r="AM18" s="11" t="str">
        <f>A9</f>
        <v>Perú</v>
      </c>
      <c r="AN18" s="44">
        <f>F9</f>
        <v>31.09196</v>
      </c>
      <c r="AO18" s="44">
        <f t="shared" si="3"/>
        <v>1.9573102481055094</v>
      </c>
    </row>
    <row r="19" spans="1:41" ht="11.25">
      <c r="A19" s="11"/>
      <c r="B19" s="11"/>
      <c r="C19" s="11"/>
      <c r="D19" s="11"/>
      <c r="E19" s="11"/>
      <c r="F19" s="11"/>
      <c r="G19" s="11"/>
      <c r="H19" s="11"/>
      <c r="AM19" s="11" t="str">
        <f>A10</f>
        <v>Bolivia</v>
      </c>
      <c r="AN19" s="44">
        <f>F10</f>
        <v>20.328</v>
      </c>
      <c r="AO19" s="44">
        <f t="shared" si="3"/>
        <v>1.2796942593354934</v>
      </c>
    </row>
    <row r="20" spans="1:41" ht="11.25">
      <c r="A20" s="11"/>
      <c r="B20" s="11"/>
      <c r="C20" s="11"/>
      <c r="D20" s="11"/>
      <c r="E20" s="11"/>
      <c r="F20" s="11"/>
      <c r="G20" s="11"/>
      <c r="H20" s="1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M20" s="11" t="str">
        <f>A11</f>
        <v>Colombia</v>
      </c>
      <c r="AN20" s="44">
        <f>F11</f>
        <v>0.01247</v>
      </c>
      <c r="AO20" s="44">
        <f t="shared" si="3"/>
        <v>0.0007850151226836681</v>
      </c>
    </row>
    <row r="21" spans="1:42" ht="11.25">
      <c r="A21" s="11"/>
      <c r="B21" s="11"/>
      <c r="C21" s="11"/>
      <c r="D21" s="11"/>
      <c r="E21" s="11"/>
      <c r="F21" s="11"/>
      <c r="G21" s="11"/>
      <c r="H21" s="11"/>
      <c r="AM21" s="11" t="str">
        <f>A16</f>
        <v>Otros</v>
      </c>
      <c r="AN21" s="44">
        <f>SUM(F12:F16)</f>
        <v>1.072</v>
      </c>
      <c r="AO21" s="44">
        <f t="shared" si="3"/>
        <v>0.0674848605867596</v>
      </c>
      <c r="AP21" s="29">
        <f>SUM(AO16:AO21)</f>
        <v>100.00000000000003</v>
      </c>
    </row>
    <row r="22" spans="1:41" ht="11.25">
      <c r="A22" s="11"/>
      <c r="B22" s="11"/>
      <c r="C22" s="11"/>
      <c r="D22" s="11"/>
      <c r="E22" s="11"/>
      <c r="F22" s="11"/>
      <c r="G22" s="11"/>
      <c r="H22" s="11"/>
      <c r="AM22" s="11"/>
      <c r="AN22" s="44"/>
      <c r="AO22" s="44"/>
    </row>
    <row r="23" spans="1:41" ht="11.25">
      <c r="A23" s="11"/>
      <c r="B23" s="11"/>
      <c r="C23" s="11"/>
      <c r="D23" s="11"/>
      <c r="E23" s="11"/>
      <c r="F23" s="11"/>
      <c r="G23" s="11"/>
      <c r="H23" s="11"/>
      <c r="AM23" s="11"/>
      <c r="AN23" s="44">
        <f>SUM(AN16:AN22)</f>
        <v>1588.5044299999997</v>
      </c>
      <c r="AO23" s="44">
        <f>AN23/$AN$23*100</f>
        <v>100</v>
      </c>
    </row>
    <row r="24" spans="1:41" ht="11.25">
      <c r="A24" s="11"/>
      <c r="B24" s="11"/>
      <c r="C24" s="11"/>
      <c r="D24" s="11"/>
      <c r="E24" s="11"/>
      <c r="F24" s="11"/>
      <c r="G24" s="11"/>
      <c r="H24" s="11"/>
      <c r="AM24" s="11"/>
      <c r="AN24" s="44"/>
      <c r="AO24" s="44"/>
    </row>
    <row r="25" spans="39:41" ht="11.25">
      <c r="AM25" s="11"/>
      <c r="AN25" s="44"/>
      <c r="AO25" s="44"/>
    </row>
    <row r="26" spans="39:41" ht="11.25">
      <c r="AM26" s="11"/>
      <c r="AN26" s="44"/>
      <c r="AO26" s="44"/>
    </row>
    <row r="27" spans="39:41" ht="11.25">
      <c r="AM27" s="11"/>
      <c r="AN27" s="44"/>
      <c r="AO27" s="44"/>
    </row>
    <row r="28" spans="39:41" ht="11.25">
      <c r="AM28" s="11"/>
      <c r="AN28" s="44"/>
      <c r="AO28" s="44"/>
    </row>
    <row r="29" spans="39:41" ht="11.25">
      <c r="AM29" s="11"/>
      <c r="AN29" s="44"/>
      <c r="AO29" s="44"/>
    </row>
    <row r="30" spans="39:41" ht="11.25">
      <c r="AM30" s="11"/>
      <c r="AN30" s="44"/>
      <c r="AO30" s="100"/>
    </row>
    <row r="31" spans="39:41" ht="11.25">
      <c r="AM31" s="11"/>
      <c r="AN31" s="44"/>
      <c r="AO31" s="100"/>
    </row>
    <row r="32" spans="39:41" ht="11.25">
      <c r="AM32" s="11"/>
      <c r="AN32" s="44"/>
      <c r="AO32" s="43"/>
    </row>
    <row r="33" spans="39:41" ht="11.25">
      <c r="AM33" s="11"/>
      <c r="AN33" s="44"/>
      <c r="AO33" s="43"/>
    </row>
    <row r="34" spans="39:40" ht="11.25">
      <c r="AM34" s="11"/>
      <c r="AN34" s="44"/>
    </row>
    <row r="38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17:C17 E17:F17" formulaRange="1"/>
    <ignoredError sqref="D1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D16" sqref="D16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1">
      <c r="A7" s="150" t="s">
        <v>318</v>
      </c>
      <c r="B7" s="2"/>
      <c r="C7" s="2"/>
      <c r="D7" s="2"/>
      <c r="E7" s="2"/>
      <c r="F7" s="2"/>
    </row>
    <row r="10" ht="15">
      <c r="A10" s="3" t="s">
        <v>284</v>
      </c>
    </row>
    <row r="14" ht="30">
      <c r="A14" s="119" t="s">
        <v>163</v>
      </c>
    </row>
    <row r="19" ht="15">
      <c r="A19" s="4" t="s">
        <v>316</v>
      </c>
    </row>
    <row r="20" ht="15">
      <c r="A20" s="4" t="s">
        <v>317</v>
      </c>
    </row>
    <row r="28" ht="15">
      <c r="A28" s="4" t="s">
        <v>210</v>
      </c>
    </row>
    <row r="30" ht="15">
      <c r="A30" s="4"/>
    </row>
    <row r="31" ht="15">
      <c r="A31" s="4" t="s">
        <v>285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1"/>
    </row>
    <row r="37" ht="15">
      <c r="A37" s="4"/>
    </row>
    <row r="38" ht="15">
      <c r="A38" s="4"/>
    </row>
    <row r="39" ht="15">
      <c r="A39" s="4"/>
    </row>
    <row r="40" ht="15">
      <c r="A40" s="160" t="s">
        <v>231</v>
      </c>
    </row>
    <row r="41" ht="15">
      <c r="A41" s="160" t="s">
        <v>232</v>
      </c>
    </row>
    <row r="42" ht="15">
      <c r="A42" s="160" t="s">
        <v>233</v>
      </c>
    </row>
    <row r="43" ht="15">
      <c r="A43" s="161" t="s">
        <v>234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8"/>
  <sheetViews>
    <sheetView zoomScalePageLayoutView="0" workbookViewId="0" topLeftCell="A13">
      <selection activeCell="A1" sqref="A1:J46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72" width="6.453125" style="10" customWidth="1"/>
    <col min="73" max="16384" width="10.90625" style="10" customWidth="1"/>
  </cols>
  <sheetData>
    <row r="1" spans="1:55" ht="11.25">
      <c r="A1" s="214" t="s">
        <v>21</v>
      </c>
      <c r="B1" s="214"/>
      <c r="C1" s="214"/>
      <c r="D1" s="214"/>
      <c r="E1" s="214"/>
      <c r="F1" s="214"/>
      <c r="G1" s="214"/>
      <c r="H1" s="214"/>
      <c r="I1" s="214"/>
      <c r="J1" s="21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1.25">
      <c r="A3" s="224" t="s">
        <v>30</v>
      </c>
      <c r="B3" s="224"/>
      <c r="C3" s="224"/>
      <c r="D3" s="224"/>
      <c r="E3" s="224"/>
      <c r="F3" s="224"/>
      <c r="G3" s="224"/>
      <c r="H3" s="224"/>
      <c r="I3" s="224"/>
      <c r="J3" s="22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8" t="s">
        <v>115</v>
      </c>
      <c r="B4" s="228" t="s">
        <v>112</v>
      </c>
      <c r="C4" s="228"/>
      <c r="D4" s="228" t="s">
        <v>113</v>
      </c>
      <c r="E4" s="228"/>
      <c r="F4" s="228" t="s">
        <v>114</v>
      </c>
      <c r="G4" s="228"/>
      <c r="H4" s="239" t="s">
        <v>263</v>
      </c>
      <c r="I4" s="239"/>
      <c r="J4" s="23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1.25">
      <c r="A5" s="230"/>
      <c r="B5" s="215" t="s">
        <v>116</v>
      </c>
      <c r="C5" s="215"/>
      <c r="D5" s="222" t="s">
        <v>204</v>
      </c>
      <c r="E5" s="222"/>
      <c r="F5" s="215" t="s">
        <v>199</v>
      </c>
      <c r="G5" s="215"/>
      <c r="H5" s="228" t="s">
        <v>112</v>
      </c>
      <c r="I5" s="36" t="s">
        <v>107</v>
      </c>
      <c r="J5" s="41" t="s">
        <v>107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1.25">
      <c r="A6" s="221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229"/>
      <c r="I6" s="67" t="s">
        <v>206</v>
      </c>
      <c r="J6" s="67" t="s">
        <v>117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1.25">
      <c r="A7" s="38" t="s">
        <v>65</v>
      </c>
      <c r="B7" s="26">
        <v>995.574</v>
      </c>
      <c r="C7" s="26">
        <v>739.2907999999999</v>
      </c>
      <c r="D7" s="26">
        <v>3812.94</v>
      </c>
      <c r="E7" s="26">
        <v>2988.87503</v>
      </c>
      <c r="F7" s="52">
        <f>D7/B7*1000</f>
        <v>3829.8910979997468</v>
      </c>
      <c r="G7" s="52">
        <f>E7/C7*1000</f>
        <v>4042.8949339015185</v>
      </c>
      <c r="H7" s="60">
        <f>(C7/B7-1)*100</f>
        <v>-25.742255221610854</v>
      </c>
      <c r="I7" s="60">
        <f>(E7/D7-1)*100</f>
        <v>-21.61232461040562</v>
      </c>
      <c r="J7" s="60">
        <f>(G7/F7-1)*100</f>
        <v>5.561615995113223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1.25">
      <c r="A8" s="21" t="s">
        <v>66</v>
      </c>
      <c r="B8" s="26">
        <v>492.17</v>
      </c>
      <c r="C8" s="26">
        <v>654.925</v>
      </c>
      <c r="D8" s="26">
        <v>1891.863</v>
      </c>
      <c r="E8" s="26">
        <v>2726.727</v>
      </c>
      <c r="F8" s="52">
        <f aca="true" t="shared" si="0" ref="F8:F18">D8/B8*1000</f>
        <v>3843.9218156328097</v>
      </c>
      <c r="G8" s="52">
        <f>E8/C8*1000</f>
        <v>4163.418712066267</v>
      </c>
      <c r="H8" s="60">
        <f>(C8/B8-1)*100</f>
        <v>33.06885832131172</v>
      </c>
      <c r="I8" s="60">
        <f>(E8/D8-1)*100</f>
        <v>44.12919963020576</v>
      </c>
      <c r="J8" s="60">
        <f>(G8/F8-1)*100</f>
        <v>8.311742843834601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1.25">
      <c r="A9" s="21" t="s">
        <v>67</v>
      </c>
      <c r="B9" s="26">
        <v>863.51</v>
      </c>
      <c r="C9" s="26"/>
      <c r="D9" s="26">
        <v>3542.764</v>
      </c>
      <c r="E9" s="26"/>
      <c r="F9" s="52">
        <f t="shared" si="0"/>
        <v>4102.748086298943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1.25">
      <c r="A10" s="21" t="s">
        <v>68</v>
      </c>
      <c r="B10" s="26">
        <v>1061.367</v>
      </c>
      <c r="C10" s="26"/>
      <c r="D10" s="26">
        <v>4247.29</v>
      </c>
      <c r="E10" s="26"/>
      <c r="F10" s="52">
        <f t="shared" si="0"/>
        <v>4001.716654088548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1.25">
      <c r="A11" s="21" t="s">
        <v>69</v>
      </c>
      <c r="B11" s="26">
        <v>729.016</v>
      </c>
      <c r="C11" s="26"/>
      <c r="D11" s="26">
        <v>2867.116</v>
      </c>
      <c r="E11" s="26"/>
      <c r="F11" s="52">
        <f t="shared" si="0"/>
        <v>3932.8574407146075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1.25">
      <c r="A12" s="21" t="s">
        <v>70</v>
      </c>
      <c r="B12" s="26">
        <v>401.776</v>
      </c>
      <c r="C12" s="26"/>
      <c r="D12" s="26">
        <v>1727.118</v>
      </c>
      <c r="E12" s="26"/>
      <c r="F12" s="52">
        <f t="shared" si="0"/>
        <v>4298.708733224484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1.25">
      <c r="A13" s="21" t="s">
        <v>71</v>
      </c>
      <c r="B13" s="26">
        <v>779.067</v>
      </c>
      <c r="C13" s="26"/>
      <c r="D13" s="26">
        <v>3146.452</v>
      </c>
      <c r="E13" s="26"/>
      <c r="F13" s="52">
        <f t="shared" si="0"/>
        <v>4038.7437794182024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1.25">
      <c r="A14" s="21" t="s">
        <v>72</v>
      </c>
      <c r="B14" s="26">
        <v>654.6816399999999</v>
      </c>
      <c r="C14" s="26"/>
      <c r="D14" s="26">
        <v>2686.43969</v>
      </c>
      <c r="E14" s="26"/>
      <c r="F14" s="52">
        <f t="shared" si="0"/>
        <v>4103.429095705204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1.25">
      <c r="A15" s="21" t="s">
        <v>73</v>
      </c>
      <c r="B15" s="26">
        <v>581.12304</v>
      </c>
      <c r="C15" s="26"/>
      <c r="D15" s="26">
        <v>2433.55874</v>
      </c>
      <c r="E15" s="26"/>
      <c r="F15" s="52">
        <f t="shared" si="0"/>
        <v>4187.682422641512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1.25">
      <c r="A16" s="21" t="s">
        <v>74</v>
      </c>
      <c r="B16" s="26">
        <v>850.48418</v>
      </c>
      <c r="C16" s="26"/>
      <c r="D16" s="26">
        <v>3622.5845600000002</v>
      </c>
      <c r="E16" s="26"/>
      <c r="F16" s="52">
        <f t="shared" si="0"/>
        <v>4259.437912178449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1.25">
      <c r="A17" s="21" t="s">
        <v>75</v>
      </c>
      <c r="B17" s="26">
        <v>1094.72424</v>
      </c>
      <c r="C17" s="26"/>
      <c r="D17" s="26">
        <v>4695.82832</v>
      </c>
      <c r="E17" s="26"/>
      <c r="F17" s="52">
        <f t="shared" si="0"/>
        <v>4289.507940374098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1.25">
      <c r="A18" s="21" t="s">
        <v>76</v>
      </c>
      <c r="B18" s="26">
        <v>841.721</v>
      </c>
      <c r="C18" s="26"/>
      <c r="D18" s="26">
        <v>3389.733</v>
      </c>
      <c r="E18" s="26"/>
      <c r="F18" s="52">
        <f t="shared" si="0"/>
        <v>4027.145574364902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1.25">
      <c r="A19" s="21" t="s">
        <v>310</v>
      </c>
      <c r="B19" s="26">
        <f>SUM(B7:B8)</f>
        <v>1487.744</v>
      </c>
      <c r="C19" s="26">
        <f>SUM(C7:C8)</f>
        <v>1394.2158</v>
      </c>
      <c r="D19" s="26">
        <f>SUM(D7:D8)</f>
        <v>5704.803</v>
      </c>
      <c r="E19" s="26">
        <f>SUM(E7:E8)</f>
        <v>5715.60203</v>
      </c>
      <c r="F19" s="52">
        <f>D19/B19*1000</f>
        <v>3834.5326884195133</v>
      </c>
      <c r="G19" s="52">
        <f>E19/C19*1000</f>
        <v>4099.510298190567</v>
      </c>
      <c r="H19" s="60">
        <f>(C19/B19-1)*100</f>
        <v>-6.286578873784732</v>
      </c>
      <c r="I19" s="60">
        <f>(E19/D19-1)*100</f>
        <v>0.1892971589027681</v>
      </c>
      <c r="J19" s="60">
        <f>(G19/F19-1)*100</f>
        <v>6.910297324398851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1.25">
      <c r="A20" s="21" t="s">
        <v>169</v>
      </c>
      <c r="B20" s="26">
        <f>SUM(B7:B18)</f>
        <v>9345.2141</v>
      </c>
      <c r="C20" s="26"/>
      <c r="D20" s="26">
        <f>SUM(D7:D18)</f>
        <v>38063.68731</v>
      </c>
      <c r="E20" s="26"/>
      <c r="F20" s="52">
        <f>D20/B20*1000</f>
        <v>4073.0674442226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1.25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7" ht="12" customHeight="1">
      <c r="B22" s="29"/>
      <c r="C22" s="29"/>
      <c r="D22" s="29"/>
      <c r="E22" s="29"/>
      <c r="F22" s="29"/>
      <c r="G22" s="29"/>
    </row>
    <row r="23" ht="12" customHeight="1"/>
    <row r="24" ht="12" customHeight="1"/>
    <row r="25" spans="58:72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3">
        <v>2010</v>
      </c>
      <c r="BM25" s="133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  <c r="BT25" s="10">
        <v>2018</v>
      </c>
    </row>
    <row r="26" spans="57:72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  <c r="BT26" s="29">
        <v>4043</v>
      </c>
    </row>
    <row r="27" spans="57:72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  <c r="BT27" s="29">
        <v>4163</v>
      </c>
    </row>
    <row r="28" spans="57:72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  <c r="BT28" s="29"/>
    </row>
    <row r="29" spans="57:72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  <c r="BT29" s="29"/>
    </row>
    <row r="30" spans="57:72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  <c r="BT30" s="29"/>
    </row>
    <row r="31" spans="57:72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  <c r="BT31" s="29"/>
    </row>
    <row r="32" spans="57:72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  <c r="BT32" s="29"/>
    </row>
    <row r="33" spans="57:72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>
        <v>4103</v>
      </c>
      <c r="BT33" s="29"/>
    </row>
    <row r="34" spans="57:72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>
        <v>4188</v>
      </c>
      <c r="BT34" s="29"/>
    </row>
    <row r="35" spans="57:72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>
        <v>4259</v>
      </c>
      <c r="BT35" s="29"/>
    </row>
    <row r="36" spans="57:72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>
        <v>4290</v>
      </c>
      <c r="BT36" s="29"/>
    </row>
    <row r="37" spans="57:72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>
        <v>4027</v>
      </c>
      <c r="BT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fitToHeight="1" fitToWidth="1" horizontalDpi="600" verticalDpi="600" orientation="portrait" scale="98" r:id="rId2"/>
  <ignoredErrors>
    <ignoredError sqref="B20 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9">
      <selection activeCell="W1" sqref="W1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4" t="s">
        <v>22</v>
      </c>
      <c r="B1" s="214"/>
      <c r="C1" s="214"/>
      <c r="D1" s="214"/>
      <c r="E1" s="214"/>
      <c r="F1" s="214"/>
      <c r="G1" s="214"/>
      <c r="H1" s="214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5" t="s">
        <v>31</v>
      </c>
      <c r="B3" s="215"/>
      <c r="C3" s="215"/>
      <c r="D3" s="215"/>
      <c r="E3" s="215"/>
      <c r="F3" s="215"/>
      <c r="G3" s="215"/>
      <c r="H3" s="215"/>
    </row>
    <row r="4" spans="1:8" ht="13.5" customHeight="1">
      <c r="A4" s="218" t="s">
        <v>83</v>
      </c>
      <c r="B4" s="224" t="s">
        <v>119</v>
      </c>
      <c r="C4" s="224"/>
      <c r="D4" s="224"/>
      <c r="E4" s="224"/>
      <c r="F4" s="224"/>
      <c r="G4" s="224"/>
      <c r="H4" s="224"/>
    </row>
    <row r="5" spans="1:37" ht="13.5" customHeight="1">
      <c r="A5" s="230"/>
      <c r="B5" s="228">
        <v>2016</v>
      </c>
      <c r="C5" s="228">
        <v>2017</v>
      </c>
      <c r="D5" s="41" t="s">
        <v>121</v>
      </c>
      <c r="E5" s="224" t="s">
        <v>300</v>
      </c>
      <c r="F5" s="224"/>
      <c r="G5" s="36" t="s">
        <v>122</v>
      </c>
      <c r="H5" s="36" t="s">
        <v>121</v>
      </c>
      <c r="AJ5" s="10">
        <v>2015</v>
      </c>
      <c r="AK5" s="10"/>
    </row>
    <row r="6" spans="1:37" ht="13.5" customHeight="1">
      <c r="A6" s="221"/>
      <c r="B6" s="229"/>
      <c r="C6" s="229"/>
      <c r="D6" s="50" t="s">
        <v>64</v>
      </c>
      <c r="E6" s="36">
        <v>2017</v>
      </c>
      <c r="F6" s="41">
        <v>2018</v>
      </c>
      <c r="G6" s="128" t="s">
        <v>64</v>
      </c>
      <c r="H6" s="37" t="s">
        <v>64</v>
      </c>
      <c r="AJ6" s="38" t="s">
        <v>94</v>
      </c>
      <c r="AK6" s="42">
        <v>3897.7789</v>
      </c>
    </row>
    <row r="7" spans="1:37" ht="13.5" customHeight="1">
      <c r="A7" s="38" t="s">
        <v>94</v>
      </c>
      <c r="B7" s="171">
        <v>3257.38029</v>
      </c>
      <c r="C7" s="171">
        <v>3897.7789</v>
      </c>
      <c r="D7" s="157">
        <f aca="true" t="shared" si="0" ref="D7:D16">C7/$C$16*100</f>
        <v>41.70882385120906</v>
      </c>
      <c r="E7" s="171">
        <v>697.48398</v>
      </c>
      <c r="F7" s="171">
        <v>610.6095199999999</v>
      </c>
      <c r="G7" s="60">
        <f>(F7/E7-1)*100</f>
        <v>-12.45540578580746</v>
      </c>
      <c r="H7" s="99">
        <f aca="true" t="shared" si="1" ref="H7:H16">F7/$F$16*100</f>
        <v>43.795923588336144</v>
      </c>
      <c r="AJ7" s="38" t="s">
        <v>164</v>
      </c>
      <c r="AK7" s="42">
        <v>2512.19641</v>
      </c>
    </row>
    <row r="8" spans="1:37" ht="13.5" customHeight="1">
      <c r="A8" s="21" t="s">
        <v>164</v>
      </c>
      <c r="B8" s="26">
        <v>336.96181</v>
      </c>
      <c r="C8" s="26">
        <v>2512.19641</v>
      </c>
      <c r="D8" s="145">
        <f t="shared" si="0"/>
        <v>26.882170649630687</v>
      </c>
      <c r="E8" s="26">
        <v>291.06365999999997</v>
      </c>
      <c r="F8" s="26">
        <v>516.67974</v>
      </c>
      <c r="G8" s="60">
        <f>(F8/E8-1)*100</f>
        <v>77.51434170792744</v>
      </c>
      <c r="H8" s="60">
        <f t="shared" si="1"/>
        <v>37.05881692228021</v>
      </c>
      <c r="AJ8" s="38" t="s">
        <v>95</v>
      </c>
      <c r="AK8" s="42">
        <v>1060.7078099999999</v>
      </c>
    </row>
    <row r="9" spans="1:37" ht="13.5" customHeight="1">
      <c r="A9" s="21" t="s">
        <v>92</v>
      </c>
      <c r="B9" s="26">
        <v>407.81573000000003</v>
      </c>
      <c r="C9" s="26">
        <v>885.95676</v>
      </c>
      <c r="D9" s="145">
        <f t="shared" si="0"/>
        <v>9.480325947330648</v>
      </c>
      <c r="E9" s="26">
        <v>94.18695</v>
      </c>
      <c r="F9" s="26">
        <v>46.2213</v>
      </c>
      <c r="G9" s="60">
        <f>(F9/E9-1)*100</f>
        <v>-50.926004080183084</v>
      </c>
      <c r="H9" s="60">
        <f t="shared" si="1"/>
        <v>3.315219394144988</v>
      </c>
      <c r="AJ9" s="38" t="s">
        <v>92</v>
      </c>
      <c r="AK9" s="42">
        <v>885.95676</v>
      </c>
    </row>
    <row r="10" spans="1:37" ht="13.5" customHeight="1">
      <c r="A10" s="21" t="s">
        <v>89</v>
      </c>
      <c r="B10" s="142">
        <v>236.44998</v>
      </c>
      <c r="C10" s="142">
        <v>446.52868</v>
      </c>
      <c r="D10" s="145">
        <f t="shared" si="0"/>
        <v>4.778153542427176</v>
      </c>
      <c r="E10" s="142">
        <v>96.68386</v>
      </c>
      <c r="F10" s="142">
        <v>47.2055</v>
      </c>
      <c r="G10" s="60">
        <f>(F10/E10-1)*100</f>
        <v>-51.17540818084838</v>
      </c>
      <c r="H10" s="60">
        <f t="shared" si="1"/>
        <v>3.385811067847751</v>
      </c>
      <c r="J10" s="146"/>
      <c r="AJ10" s="38" t="s">
        <v>89</v>
      </c>
      <c r="AK10" s="42">
        <v>446.52868</v>
      </c>
    </row>
    <row r="11" spans="1:37" ht="13.5" customHeight="1">
      <c r="A11" s="21" t="s">
        <v>95</v>
      </c>
      <c r="B11" s="142">
        <v>593.0452</v>
      </c>
      <c r="C11" s="142">
        <v>1060.7078099999999</v>
      </c>
      <c r="D11" s="145">
        <f t="shared" si="0"/>
        <v>11.350278284099627</v>
      </c>
      <c r="E11" s="142">
        <v>206.85168</v>
      </c>
      <c r="F11" s="142">
        <v>136.24155</v>
      </c>
      <c r="G11" s="60">
        <f>(F11/E11-1)*100</f>
        <v>-34.13563283604948</v>
      </c>
      <c r="H11" s="60">
        <f t="shared" si="1"/>
        <v>9.7719153041644</v>
      </c>
      <c r="J11" s="146"/>
      <c r="AJ11" s="11" t="s">
        <v>123</v>
      </c>
      <c r="AK11" s="44">
        <v>542</v>
      </c>
    </row>
    <row r="12" spans="1:37" ht="13.5" customHeight="1">
      <c r="A12" s="21" t="s">
        <v>138</v>
      </c>
      <c r="B12" s="142">
        <v>0</v>
      </c>
      <c r="C12" s="142">
        <v>63.0525</v>
      </c>
      <c r="D12" s="145">
        <f t="shared" si="0"/>
        <v>0.6747036410603895</v>
      </c>
      <c r="E12" s="142">
        <v>40.691120000000005</v>
      </c>
      <c r="F12" s="142">
        <v>0</v>
      </c>
      <c r="G12" s="60"/>
      <c r="H12" s="60">
        <f t="shared" si="1"/>
        <v>0</v>
      </c>
      <c r="J12" s="146"/>
      <c r="K12" s="146"/>
      <c r="AJ12" s="11"/>
      <c r="AK12" s="44">
        <f>SUM(AK6:AK11)</f>
        <v>9345.168559999998</v>
      </c>
    </row>
    <row r="13" spans="1:37" ht="13.5" customHeight="1">
      <c r="A13" s="21" t="s">
        <v>140</v>
      </c>
      <c r="B13" s="142">
        <v>120.08881</v>
      </c>
      <c r="C13" s="142">
        <v>180.09602999999998</v>
      </c>
      <c r="D13" s="60">
        <f t="shared" si="0"/>
        <v>1.9271471738871755</v>
      </c>
      <c r="E13" s="142">
        <v>20.01157</v>
      </c>
      <c r="F13" s="142">
        <v>20.001810000000003</v>
      </c>
      <c r="G13" s="60">
        <f>(F13/E13-1)*100</f>
        <v>-0.04877178552206152</v>
      </c>
      <c r="H13" s="60">
        <f t="shared" si="1"/>
        <v>1.4346283732825162</v>
      </c>
      <c r="I13" s="101"/>
      <c r="AJ13" s="102"/>
      <c r="AK13" s="103"/>
    </row>
    <row r="14" spans="1:37" ht="13.5" customHeight="1">
      <c r="A14" s="21" t="s">
        <v>139</v>
      </c>
      <c r="B14" s="26">
        <v>24</v>
      </c>
      <c r="C14" s="26">
        <v>46.97872</v>
      </c>
      <c r="D14" s="145">
        <f t="shared" si="0"/>
        <v>0.5027035159011386</v>
      </c>
      <c r="E14" s="26"/>
      <c r="F14" s="26"/>
      <c r="G14" s="60"/>
      <c r="H14" s="60"/>
      <c r="AJ14" s="102"/>
      <c r="AK14" s="102"/>
    </row>
    <row r="15" spans="1:37" ht="13.5" customHeight="1">
      <c r="A15" s="21" t="s">
        <v>123</v>
      </c>
      <c r="B15" s="26">
        <v>37.69374</v>
      </c>
      <c r="C15" s="26">
        <v>251.91832000000005</v>
      </c>
      <c r="D15" s="145">
        <f t="shared" si="0"/>
        <v>2.695693394454088</v>
      </c>
      <c r="E15" s="26">
        <v>40.771</v>
      </c>
      <c r="F15" s="26">
        <v>17.256</v>
      </c>
      <c r="G15" s="60"/>
      <c r="H15" s="60"/>
      <c r="J15" s="101"/>
      <c r="AH15" s="146"/>
      <c r="AJ15" s="102"/>
      <c r="AK15" s="102"/>
    </row>
    <row r="16" spans="1:37" ht="13.5" customHeight="1">
      <c r="A16" s="21" t="s">
        <v>77</v>
      </c>
      <c r="B16" s="52">
        <f>SUM(B7:B15)</f>
        <v>5013.43556</v>
      </c>
      <c r="C16" s="52">
        <f>SUM(C7:C15)</f>
        <v>9345.21413</v>
      </c>
      <c r="D16" s="118">
        <f t="shared" si="0"/>
        <v>100</v>
      </c>
      <c r="E16" s="28">
        <f>SUM(E7:E15)</f>
        <v>1487.74382</v>
      </c>
      <c r="F16" s="28">
        <f>SUM(F7:F15)</f>
        <v>1394.21542</v>
      </c>
      <c r="G16" s="55">
        <f>(F16/E16-1)*100</f>
        <v>-6.286593077563573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190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610.6095199999999</v>
      </c>
      <c r="AL17" s="104">
        <f>AK17/$AK$24</f>
        <v>0.43795923588336144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516.67974</v>
      </c>
      <c r="AL18" s="104">
        <f>AK18/$AK$24</f>
        <v>0.3705881692228021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China</v>
      </c>
      <c r="AK19" s="44">
        <f>F9</f>
        <v>46.2213</v>
      </c>
      <c r="AL19" s="104">
        <f>AK19/$AK$24</f>
        <v>0.03315219394144988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Perú</v>
      </c>
      <c r="AK20" s="44">
        <f>F10</f>
        <v>47.2055</v>
      </c>
      <c r="AL20" s="104">
        <f>AK20/$AK$24</f>
        <v>0.03385811067847751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4"/>
      <c r="AJ21" s="11" t="s">
        <v>123</v>
      </c>
      <c r="AK21" s="44">
        <f>SUM(F11:F15)</f>
        <v>173.49936</v>
      </c>
      <c r="AL21" s="104">
        <f>AK21/$AK$24</f>
        <v>0.12444229027390903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4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4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1394.21542</v>
      </c>
      <c r="AL24" s="105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3"/>
      <c r="AJ27" s="103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3"/>
      <c r="AJ29" s="103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3"/>
      <c r="AJ31" s="103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1"/>
  <sheetViews>
    <sheetView zoomScale="96" zoomScaleNormal="96" zoomScaleSheetLayoutView="75" zoomScalePageLayoutView="0" workbookViewId="0" topLeftCell="A10">
      <selection activeCell="D50" sqref="D50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1.25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1.25">
      <c r="A2" s="214" t="s">
        <v>24</v>
      </c>
      <c r="B2" s="214"/>
      <c r="C2" s="214"/>
      <c r="D2" s="214"/>
      <c r="E2" s="214"/>
    </row>
    <row r="3" spans="1:5" ht="11.25">
      <c r="A3" s="34"/>
      <c r="B3" s="34"/>
      <c r="C3" s="34"/>
      <c r="D3" s="34"/>
      <c r="E3" s="34"/>
    </row>
    <row r="4" spans="1:5" ht="11.25">
      <c r="A4" s="240" t="s">
        <v>32</v>
      </c>
      <c r="B4" s="241"/>
      <c r="C4" s="241"/>
      <c r="D4" s="241"/>
      <c r="E4" s="242"/>
    </row>
    <row r="5" spans="1:5" ht="11.25">
      <c r="A5" s="243" t="s">
        <v>305</v>
      </c>
      <c r="B5" s="244"/>
      <c r="C5" s="244"/>
      <c r="D5" s="244"/>
      <c r="E5" s="245"/>
    </row>
    <row r="6" spans="1:5" ht="11.25">
      <c r="A6" s="84" t="s">
        <v>96</v>
      </c>
      <c r="B6" s="246" t="s">
        <v>125</v>
      </c>
      <c r="C6" s="36" t="s">
        <v>112</v>
      </c>
      <c r="D6" s="36" t="s">
        <v>107</v>
      </c>
      <c r="E6" s="41" t="s">
        <v>108</v>
      </c>
    </row>
    <row r="7" spans="1:5" ht="11.25">
      <c r="A7" s="85" t="s">
        <v>145</v>
      </c>
      <c r="B7" s="247"/>
      <c r="C7" s="50" t="s">
        <v>116</v>
      </c>
      <c r="D7" s="50" t="s">
        <v>204</v>
      </c>
      <c r="E7" s="23" t="s">
        <v>200</v>
      </c>
    </row>
    <row r="8" spans="1:5" ht="11.25">
      <c r="A8" s="196"/>
      <c r="B8" s="194"/>
      <c r="C8" s="198"/>
      <c r="D8" s="198"/>
      <c r="E8" s="120"/>
    </row>
    <row r="9" spans="1:8" ht="11.25">
      <c r="A9" s="141">
        <v>4061030</v>
      </c>
      <c r="B9" s="195" t="s">
        <v>167</v>
      </c>
      <c r="C9" s="168">
        <v>81.09410000000001</v>
      </c>
      <c r="D9" s="168">
        <v>335.4893</v>
      </c>
      <c r="E9" s="26">
        <f>D9/C9*1000</f>
        <v>4137.037096410219</v>
      </c>
      <c r="H9" s="29"/>
    </row>
    <row r="10" spans="1:36" ht="11.25">
      <c r="A10" s="141"/>
      <c r="B10" s="167" t="s">
        <v>77</v>
      </c>
      <c r="C10" s="169">
        <f>SUM(C8:C9)</f>
        <v>81.09410000000001</v>
      </c>
      <c r="D10" s="169">
        <f>SUM(D8:D9)</f>
        <v>335.4893</v>
      </c>
      <c r="E10" s="52">
        <f>D10/C10*1000</f>
        <v>4137.037096410219</v>
      </c>
      <c r="H10" s="29"/>
      <c r="AH10" s="10" t="str">
        <f>B9</f>
        <v>Mozzarella</v>
      </c>
      <c r="AI10" s="58">
        <f>C9</f>
        <v>81.09410000000001</v>
      </c>
      <c r="AJ10" s="76">
        <f>AI10/$AI$15*100</f>
        <v>5.816467696961648</v>
      </c>
    </row>
    <row r="11" spans="1:36" ht="11.25">
      <c r="A11" s="172"/>
      <c r="B11" s="11"/>
      <c r="C11" s="170"/>
      <c r="D11" s="170"/>
      <c r="E11" s="52"/>
      <c r="H11" s="29"/>
      <c r="AH11" s="10" t="str">
        <f aca="true" t="shared" si="0" ref="AH11:AI13">B12</f>
        <v>Gouda y del tipo gouda</v>
      </c>
      <c r="AI11" s="60">
        <f t="shared" si="0"/>
        <v>1037.44937</v>
      </c>
      <c r="AJ11" s="76">
        <f>AI11/$AI$15*100</f>
        <v>74.41097130171259</v>
      </c>
    </row>
    <row r="12" spans="1:36" ht="11.25">
      <c r="A12" s="172">
        <v>4069010</v>
      </c>
      <c r="B12" s="11" t="s">
        <v>136</v>
      </c>
      <c r="C12" s="168">
        <v>1037.44937</v>
      </c>
      <c r="D12" s="168">
        <v>3977.7826800000003</v>
      </c>
      <c r="E12" s="52">
        <f>D12/C12*1000</f>
        <v>3834.1945111017803</v>
      </c>
      <c r="H12" s="29"/>
      <c r="AH12" s="10" t="str">
        <f t="shared" si="0"/>
        <v>Edam y del tipo edam</v>
      </c>
      <c r="AI12" s="60">
        <f t="shared" si="0"/>
        <v>100.05636</v>
      </c>
      <c r="AJ12" s="76">
        <f>AI12/$AI$15*100</f>
        <v>7.176534246209839</v>
      </c>
    </row>
    <row r="13" spans="1:36" ht="11.25">
      <c r="A13" s="172">
        <v>4069030</v>
      </c>
      <c r="B13" s="11" t="s">
        <v>275</v>
      </c>
      <c r="C13" s="197">
        <v>100.05636</v>
      </c>
      <c r="D13" s="197">
        <v>383.54454</v>
      </c>
      <c r="E13" s="52">
        <f>D13/C13*1000</f>
        <v>3833.284960596208</v>
      </c>
      <c r="H13" s="29"/>
      <c r="AH13" s="10" t="str">
        <f t="shared" si="0"/>
        <v>Parmesano y del tipo parmesano</v>
      </c>
      <c r="AI13" s="60">
        <f t="shared" si="0"/>
        <v>175.61577</v>
      </c>
      <c r="AJ13" s="76">
        <f>AI13/$AI$15*100</f>
        <v>12.596026755115924</v>
      </c>
    </row>
    <row r="14" spans="1:35" ht="11.25">
      <c r="A14" s="172">
        <v>4069040</v>
      </c>
      <c r="B14" s="11" t="s">
        <v>250</v>
      </c>
      <c r="C14" s="197">
        <v>175.61577</v>
      </c>
      <c r="D14" s="197">
        <v>1018.78519</v>
      </c>
      <c r="E14" s="52">
        <f>D14/C14*1000</f>
        <v>5801.216997767342</v>
      </c>
      <c r="H14" s="29"/>
      <c r="AH14" s="73"/>
      <c r="AI14" s="60"/>
    </row>
    <row r="15" spans="1:35" ht="11.25">
      <c r="A15" s="87"/>
      <c r="B15" s="11" t="s">
        <v>77</v>
      </c>
      <c r="C15" s="170">
        <f>SUM(C12:C14)</f>
        <v>1313.1215000000002</v>
      </c>
      <c r="D15" s="170">
        <f>SUM(D12:D14)</f>
        <v>5380.11241</v>
      </c>
      <c r="E15" s="52">
        <f>D15/C15*1000</f>
        <v>4097.193146254935</v>
      </c>
      <c r="AI15" s="73">
        <f>SUM(AI10:AI14)</f>
        <v>1394.2156</v>
      </c>
    </row>
    <row r="16" spans="1:35" ht="11.25">
      <c r="A16" s="87"/>
      <c r="B16" s="11"/>
      <c r="C16" s="170"/>
      <c r="D16" s="170"/>
      <c r="E16" s="52"/>
      <c r="AI16" s="73"/>
    </row>
    <row r="17" spans="1:35" ht="11.25">
      <c r="A17" s="88"/>
      <c r="B17" s="11" t="s">
        <v>77</v>
      </c>
      <c r="C17" s="170">
        <f>C10+C15</f>
        <v>1394.2156000000002</v>
      </c>
      <c r="D17" s="170">
        <f>D10+D15</f>
        <v>5715.60171</v>
      </c>
      <c r="E17" s="52">
        <f>D17/C17*1000</f>
        <v>4099.51065674491</v>
      </c>
      <c r="AI17" s="73"/>
    </row>
    <row r="18" spans="1:35" ht="11.25">
      <c r="A18" s="88"/>
      <c r="B18" s="22"/>
      <c r="C18" s="26"/>
      <c r="D18" s="26"/>
      <c r="E18" s="52"/>
      <c r="H18" s="73"/>
      <c r="AI18" s="73"/>
    </row>
    <row r="19" spans="1:35" ht="11.25">
      <c r="A19" s="88"/>
      <c r="B19" s="22"/>
      <c r="C19" s="60"/>
      <c r="D19" s="60"/>
      <c r="E19" s="52"/>
      <c r="AI19" s="73"/>
    </row>
    <row r="20" spans="1:35" ht="11.25">
      <c r="A20" s="88"/>
      <c r="B20" s="64"/>
      <c r="C20" s="24"/>
      <c r="D20" s="24"/>
      <c r="E20" s="22"/>
      <c r="AI20" s="73"/>
    </row>
    <row r="21" spans="1:36" ht="11.25">
      <c r="A21" s="47" t="s">
        <v>190</v>
      </c>
      <c r="B21" s="53"/>
      <c r="C21" s="53"/>
      <c r="D21" s="53"/>
      <c r="E21" s="54"/>
      <c r="AJ21" s="132"/>
    </row>
    <row r="22" ht="11.25">
      <c r="AJ22" s="132"/>
    </row>
    <row r="23" ht="11.25">
      <c r="AJ23" s="132"/>
    </row>
    <row r="24" ht="11.25">
      <c r="AJ24" s="132"/>
    </row>
    <row r="25" ht="11.25">
      <c r="AJ25" s="132"/>
    </row>
    <row r="26" ht="11.25">
      <c r="AJ26" s="132"/>
    </row>
    <row r="27" ht="11.25">
      <c r="AJ27" s="132"/>
    </row>
    <row r="28" spans="34:35" ht="11.25">
      <c r="AH28" s="73"/>
      <c r="AI28" s="73"/>
    </row>
    <row r="29" spans="34:35" ht="11.25">
      <c r="AH29" s="73"/>
      <c r="AI29" s="73"/>
    </row>
    <row r="30" spans="34:35" ht="11.25">
      <c r="AH30" s="73"/>
      <c r="AI30" s="73"/>
    </row>
    <row r="33" spans="34:35" ht="11.25">
      <c r="AH33" s="73"/>
      <c r="AI33" s="73"/>
    </row>
    <row r="34" spans="34:35" ht="11.25">
      <c r="AH34" s="73"/>
      <c r="AI34" s="73"/>
    </row>
    <row r="35" spans="34:35" ht="12.75" customHeight="1">
      <c r="AH35" s="73"/>
      <c r="AI35" s="73"/>
    </row>
    <row r="39" spans="34:35" ht="11.25">
      <c r="AH39" s="10" t="s">
        <v>137</v>
      </c>
      <c r="AI39" s="73"/>
    </row>
    <row r="40" ht="11.25">
      <c r="AI40" s="73"/>
    </row>
    <row r="41" ht="11.25">
      <c r="AI41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91" zoomScaleNormal="91" zoomScaleSheetLayoutView="75" zoomScalePageLayoutView="0" workbookViewId="0" topLeftCell="A1">
      <selection activeCell="S41" sqref="S41"/>
    </sheetView>
  </sheetViews>
  <sheetFormatPr defaultColWidth="6.453125" defaultRowHeight="18"/>
  <cols>
    <col min="1" max="1" width="9.99609375" style="10" customWidth="1"/>
    <col min="2" max="16" width="4.8125" style="10" customWidth="1"/>
    <col min="17" max="17" width="4.6328125" style="10" customWidth="1"/>
    <col min="18" max="16384" width="6.453125" style="10" customWidth="1"/>
  </cols>
  <sheetData>
    <row r="1" spans="1:17" ht="11.25">
      <c r="A1" s="214" t="s">
        <v>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0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7" ht="14.25" customHeight="1">
      <c r="A3" s="256" t="s">
        <v>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8"/>
    </row>
    <row r="4" spans="1:17" ht="14.25" customHeight="1">
      <c r="A4" s="267" t="s">
        <v>282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1.25">
      <c r="A5" s="264" t="s">
        <v>197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6"/>
    </row>
    <row r="6" spans="1:17" ht="18" customHeight="1">
      <c r="A6" s="254" t="s">
        <v>148</v>
      </c>
      <c r="B6" s="254">
        <v>2004</v>
      </c>
      <c r="C6" s="254">
        <v>2005</v>
      </c>
      <c r="D6" s="248">
        <v>2006</v>
      </c>
      <c r="E6" s="248">
        <v>2007</v>
      </c>
      <c r="F6" s="248">
        <v>2008</v>
      </c>
      <c r="G6" s="248">
        <v>2009</v>
      </c>
      <c r="H6" s="248">
        <v>2010</v>
      </c>
      <c r="I6" s="248">
        <v>2011</v>
      </c>
      <c r="J6" s="252">
        <v>2012</v>
      </c>
      <c r="K6" s="250">
        <v>2013</v>
      </c>
      <c r="L6" s="270">
        <v>2014</v>
      </c>
      <c r="M6" s="249">
        <v>2015</v>
      </c>
      <c r="N6" s="259">
        <v>2016</v>
      </c>
      <c r="O6" s="259">
        <v>2017</v>
      </c>
      <c r="P6" s="262" t="s">
        <v>300</v>
      </c>
      <c r="Q6" s="263"/>
    </row>
    <row r="7" spans="1:17" ht="11.25">
      <c r="A7" s="254"/>
      <c r="B7" s="254"/>
      <c r="C7" s="254"/>
      <c r="D7" s="248"/>
      <c r="E7" s="248"/>
      <c r="F7" s="248"/>
      <c r="G7" s="248"/>
      <c r="H7" s="248"/>
      <c r="I7" s="248"/>
      <c r="J7" s="252"/>
      <c r="K7" s="250"/>
      <c r="L7" s="252"/>
      <c r="M7" s="250"/>
      <c r="N7" s="260"/>
      <c r="O7" s="260"/>
      <c r="P7" s="203">
        <v>2017</v>
      </c>
      <c r="Q7" s="203">
        <v>2018</v>
      </c>
    </row>
    <row r="8" spans="1:17" ht="11.25">
      <c r="A8" s="255"/>
      <c r="B8" s="255"/>
      <c r="C8" s="255"/>
      <c r="D8" s="229"/>
      <c r="E8" s="229"/>
      <c r="F8" s="229"/>
      <c r="G8" s="229"/>
      <c r="H8" s="229"/>
      <c r="I8" s="229"/>
      <c r="J8" s="253"/>
      <c r="K8" s="251"/>
      <c r="L8" s="271"/>
      <c r="M8" s="251"/>
      <c r="N8" s="261"/>
      <c r="O8" s="261">
        <v>2017</v>
      </c>
      <c r="P8" s="204"/>
      <c r="Q8" s="205"/>
    </row>
    <row r="9" spans="1:17" ht="11.25">
      <c r="A9" s="107"/>
      <c r="B9" s="107"/>
      <c r="C9" s="10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1.25">
      <c r="A10" s="106" t="s">
        <v>147</v>
      </c>
      <c r="B10" s="106"/>
      <c r="C10" s="10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1.25">
      <c r="A11" s="106" t="s">
        <v>149</v>
      </c>
      <c r="B11" s="110">
        <v>85519</v>
      </c>
      <c r="C11" s="110">
        <v>115211</v>
      </c>
      <c r="D11" s="52">
        <v>121980</v>
      </c>
      <c r="E11" s="52">
        <v>173548</v>
      </c>
      <c r="F11" s="52">
        <v>226406</v>
      </c>
      <c r="G11" s="52">
        <v>129655</v>
      </c>
      <c r="H11" s="52">
        <v>159263</v>
      </c>
      <c r="I11" s="52">
        <v>201828</v>
      </c>
      <c r="J11" s="52">
        <v>212166.809</v>
      </c>
      <c r="K11" s="52">
        <v>269747.933</v>
      </c>
      <c r="L11" s="52">
        <v>299788.25544</v>
      </c>
      <c r="M11" s="52">
        <v>172765.05684</v>
      </c>
      <c r="N11" s="52">
        <v>169372.28246000002</v>
      </c>
      <c r="O11" s="52">
        <v>204530.25884999998</v>
      </c>
      <c r="P11" s="52">
        <v>36483.365170000005</v>
      </c>
      <c r="Q11" s="52">
        <v>41732.81041</v>
      </c>
    </row>
    <row r="12" spans="1:17" ht="11.25">
      <c r="A12" s="106" t="s">
        <v>150</v>
      </c>
      <c r="B12" s="110">
        <v>124.8</v>
      </c>
      <c r="C12" s="110">
        <v>2683.14</v>
      </c>
      <c r="D12" s="52">
        <v>51.2</v>
      </c>
      <c r="E12" s="52">
        <v>3.546</v>
      </c>
      <c r="F12" s="52">
        <v>905.941</v>
      </c>
      <c r="G12" s="52">
        <v>46.076</v>
      </c>
      <c r="H12" s="52">
        <v>10904.167</v>
      </c>
      <c r="I12" s="52">
        <v>19332</v>
      </c>
      <c r="J12" s="52">
        <v>24722.592</v>
      </c>
      <c r="K12" s="52">
        <v>22047.008</v>
      </c>
      <c r="L12" s="52">
        <v>18627.3737</v>
      </c>
      <c r="M12" s="52">
        <v>3938.38127</v>
      </c>
      <c r="N12" s="52">
        <v>16792.135309999998</v>
      </c>
      <c r="O12" s="52">
        <v>15366.00102</v>
      </c>
      <c r="P12" s="52">
        <v>4404.5376</v>
      </c>
      <c r="Q12" s="52">
        <v>3491.69979</v>
      </c>
    </row>
    <row r="13" spans="1:17" ht="11.25">
      <c r="A13" s="108" t="s">
        <v>151</v>
      </c>
      <c r="B13" s="14">
        <f aca="true" t="shared" si="0" ref="B13:I13">B12/B11*100</f>
        <v>0.14593248284007063</v>
      </c>
      <c r="C13" s="15">
        <f t="shared" si="0"/>
        <v>2.3288922064733404</v>
      </c>
      <c r="D13" s="14">
        <f t="shared" si="0"/>
        <v>0.04197409411378915</v>
      </c>
      <c r="E13" s="14">
        <f t="shared" si="0"/>
        <v>0.0020432387581533636</v>
      </c>
      <c r="F13" s="14">
        <f t="shared" si="0"/>
        <v>0.40014001395722726</v>
      </c>
      <c r="G13" s="14">
        <f t="shared" si="0"/>
        <v>0.03553738768269639</v>
      </c>
      <c r="H13" s="14">
        <f t="shared" si="0"/>
        <v>6.8466417184154515</v>
      </c>
      <c r="I13" s="14">
        <f t="shared" si="0"/>
        <v>9.578452940127237</v>
      </c>
      <c r="J13" s="14">
        <f aca="true" t="shared" si="1" ref="J13:Q13">J12/J11*100</f>
        <v>11.652431460191307</v>
      </c>
      <c r="K13" s="14">
        <f t="shared" si="1"/>
        <v>8.173188856279392</v>
      </c>
      <c r="L13" s="14">
        <f t="shared" si="1"/>
        <v>6.2135101565805355</v>
      </c>
      <c r="M13" s="14">
        <f t="shared" si="1"/>
        <v>2.2796168056410773</v>
      </c>
      <c r="N13" s="14">
        <f t="shared" si="1"/>
        <v>9.91433489949321</v>
      </c>
      <c r="O13" s="14">
        <f>O12/O11*100</f>
        <v>7.512825293625252</v>
      </c>
      <c r="P13" s="14">
        <f>P12/P11*100</f>
        <v>12.072728432468773</v>
      </c>
      <c r="Q13" s="14">
        <f t="shared" si="1"/>
        <v>8.366797624449756</v>
      </c>
    </row>
    <row r="14" spans="1:17" ht="11.25">
      <c r="A14" s="106"/>
      <c r="B14" s="111"/>
      <c r="C14" s="11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1.25">
      <c r="A15" s="106" t="s">
        <v>146</v>
      </c>
      <c r="B15" s="111"/>
      <c r="C15" s="11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1.25">
      <c r="A16" s="106" t="s">
        <v>149</v>
      </c>
      <c r="B16" s="110">
        <v>50688</v>
      </c>
      <c r="C16" s="110">
        <v>85423</v>
      </c>
      <c r="D16" s="52">
        <v>86123</v>
      </c>
      <c r="E16" s="52">
        <v>73945</v>
      </c>
      <c r="F16" s="52">
        <v>102085</v>
      </c>
      <c r="G16" s="52">
        <v>76384</v>
      </c>
      <c r="H16" s="52">
        <v>89288</v>
      </c>
      <c r="I16" s="52">
        <v>128986</v>
      </c>
      <c r="J16" s="52">
        <v>187700.777</v>
      </c>
      <c r="K16" s="52">
        <v>219229.934</v>
      </c>
      <c r="L16" s="52">
        <v>224993.99202</v>
      </c>
      <c r="M16" s="52">
        <v>212554.69780000002</v>
      </c>
      <c r="N16" s="52">
        <v>209550.78563</v>
      </c>
      <c r="O16" s="52">
        <v>325644.84794</v>
      </c>
      <c r="P16" s="52">
        <v>44946.41324</v>
      </c>
      <c r="Q16" s="52">
        <v>50331.103670000004</v>
      </c>
    </row>
    <row r="17" spans="1:17" ht="11.25">
      <c r="A17" s="106" t="s">
        <v>150</v>
      </c>
      <c r="B17" s="110">
        <v>34183</v>
      </c>
      <c r="C17" s="110">
        <v>65933</v>
      </c>
      <c r="D17" s="52">
        <v>67546</v>
      </c>
      <c r="E17" s="52">
        <v>40935</v>
      </c>
      <c r="F17" s="52">
        <v>52177</v>
      </c>
      <c r="G17" s="52">
        <v>53324</v>
      </c>
      <c r="H17" s="52">
        <v>48690</v>
      </c>
      <c r="I17" s="52">
        <v>66968</v>
      </c>
      <c r="J17" s="52">
        <v>81738.159</v>
      </c>
      <c r="K17" s="52">
        <v>76079.264</v>
      </c>
      <c r="L17" s="52">
        <v>70930.06764</v>
      </c>
      <c r="M17" s="52">
        <v>64911.6979</v>
      </c>
      <c r="N17" s="52">
        <v>58790.327840000005</v>
      </c>
      <c r="O17" s="52">
        <v>66154.13078</v>
      </c>
      <c r="P17" s="52">
        <v>8055.89619</v>
      </c>
      <c r="Q17" s="52">
        <v>11645.17628</v>
      </c>
    </row>
    <row r="18" spans="1:17" ht="11.25">
      <c r="A18" s="108" t="s">
        <v>151</v>
      </c>
      <c r="B18" s="14">
        <f aca="true" t="shared" si="2" ref="B18:G18">B17/B16*100</f>
        <v>67.4380523989899</v>
      </c>
      <c r="C18" s="15">
        <f t="shared" si="2"/>
        <v>77.18413073762336</v>
      </c>
      <c r="D18" s="14">
        <f t="shared" si="2"/>
        <v>78.42968777213984</v>
      </c>
      <c r="E18" s="14">
        <f t="shared" si="2"/>
        <v>55.35871255662993</v>
      </c>
      <c r="F18" s="14">
        <f t="shared" si="2"/>
        <v>51.11132879463193</v>
      </c>
      <c r="G18" s="14">
        <f t="shared" si="2"/>
        <v>69.81043150397988</v>
      </c>
      <c r="H18" s="14">
        <f aca="true" t="shared" si="3" ref="H18:Q18">H17/H16*100</f>
        <v>54.531403996057705</v>
      </c>
      <c r="I18" s="14">
        <f t="shared" si="3"/>
        <v>51.91881289442265</v>
      </c>
      <c r="J18" s="14">
        <f t="shared" si="3"/>
        <v>43.54705414991436</v>
      </c>
      <c r="K18" s="14">
        <f t="shared" si="3"/>
        <v>34.702954387606574</v>
      </c>
      <c r="L18" s="14">
        <f t="shared" si="3"/>
        <v>31.525316299865878</v>
      </c>
      <c r="M18" s="14">
        <f t="shared" si="3"/>
        <v>30.538820629162306</v>
      </c>
      <c r="N18" s="14">
        <f>N17/N16*100</f>
        <v>28.055407982962667</v>
      </c>
      <c r="O18" s="14">
        <f>O17/O16*100</f>
        <v>20.31480958427105</v>
      </c>
      <c r="P18" s="14">
        <f>P17/P16*100</f>
        <v>17.923334943289014</v>
      </c>
      <c r="Q18" s="14">
        <f t="shared" si="3"/>
        <v>23.13713674222713</v>
      </c>
    </row>
    <row r="19" spans="1:17" ht="11.25">
      <c r="A19" s="106"/>
      <c r="B19" s="111"/>
      <c r="C19" s="11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1.25">
      <c r="A20" s="106" t="s">
        <v>198</v>
      </c>
      <c r="B20" s="111"/>
      <c r="C20" s="1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1.25">
      <c r="A21" s="106" t="s">
        <v>152</v>
      </c>
      <c r="B21" s="109">
        <f>B12</f>
        <v>124.8</v>
      </c>
      <c r="C21" s="110">
        <f>C12</f>
        <v>2683.14</v>
      </c>
      <c r="D21" s="110">
        <f>D12</f>
        <v>51.2</v>
      </c>
      <c r="E21" s="110">
        <f>E12</f>
        <v>3.546</v>
      </c>
      <c r="F21" s="110">
        <f>F12</f>
        <v>905.941</v>
      </c>
      <c r="G21" s="110">
        <f aca="true" t="shared" si="4" ref="G21:Q21">G12</f>
        <v>46.076</v>
      </c>
      <c r="H21" s="110">
        <f t="shared" si="4"/>
        <v>10904.167</v>
      </c>
      <c r="I21" s="110">
        <f t="shared" si="4"/>
        <v>19332</v>
      </c>
      <c r="J21" s="110">
        <f t="shared" si="4"/>
        <v>24722.592</v>
      </c>
      <c r="K21" s="110">
        <f t="shared" si="4"/>
        <v>22047.008</v>
      </c>
      <c r="L21" s="110">
        <f t="shared" si="4"/>
        <v>18627.3737</v>
      </c>
      <c r="M21" s="110">
        <f t="shared" si="4"/>
        <v>3938.38127</v>
      </c>
      <c r="N21" s="110">
        <f t="shared" si="4"/>
        <v>16792.135309999998</v>
      </c>
      <c r="O21" s="110">
        <f>O12</f>
        <v>15366.00102</v>
      </c>
      <c r="P21" s="110">
        <f>P12</f>
        <v>4404.5376</v>
      </c>
      <c r="Q21" s="110">
        <f t="shared" si="4"/>
        <v>3491.69979</v>
      </c>
    </row>
    <row r="22" spans="1:17" ht="11.25">
      <c r="A22" s="106" t="s">
        <v>153</v>
      </c>
      <c r="B22" s="109">
        <f>B17</f>
        <v>34183</v>
      </c>
      <c r="C22" s="110">
        <f>C17</f>
        <v>65933</v>
      </c>
      <c r="D22" s="110">
        <f>D17</f>
        <v>67546</v>
      </c>
      <c r="E22" s="110">
        <f>E17</f>
        <v>40935</v>
      </c>
      <c r="F22" s="110">
        <f>F17</f>
        <v>52177</v>
      </c>
      <c r="G22" s="110">
        <f aca="true" t="shared" si="5" ref="G22:Q22">G17</f>
        <v>53324</v>
      </c>
      <c r="H22" s="110">
        <f t="shared" si="5"/>
        <v>48690</v>
      </c>
      <c r="I22" s="110">
        <f t="shared" si="5"/>
        <v>66968</v>
      </c>
      <c r="J22" s="110">
        <f t="shared" si="5"/>
        <v>81738.159</v>
      </c>
      <c r="K22" s="110">
        <f t="shared" si="5"/>
        <v>76079.264</v>
      </c>
      <c r="L22" s="110">
        <f t="shared" si="5"/>
        <v>70930.06764</v>
      </c>
      <c r="M22" s="110">
        <f t="shared" si="5"/>
        <v>64911.6979</v>
      </c>
      <c r="N22" s="110">
        <f t="shared" si="5"/>
        <v>58790.327840000005</v>
      </c>
      <c r="O22" s="110">
        <f>O17</f>
        <v>66154.13078</v>
      </c>
      <c r="P22" s="110">
        <f>P17</f>
        <v>8055.89619</v>
      </c>
      <c r="Q22" s="110">
        <f t="shared" si="5"/>
        <v>11645.17628</v>
      </c>
    </row>
    <row r="23" spans="1:17" ht="11.25">
      <c r="A23" s="106" t="s">
        <v>154</v>
      </c>
      <c r="B23" s="109">
        <f>B21-B22</f>
        <v>-34058.2</v>
      </c>
      <c r="C23" s="110">
        <f>C21-C22</f>
        <v>-63249.86</v>
      </c>
      <c r="D23" s="110">
        <f>D21-D22</f>
        <v>-67494.8</v>
      </c>
      <c r="E23" s="110">
        <f>E21-E22</f>
        <v>-40931.454</v>
      </c>
      <c r="F23" s="110">
        <f>F21-F22</f>
        <v>-51271.059</v>
      </c>
      <c r="G23" s="110">
        <f aca="true" t="shared" si="6" ref="G23:Q23">G21-G22</f>
        <v>-53277.924</v>
      </c>
      <c r="H23" s="110">
        <f t="shared" si="6"/>
        <v>-37785.833</v>
      </c>
      <c r="I23" s="110">
        <f t="shared" si="6"/>
        <v>-47636</v>
      </c>
      <c r="J23" s="110">
        <f t="shared" si="6"/>
        <v>-57015.566999999995</v>
      </c>
      <c r="K23" s="110">
        <f t="shared" si="6"/>
        <v>-54032.255999999994</v>
      </c>
      <c r="L23" s="110">
        <f t="shared" si="6"/>
        <v>-52302.69394</v>
      </c>
      <c r="M23" s="110">
        <f t="shared" si="6"/>
        <v>-60973.31663</v>
      </c>
      <c r="N23" s="110">
        <f t="shared" si="6"/>
        <v>-41998.19253000001</v>
      </c>
      <c r="O23" s="110">
        <f>O21-O22</f>
        <v>-50788.12976000001</v>
      </c>
      <c r="P23" s="110">
        <f>P21-P22</f>
        <v>-3651.3585900000007</v>
      </c>
      <c r="Q23" s="110">
        <f t="shared" si="6"/>
        <v>-8153.476489999999</v>
      </c>
    </row>
    <row r="24" spans="1:17" ht="11.25">
      <c r="A24" s="13"/>
      <c r="B24" s="18"/>
      <c r="C24" s="13"/>
      <c r="D24" s="16"/>
      <c r="E24" s="16"/>
      <c r="F24" s="16"/>
      <c r="G24" s="16"/>
      <c r="H24" s="16"/>
      <c r="I24" s="16"/>
      <c r="J24" s="16"/>
      <c r="K24" s="22"/>
      <c r="L24" s="16"/>
      <c r="M24" s="16"/>
      <c r="N24" s="16"/>
      <c r="O24" s="16"/>
      <c r="P24" s="16"/>
      <c r="Q24" s="22"/>
    </row>
    <row r="25" spans="1:17" ht="11.25">
      <c r="A25" s="112" t="s">
        <v>191</v>
      </c>
      <c r="B25" s="17"/>
      <c r="C25" s="113"/>
      <c r="D25" s="113"/>
      <c r="E25" s="113"/>
      <c r="F25" s="113"/>
      <c r="G25" s="113"/>
      <c r="H25" s="113"/>
      <c r="I25" s="113"/>
      <c r="J25" s="113"/>
      <c r="K25" s="53"/>
      <c r="L25" s="113"/>
      <c r="M25" s="113"/>
      <c r="N25" s="113"/>
      <c r="O25" s="113"/>
      <c r="P25" s="113"/>
      <c r="Q25" s="54"/>
    </row>
    <row r="28" spans="2:11" ht="11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30" spans="2:11" ht="11.25">
      <c r="B30" s="29"/>
      <c r="C30" s="29"/>
      <c r="D30" s="29"/>
      <c r="E30" s="29"/>
      <c r="F30" s="29"/>
      <c r="G30" s="29"/>
      <c r="H30" s="29"/>
      <c r="I30" s="29"/>
      <c r="J30" s="29"/>
      <c r="K30" s="29"/>
    </row>
  </sheetData>
  <sheetProtection/>
  <mergeCells count="20">
    <mergeCell ref="A6:A8"/>
    <mergeCell ref="N6:N8"/>
    <mergeCell ref="O6:O8"/>
    <mergeCell ref="P6:Q6"/>
    <mergeCell ref="A5:Q5"/>
    <mergeCell ref="A4:Q4"/>
    <mergeCell ref="L6:L8"/>
    <mergeCell ref="D6:D8"/>
    <mergeCell ref="C6:C8"/>
    <mergeCell ref="E6:E8"/>
    <mergeCell ref="H6:H8"/>
    <mergeCell ref="G6:G8"/>
    <mergeCell ref="M6:M8"/>
    <mergeCell ref="J6:J8"/>
    <mergeCell ref="A1:Q1"/>
    <mergeCell ref="B6:B8"/>
    <mergeCell ref="F6:F8"/>
    <mergeCell ref="A3:Q3"/>
    <mergeCell ref="K6:K8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C35"/>
  <sheetViews>
    <sheetView zoomScale="112" zoomScaleNormal="112" zoomScaleSheetLayoutView="75" zoomScalePageLayoutView="0" workbookViewId="0" topLeftCell="A34">
      <selection activeCell="A40" sqref="A40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7" customWidth="1"/>
    <col min="47" max="47" width="2.453125" style="148" customWidth="1"/>
    <col min="48" max="52" width="4.2734375" style="30" customWidth="1"/>
    <col min="53" max="53" width="4.36328125" style="30" customWidth="1"/>
    <col min="54" max="54" width="3.90625" style="95" customWidth="1"/>
    <col min="55" max="55" width="3.9960937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7" t="s">
        <v>155</v>
      </c>
    </row>
    <row r="8" ht="12" customHeight="1"/>
    <row r="9" spans="37:55" ht="12" customHeight="1">
      <c r="AK9" s="182"/>
      <c r="AL9" s="183">
        <v>2002</v>
      </c>
      <c r="AM9" s="183">
        <v>2003</v>
      </c>
      <c r="AN9" s="184">
        <v>2004</v>
      </c>
      <c r="AO9" s="184">
        <v>2005</v>
      </c>
      <c r="AP9" s="185">
        <v>2006</v>
      </c>
      <c r="AQ9" s="185">
        <v>2007</v>
      </c>
      <c r="AR9" s="185">
        <v>2008</v>
      </c>
      <c r="AS9" s="147">
        <v>2009</v>
      </c>
      <c r="AT9" s="147">
        <v>2010</v>
      </c>
      <c r="AU9" s="186">
        <v>2011</v>
      </c>
      <c r="AV9" s="30">
        <v>2012</v>
      </c>
      <c r="AW9" s="30">
        <v>2013</v>
      </c>
      <c r="AX9" s="30">
        <v>2014</v>
      </c>
      <c r="AY9" s="30">
        <v>2015</v>
      </c>
      <c r="AZ9" s="199">
        <v>2016</v>
      </c>
      <c r="BA9" s="199">
        <v>2017</v>
      </c>
      <c r="BB9" s="206" t="s">
        <v>311</v>
      </c>
      <c r="BC9" s="206" t="s">
        <v>312</v>
      </c>
    </row>
    <row r="10" spans="37:55" ht="12" customHeight="1">
      <c r="AK10" s="187" t="s">
        <v>156</v>
      </c>
      <c r="AL10" s="188">
        <v>25668</v>
      </c>
      <c r="AM10" s="188">
        <v>72162</v>
      </c>
      <c r="AN10" s="188">
        <v>50688</v>
      </c>
      <c r="AO10" s="188">
        <v>85423</v>
      </c>
      <c r="AP10" s="148">
        <v>86123</v>
      </c>
      <c r="AQ10" s="148">
        <v>73945</v>
      </c>
      <c r="AR10" s="148">
        <v>102085</v>
      </c>
      <c r="AS10" s="148">
        <v>76384</v>
      </c>
      <c r="AT10" s="148">
        <v>89288</v>
      </c>
      <c r="AU10" s="148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209550.78563</v>
      </c>
      <c r="BA10" s="31">
        <v>325644.84794</v>
      </c>
      <c r="BB10" s="31">
        <v>44946.41324</v>
      </c>
      <c r="BC10" s="31">
        <v>50331.103670000004</v>
      </c>
    </row>
    <row r="11" spans="37:55" ht="12" customHeight="1">
      <c r="AK11" s="182" t="s">
        <v>157</v>
      </c>
      <c r="AL11" s="188">
        <v>44970</v>
      </c>
      <c r="AM11" s="188">
        <v>55458</v>
      </c>
      <c r="AN11" s="188">
        <v>85519</v>
      </c>
      <c r="AO11" s="188">
        <v>115211</v>
      </c>
      <c r="AP11" s="148">
        <v>121980</v>
      </c>
      <c r="AQ11" s="148">
        <v>173548</v>
      </c>
      <c r="AR11" s="148">
        <v>226406</v>
      </c>
      <c r="AS11" s="148">
        <v>129655</v>
      </c>
      <c r="AT11" s="148">
        <v>159263</v>
      </c>
      <c r="AU11" s="148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187262.05431</v>
      </c>
      <c r="BB11" s="31">
        <v>36483.365170000005</v>
      </c>
      <c r="BC11" s="31">
        <v>41732.81041</v>
      </c>
    </row>
    <row r="12" spans="37:55" ht="12" customHeight="1">
      <c r="AK12" s="147" t="s">
        <v>158</v>
      </c>
      <c r="AL12" s="148">
        <f>AL11-AL10</f>
        <v>19302</v>
      </c>
      <c r="AM12" s="148">
        <f>AM11-AM10</f>
        <v>-16704</v>
      </c>
      <c r="AN12" s="148">
        <f>AN11-AN10</f>
        <v>34831</v>
      </c>
      <c r="AO12" s="148">
        <f>AO11-AO10</f>
        <v>29788</v>
      </c>
      <c r="AP12" s="148">
        <f aca="true" t="shared" si="0" ref="AP12:AW12">AP11-AP10</f>
        <v>35857</v>
      </c>
      <c r="AQ12" s="148">
        <f t="shared" si="0"/>
        <v>99603</v>
      </c>
      <c r="AR12" s="148">
        <f t="shared" si="0"/>
        <v>124321</v>
      </c>
      <c r="AS12" s="148">
        <f t="shared" si="0"/>
        <v>53271</v>
      </c>
      <c r="AT12" s="148">
        <f t="shared" si="0"/>
        <v>69975</v>
      </c>
      <c r="AU12" s="148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 aca="true" t="shared" si="1" ref="AX12:BC12">AX11-AX10</f>
        <v>74790.48843999999</v>
      </c>
      <c r="AY12" s="31">
        <f t="shared" si="1"/>
        <v>-39789.943159999995</v>
      </c>
      <c r="AZ12" s="31">
        <f t="shared" si="1"/>
        <v>-40178.50316999998</v>
      </c>
      <c r="BA12" s="31">
        <f t="shared" si="1"/>
        <v>-138382.79363</v>
      </c>
      <c r="BB12" s="31">
        <f t="shared" si="1"/>
        <v>-8463.048069999997</v>
      </c>
      <c r="BC12" s="31">
        <f t="shared" si="1"/>
        <v>-8598.293260000006</v>
      </c>
    </row>
    <row r="13" ht="12" customHeight="1"/>
    <row r="14" ht="12" customHeight="1"/>
    <row r="15" spans="44:46" ht="12" customHeight="1">
      <c r="AR15" s="148"/>
      <c r="AS15" s="148"/>
      <c r="AT15" s="148"/>
    </row>
    <row r="16" ht="12" customHeight="1"/>
    <row r="17" spans="44:46" ht="12" customHeight="1">
      <c r="AR17" s="148"/>
      <c r="AS17" s="148"/>
      <c r="AT17" s="148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7" t="s">
        <v>159</v>
      </c>
    </row>
    <row r="31" ht="12" customHeight="1"/>
    <row r="32" spans="38:55" ht="12" customHeight="1">
      <c r="AL32" s="189">
        <v>2002</v>
      </c>
      <c r="AM32" s="190">
        <v>2003</v>
      </c>
      <c r="AN32" s="191">
        <v>2004</v>
      </c>
      <c r="AO32" s="191">
        <v>2005</v>
      </c>
      <c r="AP32" s="185">
        <v>2006</v>
      </c>
      <c r="AQ32" s="185">
        <v>2007</v>
      </c>
      <c r="AR32" s="185">
        <v>2008</v>
      </c>
      <c r="AS32" s="185">
        <v>2009</v>
      </c>
      <c r="AT32" s="147">
        <v>2010</v>
      </c>
      <c r="AU32" s="186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199">
        <f>AZ9</f>
        <v>2016</v>
      </c>
      <c r="BA32" s="199">
        <f>BA9</f>
        <v>2017</v>
      </c>
      <c r="BB32" s="206" t="str">
        <f>BB9</f>
        <v>ene-feb 2017</v>
      </c>
      <c r="BC32" s="206" t="str">
        <f>BC9</f>
        <v>ene-feb 2018</v>
      </c>
    </row>
    <row r="33" spans="37:55" ht="12" customHeight="1">
      <c r="AK33" s="147" t="s">
        <v>157</v>
      </c>
      <c r="AL33" s="192">
        <v>5438</v>
      </c>
      <c r="AM33" s="193">
        <v>1732</v>
      </c>
      <c r="AN33" s="192">
        <v>124.8</v>
      </c>
      <c r="AO33" s="192">
        <v>2683.14</v>
      </c>
      <c r="AP33" s="148">
        <v>51.2</v>
      </c>
      <c r="AQ33" s="148">
        <v>3.546</v>
      </c>
      <c r="AR33" s="148">
        <v>905.941</v>
      </c>
      <c r="AS33" s="148">
        <v>46.076</v>
      </c>
      <c r="AT33" s="148">
        <v>10904.167</v>
      </c>
      <c r="AU33" s="148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15366.00102</v>
      </c>
      <c r="BB33" s="31">
        <v>4404.5376</v>
      </c>
      <c r="BC33" s="31">
        <v>3491.69979</v>
      </c>
    </row>
    <row r="34" spans="37:55" ht="12" customHeight="1">
      <c r="AK34" s="147" t="s">
        <v>156</v>
      </c>
      <c r="AL34" s="192">
        <v>15926</v>
      </c>
      <c r="AM34" s="193">
        <v>48103</v>
      </c>
      <c r="AN34" s="192">
        <v>34183</v>
      </c>
      <c r="AO34" s="192">
        <v>65933</v>
      </c>
      <c r="AP34" s="148">
        <v>67546</v>
      </c>
      <c r="AQ34" s="148">
        <v>40935</v>
      </c>
      <c r="AR34" s="148">
        <v>52177</v>
      </c>
      <c r="AS34" s="148">
        <v>53324</v>
      </c>
      <c r="AT34" s="148">
        <v>48690</v>
      </c>
      <c r="AU34" s="148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58790.327840000005</v>
      </c>
      <c r="BA34" s="31">
        <v>66154.13078</v>
      </c>
      <c r="BB34" s="31">
        <v>8055.89619</v>
      </c>
      <c r="BC34" s="31">
        <v>11645.17628</v>
      </c>
    </row>
    <row r="35" spans="37:55" ht="12" customHeight="1">
      <c r="AK35" s="147" t="s">
        <v>158</v>
      </c>
      <c r="AL35" s="148">
        <f>AL33-AL34</f>
        <v>-10488</v>
      </c>
      <c r="AM35" s="148">
        <f>AM33-AM34</f>
        <v>-46371</v>
      </c>
      <c r="AN35" s="148">
        <f>AN33-AN34</f>
        <v>-34058.2</v>
      </c>
      <c r="AO35" s="148">
        <f>AO33-AO34</f>
        <v>-63249.86</v>
      </c>
      <c r="AP35" s="148">
        <f aca="true" t="shared" si="2" ref="AP35:AW35">AP33-AP34</f>
        <v>-67494.8</v>
      </c>
      <c r="AQ35" s="148">
        <f t="shared" si="2"/>
        <v>-40931.454</v>
      </c>
      <c r="AR35" s="148">
        <f t="shared" si="2"/>
        <v>-51271.059</v>
      </c>
      <c r="AS35" s="148">
        <f t="shared" si="2"/>
        <v>-53277.924</v>
      </c>
      <c r="AT35" s="148">
        <f t="shared" si="2"/>
        <v>-37785.833</v>
      </c>
      <c r="AU35" s="148">
        <f t="shared" si="2"/>
        <v>-47636</v>
      </c>
      <c r="AV35" s="31">
        <f t="shared" si="2"/>
        <v>-57015.566999999995</v>
      </c>
      <c r="AW35" s="31">
        <f t="shared" si="2"/>
        <v>-54032.255999999994</v>
      </c>
      <c r="AX35" s="31">
        <f aca="true" t="shared" si="3" ref="AX35:BC35">AX33-AX34</f>
        <v>-52302.6933</v>
      </c>
      <c r="AY35" s="31">
        <f t="shared" si="3"/>
        <v>-60973.31663</v>
      </c>
      <c r="AZ35" s="31">
        <f t="shared" si="3"/>
        <v>-41998.19253000001</v>
      </c>
      <c r="BA35" s="31">
        <f t="shared" si="3"/>
        <v>-50788.12976000001</v>
      </c>
      <c r="BB35" s="31">
        <f t="shared" si="3"/>
        <v>-3651.3585900000007</v>
      </c>
      <c r="BC35" s="31">
        <f t="shared" si="3"/>
        <v>-8153.476489999999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1" sqref="A1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1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1.25">
      <c r="A2" s="214" t="s">
        <v>28</v>
      </c>
      <c r="B2" s="214"/>
      <c r="C2" s="214"/>
      <c r="D2" s="21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1.25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1.25">
      <c r="A5" s="215" t="s">
        <v>160</v>
      </c>
      <c r="B5" s="215"/>
      <c r="C5" s="215"/>
      <c r="D5" s="21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1.25">
      <c r="A6" s="215" t="s">
        <v>161</v>
      </c>
      <c r="B6" s="215"/>
      <c r="C6" s="215"/>
      <c r="D6" s="21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1.25">
      <c r="A7" s="215" t="s">
        <v>196</v>
      </c>
      <c r="B7" s="215"/>
      <c r="C7" s="215"/>
      <c r="D7" s="21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1.25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1.25">
      <c r="A9" s="36" t="s">
        <v>62</v>
      </c>
      <c r="B9" s="41" t="s">
        <v>147</v>
      </c>
      <c r="C9" s="41" t="s">
        <v>146</v>
      </c>
      <c r="D9" s="41" t="s">
        <v>158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:37" ht="11.25">
      <c r="A10" s="129">
        <v>2004</v>
      </c>
      <c r="B10" s="130">
        <v>40.897</v>
      </c>
      <c r="C10" s="130">
        <v>22313</v>
      </c>
      <c r="D10" s="130">
        <f aca="true" t="shared" si="0" ref="D10:D24">B10-C10</f>
        <v>-22272.103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4"/>
    </row>
    <row r="11" spans="1:37" ht="11.25">
      <c r="A11" s="50">
        <v>2005</v>
      </c>
      <c r="B11" s="115">
        <v>1823.93</v>
      </c>
      <c r="C11" s="115">
        <v>37784</v>
      </c>
      <c r="D11" s="115">
        <f t="shared" si="0"/>
        <v>-35960.07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4"/>
    </row>
    <row r="12" spans="1:37" ht="11.25">
      <c r="A12" s="50">
        <v>2006</v>
      </c>
      <c r="B12" s="131">
        <v>26.898</v>
      </c>
      <c r="C12" s="115">
        <v>37784</v>
      </c>
      <c r="D12" s="115">
        <f t="shared" si="0"/>
        <v>-37757.102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4"/>
    </row>
    <row r="13" spans="1:37" ht="11.25">
      <c r="A13" s="50">
        <v>2007</v>
      </c>
      <c r="B13" s="131"/>
      <c r="C13" s="115">
        <v>24660</v>
      </c>
      <c r="D13" s="115">
        <f t="shared" si="0"/>
        <v>-24660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4"/>
    </row>
    <row r="14" spans="1:37" ht="11.25">
      <c r="A14" s="50">
        <v>2008</v>
      </c>
      <c r="B14" s="131">
        <v>0.2</v>
      </c>
      <c r="C14" s="115">
        <v>40905</v>
      </c>
      <c r="D14" s="115">
        <f t="shared" si="0"/>
        <v>-40904.8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4"/>
    </row>
    <row r="15" spans="1:37" ht="11.25">
      <c r="A15" s="50">
        <v>2009</v>
      </c>
      <c r="B15" s="115"/>
      <c r="C15" s="115">
        <v>37915</v>
      </c>
      <c r="D15" s="115">
        <f t="shared" si="0"/>
        <v>-37915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4"/>
    </row>
    <row r="16" spans="1:37" ht="11.25">
      <c r="A16" s="50">
        <v>2010</v>
      </c>
      <c r="B16" s="115">
        <v>235.972</v>
      </c>
      <c r="C16" s="115">
        <v>38472</v>
      </c>
      <c r="D16" s="115">
        <f t="shared" si="0"/>
        <v>-38236.028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4"/>
    </row>
    <row r="17" spans="1:37" ht="11.25">
      <c r="A17" s="50">
        <v>2011</v>
      </c>
      <c r="B17" s="115">
        <v>2559.598</v>
      </c>
      <c r="C17" s="115">
        <v>55864</v>
      </c>
      <c r="D17" s="115">
        <f t="shared" si="0"/>
        <v>-53304.402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4"/>
    </row>
    <row r="18" spans="1:37" ht="11.25">
      <c r="A18" s="50">
        <v>2012</v>
      </c>
      <c r="B18" s="115">
        <v>2365.161</v>
      </c>
      <c r="C18" s="115">
        <v>71254.761</v>
      </c>
      <c r="D18" s="115">
        <f t="shared" si="0"/>
        <v>-68889.6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4"/>
    </row>
    <row r="19" spans="1:37" ht="11.25">
      <c r="A19" s="50">
        <v>2013</v>
      </c>
      <c r="B19" s="115">
        <v>2641.23424</v>
      </c>
      <c r="C19" s="115">
        <v>63162.12878</v>
      </c>
      <c r="D19" s="115">
        <f t="shared" si="0"/>
        <v>-60520.89454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4"/>
    </row>
    <row r="20" spans="1:37" ht="11.25">
      <c r="A20" s="50">
        <v>2014</v>
      </c>
      <c r="B20" s="115">
        <v>3005.41601</v>
      </c>
      <c r="C20" s="115">
        <v>48300.21211</v>
      </c>
      <c r="D20" s="115">
        <f t="shared" si="0"/>
        <v>-45294.7961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4"/>
    </row>
    <row r="21" spans="1:37" ht="11.25">
      <c r="A21" s="50">
        <v>2015</v>
      </c>
      <c r="B21" s="115">
        <v>2363.61008</v>
      </c>
      <c r="C21" s="115">
        <v>41029.68685</v>
      </c>
      <c r="D21" s="115">
        <f t="shared" si="0"/>
        <v>-38666.07677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4"/>
    </row>
    <row r="22" spans="1:37" ht="11.25">
      <c r="A22" s="50">
        <v>2016</v>
      </c>
      <c r="B22" s="115">
        <v>2332.98184</v>
      </c>
      <c r="C22" s="115">
        <v>45733.17624</v>
      </c>
      <c r="D22" s="115">
        <f t="shared" si="0"/>
        <v>-43400.1944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4"/>
    </row>
    <row r="23" spans="1:37" ht="11.25">
      <c r="A23" s="50">
        <v>2017</v>
      </c>
      <c r="B23" s="115">
        <v>2850.56009</v>
      </c>
      <c r="C23" s="115">
        <v>48236.74152</v>
      </c>
      <c r="D23" s="115">
        <f t="shared" si="0"/>
        <v>-45386.181430000004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4"/>
    </row>
    <row r="24" spans="1:37" ht="11.25">
      <c r="A24" s="50" t="s">
        <v>313</v>
      </c>
      <c r="B24" s="115">
        <v>296.82547999999997</v>
      </c>
      <c r="C24" s="115">
        <v>5101.37925</v>
      </c>
      <c r="D24" s="115">
        <f t="shared" si="0"/>
        <v>-4804.55377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4"/>
    </row>
    <row r="25" spans="1:36" ht="11.25">
      <c r="A25" s="50" t="s">
        <v>314</v>
      </c>
      <c r="B25" s="115">
        <v>475.94304</v>
      </c>
      <c r="C25" s="115">
        <v>9539.411900000001</v>
      </c>
      <c r="D25" s="115">
        <f>B25-C25</f>
        <v>-9063.46886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1.25">
      <c r="A26" s="47" t="s">
        <v>194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1.25">
      <c r="A44" s="10"/>
      <c r="B44" s="10"/>
      <c r="C44" s="10"/>
      <c r="D44" s="10"/>
    </row>
    <row r="45" spans="1:4" ht="11.25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1" t="s">
        <v>0</v>
      </c>
      <c r="B1" s="211"/>
    </row>
    <row r="2" spans="1:2" ht="11.25">
      <c r="A2" s="10"/>
      <c r="B2" s="11"/>
    </row>
    <row r="3" spans="1:3" ht="11.25">
      <c r="A3" s="10"/>
      <c r="B3" s="11" t="s">
        <v>211</v>
      </c>
      <c r="C3" s="7">
        <v>4</v>
      </c>
    </row>
    <row r="4" spans="1:3" ht="11.25">
      <c r="A4" s="10" t="s">
        <v>1</v>
      </c>
      <c r="B4" s="12" t="s">
        <v>3</v>
      </c>
      <c r="C4" s="7">
        <v>5</v>
      </c>
    </row>
    <row r="5" spans="1:3" ht="11.25">
      <c r="A5" s="10" t="s">
        <v>172</v>
      </c>
      <c r="B5" s="12" t="s">
        <v>5</v>
      </c>
      <c r="C5" s="7">
        <v>6</v>
      </c>
    </row>
    <row r="6" spans="1:3" ht="11.25">
      <c r="A6" s="10" t="s">
        <v>174</v>
      </c>
      <c r="B6" s="12" t="s">
        <v>286</v>
      </c>
      <c r="C6" s="7">
        <v>7</v>
      </c>
    </row>
    <row r="7" spans="1:3" ht="11.25">
      <c r="A7" s="10" t="s">
        <v>175</v>
      </c>
      <c r="B7" s="12" t="s">
        <v>8</v>
      </c>
      <c r="C7" s="7">
        <v>8</v>
      </c>
    </row>
    <row r="8" spans="1:3" ht="11.25">
      <c r="A8" s="10" t="s">
        <v>176</v>
      </c>
      <c r="B8" s="12" t="s">
        <v>10</v>
      </c>
      <c r="C8" s="7">
        <v>8</v>
      </c>
    </row>
    <row r="9" spans="1:3" ht="11.25">
      <c r="A9" s="10" t="s">
        <v>2</v>
      </c>
      <c r="B9" s="12" t="s">
        <v>12</v>
      </c>
      <c r="C9" s="7">
        <v>10</v>
      </c>
    </row>
    <row r="10" spans="1:3" ht="11.25">
      <c r="A10" s="10" t="s">
        <v>4</v>
      </c>
      <c r="B10" s="12" t="s">
        <v>14</v>
      </c>
      <c r="C10" s="7">
        <v>11</v>
      </c>
    </row>
    <row r="11" spans="1:3" ht="11.25">
      <c r="A11" s="10" t="s">
        <v>6</v>
      </c>
      <c r="B11" s="12" t="s">
        <v>16</v>
      </c>
      <c r="C11" s="7">
        <v>12</v>
      </c>
    </row>
    <row r="12" spans="1:3" ht="11.25">
      <c r="A12" s="10" t="s">
        <v>7</v>
      </c>
      <c r="B12" s="12" t="s">
        <v>18</v>
      </c>
      <c r="C12" s="7">
        <v>13</v>
      </c>
    </row>
    <row r="13" spans="1:3" ht="11.25">
      <c r="A13" s="10" t="s">
        <v>9</v>
      </c>
      <c r="B13" s="12" t="s">
        <v>20</v>
      </c>
      <c r="C13" s="7">
        <v>14</v>
      </c>
    </row>
    <row r="14" spans="1:3" ht="11.25">
      <c r="A14" s="10" t="s">
        <v>11</v>
      </c>
      <c r="B14" s="12" t="s">
        <v>287</v>
      </c>
      <c r="C14" s="7">
        <v>15</v>
      </c>
    </row>
    <row r="15" spans="1:3" ht="11.25">
      <c r="A15" s="10" t="s">
        <v>13</v>
      </c>
      <c r="B15" s="12" t="s">
        <v>23</v>
      </c>
      <c r="C15" s="7">
        <v>16</v>
      </c>
    </row>
    <row r="16" spans="1:3" ht="11.25">
      <c r="A16" s="10" t="s">
        <v>15</v>
      </c>
      <c r="B16" s="12" t="s">
        <v>25</v>
      </c>
      <c r="C16" s="7">
        <v>16</v>
      </c>
    </row>
    <row r="17" spans="1:3" ht="11.25">
      <c r="A17" s="10" t="s">
        <v>17</v>
      </c>
      <c r="B17" s="12" t="s">
        <v>27</v>
      </c>
      <c r="C17" s="7">
        <v>18</v>
      </c>
    </row>
    <row r="18" spans="1:3" ht="11.25">
      <c r="A18" s="10" t="s">
        <v>19</v>
      </c>
      <c r="B18" s="12" t="s">
        <v>29</v>
      </c>
      <c r="C18" s="7">
        <v>19</v>
      </c>
    </row>
    <row r="19" spans="1:3" ht="11.25">
      <c r="A19" s="10" t="s">
        <v>21</v>
      </c>
      <c r="B19" s="12" t="s">
        <v>30</v>
      </c>
      <c r="C19" s="7">
        <v>20</v>
      </c>
    </row>
    <row r="20" spans="1:3" ht="11.25">
      <c r="A20" s="10" t="s">
        <v>22</v>
      </c>
      <c r="B20" s="12" t="s">
        <v>31</v>
      </c>
      <c r="C20" s="7">
        <v>21</v>
      </c>
    </row>
    <row r="21" spans="1:3" ht="11.25">
      <c r="A21" s="10" t="s">
        <v>24</v>
      </c>
      <c r="B21" s="12" t="s">
        <v>32</v>
      </c>
      <c r="C21" s="7">
        <v>22</v>
      </c>
    </row>
    <row r="22" spans="1:3" ht="11.25">
      <c r="A22" s="10" t="s">
        <v>26</v>
      </c>
      <c r="B22" s="12" t="s">
        <v>33</v>
      </c>
      <c r="C22" s="7">
        <v>23</v>
      </c>
    </row>
    <row r="23" spans="1:3" ht="11.25">
      <c r="A23" s="10" t="s">
        <v>28</v>
      </c>
      <c r="B23" s="12" t="s">
        <v>34</v>
      </c>
      <c r="C23" s="7">
        <v>25</v>
      </c>
    </row>
    <row r="24" spans="1:2" ht="11.25">
      <c r="A24" s="10"/>
      <c r="B24" s="12"/>
    </row>
    <row r="25" spans="1:3" ht="11.25">
      <c r="A25" s="10" t="s">
        <v>35</v>
      </c>
      <c r="B25" s="12" t="s">
        <v>286</v>
      </c>
      <c r="C25" s="7">
        <v>7</v>
      </c>
    </row>
    <row r="26" spans="1:3" ht="11.25">
      <c r="A26" s="10" t="s">
        <v>177</v>
      </c>
      <c r="B26" s="12" t="s">
        <v>40</v>
      </c>
      <c r="C26" s="7">
        <v>9</v>
      </c>
    </row>
    <row r="27" spans="1:3" ht="11.25">
      <c r="A27" s="10" t="s">
        <v>178</v>
      </c>
      <c r="B27" s="12" t="s">
        <v>42</v>
      </c>
      <c r="C27" s="7">
        <v>9</v>
      </c>
    </row>
    <row r="28" spans="1:3" ht="11.25">
      <c r="A28" s="10" t="s">
        <v>36</v>
      </c>
      <c r="B28" s="12" t="s">
        <v>276</v>
      </c>
      <c r="C28" s="7">
        <v>10</v>
      </c>
    </row>
    <row r="29" spans="1:3" ht="11.25">
      <c r="A29" s="10" t="s">
        <v>37</v>
      </c>
      <c r="B29" s="12" t="s">
        <v>288</v>
      </c>
      <c r="C29" s="7">
        <v>10</v>
      </c>
    </row>
    <row r="30" spans="1:3" ht="11.25">
      <c r="A30" s="10" t="s">
        <v>38</v>
      </c>
      <c r="B30" s="12" t="s">
        <v>277</v>
      </c>
      <c r="C30" s="7">
        <v>11</v>
      </c>
    </row>
    <row r="31" spans="1:3" ht="11.25">
      <c r="A31" s="10" t="s">
        <v>39</v>
      </c>
      <c r="B31" s="12" t="s">
        <v>289</v>
      </c>
      <c r="C31" s="7">
        <v>11</v>
      </c>
    </row>
    <row r="32" spans="1:3" ht="11.25">
      <c r="A32" s="10" t="s">
        <v>41</v>
      </c>
      <c r="B32" s="12" t="s">
        <v>290</v>
      </c>
      <c r="C32" s="7">
        <v>12</v>
      </c>
    </row>
    <row r="33" spans="1:3" ht="11.25">
      <c r="A33" s="10" t="s">
        <v>43</v>
      </c>
      <c r="B33" s="12" t="s">
        <v>287</v>
      </c>
      <c r="C33" s="7">
        <v>15</v>
      </c>
    </row>
    <row r="34" spans="1:3" ht="11.25">
      <c r="A34" s="10" t="s">
        <v>44</v>
      </c>
      <c r="B34" s="6" t="s">
        <v>50</v>
      </c>
      <c r="C34" s="7">
        <v>17</v>
      </c>
    </row>
    <row r="35" spans="1:3" ht="11.25">
      <c r="A35" s="10" t="s">
        <v>45</v>
      </c>
      <c r="B35" s="12" t="s">
        <v>52</v>
      </c>
      <c r="C35" s="7">
        <v>17</v>
      </c>
    </row>
    <row r="36" spans="1:3" ht="11.25">
      <c r="A36" s="10" t="s">
        <v>46</v>
      </c>
      <c r="B36" s="12" t="s">
        <v>54</v>
      </c>
      <c r="C36" s="7">
        <v>18</v>
      </c>
    </row>
    <row r="37" spans="1:3" ht="11.25">
      <c r="A37" s="10" t="s">
        <v>47</v>
      </c>
      <c r="B37" s="12" t="s">
        <v>278</v>
      </c>
      <c r="C37" s="7">
        <v>19</v>
      </c>
    </row>
    <row r="38" spans="1:3" ht="11.25">
      <c r="A38" s="10" t="s">
        <v>48</v>
      </c>
      <c r="B38" s="12" t="s">
        <v>291</v>
      </c>
      <c r="C38" s="7">
        <v>19</v>
      </c>
    </row>
    <row r="39" spans="1:3" ht="11.25">
      <c r="A39" s="10" t="s">
        <v>49</v>
      </c>
      <c r="B39" s="12" t="s">
        <v>58</v>
      </c>
      <c r="C39" s="7">
        <v>20</v>
      </c>
    </row>
    <row r="40" spans="1:3" ht="11.25">
      <c r="A40" s="10" t="s">
        <v>51</v>
      </c>
      <c r="B40" s="155" t="s">
        <v>279</v>
      </c>
      <c r="C40" s="7">
        <v>21</v>
      </c>
    </row>
    <row r="41" spans="1:3" ht="11.25">
      <c r="A41" s="10" t="s">
        <v>53</v>
      </c>
      <c r="B41" s="12" t="s">
        <v>292</v>
      </c>
      <c r="C41" s="7">
        <v>21</v>
      </c>
    </row>
    <row r="42" spans="1:3" ht="11.25">
      <c r="A42" s="10" t="s">
        <v>55</v>
      </c>
      <c r="B42" s="12" t="s">
        <v>293</v>
      </c>
      <c r="C42" s="7">
        <v>22</v>
      </c>
    </row>
    <row r="43" spans="1:3" ht="11.25">
      <c r="A43" s="10" t="s">
        <v>56</v>
      </c>
      <c r="B43" s="12" t="s">
        <v>60</v>
      </c>
      <c r="C43" s="7">
        <v>24</v>
      </c>
    </row>
    <row r="44" spans="1:3" ht="11.25">
      <c r="A44" s="10" t="s">
        <v>57</v>
      </c>
      <c r="B44" s="12" t="s">
        <v>61</v>
      </c>
      <c r="C44" s="7">
        <v>24</v>
      </c>
    </row>
    <row r="45" spans="1:3" ht="11.25">
      <c r="A45" s="10" t="s">
        <v>59</v>
      </c>
      <c r="B45" s="12" t="s">
        <v>34</v>
      </c>
      <c r="C45" s="7">
        <v>25</v>
      </c>
    </row>
    <row r="47" spans="1:3" ht="11.25" customHeight="1">
      <c r="A47" s="201"/>
      <c r="B47" s="201"/>
      <c r="C47" s="20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blackAndWhite="1" fitToHeight="1" fitToWidth="1" horizontalDpi="600" verticalDpi="600" orientation="portrait" paperSize="1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3" customWidth="1"/>
  </cols>
  <sheetData>
    <row r="1" spans="1:5" ht="13.5">
      <c r="A1" s="152"/>
      <c r="B1" s="152"/>
      <c r="C1" s="152"/>
      <c r="D1" s="152"/>
      <c r="E1" s="152"/>
    </row>
    <row r="2" spans="1:5" ht="13.5">
      <c r="A2" s="152"/>
      <c r="B2" s="152"/>
      <c r="C2" s="152"/>
      <c r="D2" s="152"/>
      <c r="E2" s="152"/>
    </row>
    <row r="3" spans="1:5" ht="13.5">
      <c r="A3" s="152"/>
      <c r="B3" s="152"/>
      <c r="C3" s="152"/>
      <c r="D3" s="152"/>
      <c r="E3" s="152"/>
    </row>
    <row r="4" spans="1:5" ht="13.5">
      <c r="A4" s="212" t="s">
        <v>211</v>
      </c>
      <c r="B4" s="212"/>
      <c r="C4" s="212"/>
      <c r="D4" s="212"/>
      <c r="E4" s="212"/>
    </row>
    <row r="5" spans="1:5" ht="13.5">
      <c r="A5" s="152"/>
      <c r="B5" s="152"/>
      <c r="C5" s="152"/>
      <c r="D5" s="152"/>
      <c r="E5" s="152"/>
    </row>
    <row r="6" spans="1:5" ht="13.5">
      <c r="A6" s="152"/>
      <c r="B6" s="152"/>
      <c r="C6" s="152"/>
      <c r="D6" s="152"/>
      <c r="E6" s="152"/>
    </row>
    <row r="7" spans="1:5" ht="47.25" customHeight="1">
      <c r="A7" s="213" t="s">
        <v>212</v>
      </c>
      <c r="B7" s="213"/>
      <c r="C7" s="213"/>
      <c r="D7" s="213"/>
      <c r="E7" s="213"/>
    </row>
    <row r="8" spans="1:5" ht="12.75" customHeight="1">
      <c r="A8" s="154"/>
      <c r="B8" s="154"/>
      <c r="C8" s="154"/>
      <c r="D8" s="154"/>
      <c r="E8" s="154"/>
    </row>
    <row r="9" spans="1:5" ht="39" customHeight="1">
      <c r="A9" s="213" t="s">
        <v>269</v>
      </c>
      <c r="B9" s="213"/>
      <c r="C9" s="213"/>
      <c r="D9" s="213"/>
      <c r="E9" s="213"/>
    </row>
    <row r="10" spans="1:5" ht="13.5">
      <c r="A10" s="152"/>
      <c r="B10" s="152"/>
      <c r="C10" s="152"/>
      <c r="D10" s="152"/>
      <c r="E10" s="152"/>
    </row>
    <row r="11" spans="1:5" ht="13.5">
      <c r="A11" s="152"/>
      <c r="B11" s="152"/>
      <c r="C11" s="152"/>
      <c r="D11" s="152"/>
      <c r="E11" s="152"/>
    </row>
    <row r="12" spans="1:5" ht="13.5">
      <c r="A12" s="152"/>
      <c r="B12" s="152"/>
      <c r="C12" s="152"/>
      <c r="D12" s="152"/>
      <c r="E12" s="152"/>
    </row>
    <row r="13" spans="1:5" ht="13.5">
      <c r="A13" s="152"/>
      <c r="B13" s="152"/>
      <c r="C13" s="152"/>
      <c r="D13" s="152"/>
      <c r="E13" s="152"/>
    </row>
    <row r="14" spans="1:5" ht="13.5">
      <c r="A14" s="152"/>
      <c r="B14" s="152"/>
      <c r="C14" s="152"/>
      <c r="D14" s="152"/>
      <c r="E14" s="152"/>
    </row>
    <row r="15" spans="1:5" ht="13.5">
      <c r="A15" s="152"/>
      <c r="B15" s="152"/>
      <c r="C15" s="152"/>
      <c r="D15" s="152"/>
      <c r="E15" s="152"/>
    </row>
    <row r="16" spans="1:5" ht="13.5">
      <c r="A16" s="152"/>
      <c r="B16" s="152"/>
      <c r="C16" s="152"/>
      <c r="D16" s="152"/>
      <c r="E16" s="152"/>
    </row>
    <row r="17" spans="1:5" ht="13.5">
      <c r="A17" s="152"/>
      <c r="B17" s="152"/>
      <c r="C17" s="152"/>
      <c r="D17" s="152"/>
      <c r="E17" s="152"/>
    </row>
    <row r="18" spans="1:5" ht="13.5">
      <c r="A18" s="152"/>
      <c r="B18" s="152"/>
      <c r="C18" s="152"/>
      <c r="D18" s="152"/>
      <c r="E18" s="152"/>
    </row>
    <row r="19" spans="1:5" ht="13.5">
      <c r="A19" s="152"/>
      <c r="B19" s="152"/>
      <c r="C19" s="152"/>
      <c r="D19" s="152"/>
      <c r="E19" s="152"/>
    </row>
    <row r="20" spans="1:5" ht="13.5">
      <c r="A20" s="152"/>
      <c r="B20" s="152"/>
      <c r="C20" s="152"/>
      <c r="D20" s="152"/>
      <c r="E20" s="152"/>
    </row>
    <row r="21" spans="1:5" ht="13.5">
      <c r="A21" s="152"/>
      <c r="B21" s="152"/>
      <c r="C21" s="152"/>
      <c r="D21" s="152"/>
      <c r="E21" s="152"/>
    </row>
    <row r="22" spans="1:5" ht="13.5">
      <c r="A22" s="152"/>
      <c r="B22" s="152"/>
      <c r="C22" s="152"/>
      <c r="D22" s="152"/>
      <c r="E22" s="152"/>
    </row>
    <row r="23" spans="1:5" ht="13.5">
      <c r="A23" s="152"/>
      <c r="B23" s="152"/>
      <c r="C23" s="152"/>
      <c r="D23" s="152"/>
      <c r="E23" s="152"/>
    </row>
    <row r="24" spans="1:5" ht="13.5">
      <c r="A24" s="152"/>
      <c r="B24" s="152"/>
      <c r="C24" s="152"/>
      <c r="D24" s="152"/>
      <c r="E24" s="152"/>
    </row>
    <row r="25" spans="1:5" ht="13.5">
      <c r="A25" s="152"/>
      <c r="B25" s="152"/>
      <c r="C25" s="152"/>
      <c r="D25" s="152"/>
      <c r="E25" s="152"/>
    </row>
    <row r="26" spans="1:5" ht="13.5">
      <c r="A26" s="152"/>
      <c r="B26" s="152"/>
      <c r="C26" s="152"/>
      <c r="D26" s="152"/>
      <c r="E26" s="152"/>
    </row>
    <row r="27" spans="1:5" ht="13.5">
      <c r="A27" s="152"/>
      <c r="B27" s="152"/>
      <c r="C27" s="152"/>
      <c r="D27" s="152"/>
      <c r="E27" s="152"/>
    </row>
    <row r="28" spans="1:5" ht="13.5">
      <c r="A28" s="152"/>
      <c r="B28" s="152"/>
      <c r="C28" s="152"/>
      <c r="D28" s="152"/>
      <c r="E28" s="152"/>
    </row>
    <row r="29" spans="1:5" ht="13.5">
      <c r="A29" s="152"/>
      <c r="B29" s="152"/>
      <c r="C29" s="152"/>
      <c r="D29" s="152"/>
      <c r="E29" s="152"/>
    </row>
    <row r="30" spans="1:5" ht="13.5">
      <c r="A30" s="152"/>
      <c r="B30" s="152"/>
      <c r="C30" s="152"/>
      <c r="D30" s="152"/>
      <c r="E30" s="152"/>
    </row>
    <row r="31" spans="1:5" ht="13.5">
      <c r="A31" s="152"/>
      <c r="B31" s="152"/>
      <c r="C31" s="152"/>
      <c r="D31" s="152"/>
      <c r="E31" s="152"/>
    </row>
    <row r="32" spans="1:5" ht="13.5">
      <c r="A32" s="152"/>
      <c r="B32" s="152"/>
      <c r="C32" s="152"/>
      <c r="D32" s="152"/>
      <c r="E32" s="152"/>
    </row>
    <row r="33" spans="1:5" ht="13.5">
      <c r="A33" s="152"/>
      <c r="B33" s="152"/>
      <c r="C33" s="152"/>
      <c r="D33" s="152"/>
      <c r="E33" s="152"/>
    </row>
    <row r="34" spans="1:5" ht="13.5">
      <c r="A34" s="152"/>
      <c r="B34" s="152"/>
      <c r="C34" s="152"/>
      <c r="D34" s="152"/>
      <c r="E34" s="152"/>
    </row>
    <row r="35" spans="1:5" ht="13.5">
      <c r="A35" s="152"/>
      <c r="B35" s="152"/>
      <c r="C35" s="152"/>
      <c r="D35" s="152"/>
      <c r="E35" s="152"/>
    </row>
    <row r="36" spans="1:5" ht="13.5">
      <c r="A36" s="152"/>
      <c r="B36" s="152"/>
      <c r="C36" s="152"/>
      <c r="D36" s="152"/>
      <c r="E36" s="152"/>
    </row>
    <row r="37" spans="1:5" ht="13.5">
      <c r="A37" s="152"/>
      <c r="B37" s="152"/>
      <c r="C37" s="152"/>
      <c r="D37" s="152"/>
      <c r="E37" s="152"/>
    </row>
    <row r="38" spans="1:5" ht="13.5">
      <c r="A38" s="152"/>
      <c r="B38" s="152"/>
      <c r="C38" s="152"/>
      <c r="D38" s="152"/>
      <c r="E38" s="152"/>
    </row>
    <row r="39" spans="1:5" ht="13.5">
      <c r="A39" s="152"/>
      <c r="B39" s="152"/>
      <c r="C39" s="152"/>
      <c r="D39" s="152"/>
      <c r="E39" s="152"/>
    </row>
    <row r="40" spans="1:5" ht="13.5">
      <c r="A40" s="152"/>
      <c r="B40" s="152"/>
      <c r="C40" s="152"/>
      <c r="D40" s="152"/>
      <c r="E40" s="152"/>
    </row>
    <row r="41" spans="1:5" ht="13.5">
      <c r="A41" s="152"/>
      <c r="B41" s="152"/>
      <c r="C41" s="152"/>
      <c r="D41" s="152"/>
      <c r="E41" s="152"/>
    </row>
    <row r="42" spans="1:5" ht="13.5">
      <c r="A42" s="152"/>
      <c r="B42" s="152"/>
      <c r="C42" s="152"/>
      <c r="D42" s="152"/>
      <c r="E42" s="152"/>
    </row>
    <row r="43" spans="1:5" ht="13.5">
      <c r="A43" s="152"/>
      <c r="B43" s="152"/>
      <c r="C43" s="152"/>
      <c r="D43" s="152"/>
      <c r="E43" s="152"/>
    </row>
    <row r="44" spans="1:5" ht="13.5">
      <c r="A44" s="152"/>
      <c r="B44" s="152"/>
      <c r="C44" s="152"/>
      <c r="D44" s="152"/>
      <c r="E44" s="152"/>
    </row>
    <row r="45" spans="1:5" ht="13.5">
      <c r="A45" s="152"/>
      <c r="B45" s="152"/>
      <c r="C45" s="152"/>
      <c r="D45" s="152"/>
      <c r="E45" s="152"/>
    </row>
    <row r="46" spans="1:5" ht="13.5">
      <c r="A46" s="152"/>
      <c r="B46" s="152"/>
      <c r="C46" s="152"/>
      <c r="D46" s="152"/>
      <c r="E46" s="152"/>
    </row>
    <row r="47" spans="1:5" ht="13.5">
      <c r="A47" s="152"/>
      <c r="B47" s="152"/>
      <c r="C47" s="152"/>
      <c r="D47" s="152"/>
      <c r="E47" s="152"/>
    </row>
    <row r="48" spans="1:5" ht="13.5">
      <c r="A48" s="152"/>
      <c r="B48" s="152"/>
      <c r="C48" s="152"/>
      <c r="D48" s="152"/>
      <c r="E48" s="152"/>
    </row>
    <row r="49" spans="1:5" ht="13.5">
      <c r="A49" s="152"/>
      <c r="B49" s="152"/>
      <c r="C49" s="152"/>
      <c r="D49" s="152"/>
      <c r="E49" s="152"/>
    </row>
    <row r="50" spans="1:5" ht="13.5">
      <c r="A50" s="152"/>
      <c r="B50" s="152"/>
      <c r="C50" s="152"/>
      <c r="D50" s="152"/>
      <c r="E50" s="152"/>
    </row>
    <row r="51" spans="1:5" ht="13.5">
      <c r="A51" s="152"/>
      <c r="B51" s="152"/>
      <c r="C51" s="152"/>
      <c r="D51" s="152"/>
      <c r="E51" s="152"/>
    </row>
    <row r="52" spans="1:5" ht="13.5">
      <c r="A52" s="152"/>
      <c r="B52" s="152"/>
      <c r="C52" s="152"/>
      <c r="D52" s="152"/>
      <c r="E52" s="152"/>
    </row>
    <row r="53" spans="1:5" ht="13.5">
      <c r="A53" s="152"/>
      <c r="B53" s="152"/>
      <c r="C53" s="152"/>
      <c r="D53" s="152"/>
      <c r="E53" s="152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A6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4" t="s">
        <v>1</v>
      </c>
      <c r="B1" s="214"/>
      <c r="C1" s="214"/>
      <c r="D1" s="214"/>
      <c r="E1" s="214"/>
    </row>
    <row r="2" spans="1:5" ht="15" customHeight="1">
      <c r="A2" s="49"/>
      <c r="B2" s="49"/>
      <c r="C2" s="49"/>
      <c r="D2" s="49"/>
      <c r="E2" s="49"/>
    </row>
    <row r="3" spans="1:5" ht="15" customHeight="1">
      <c r="A3" s="215" t="s">
        <v>3</v>
      </c>
      <c r="B3" s="215"/>
      <c r="C3" s="215"/>
      <c r="D3" s="215"/>
      <c r="E3" s="215"/>
    </row>
    <row r="4" spans="1:5" ht="15" customHeight="1">
      <c r="A4" s="216" t="s">
        <v>315</v>
      </c>
      <c r="B4" s="216"/>
      <c r="C4" s="216"/>
      <c r="D4" s="216"/>
      <c r="E4" s="216"/>
    </row>
    <row r="5" spans="1:5" ht="15" customHeight="1">
      <c r="A5" s="218" t="s">
        <v>83</v>
      </c>
      <c r="B5" s="217" t="s">
        <v>202</v>
      </c>
      <c r="C5" s="217"/>
      <c r="D5" s="36" t="s">
        <v>122</v>
      </c>
      <c r="E5" s="41" t="s">
        <v>121</v>
      </c>
    </row>
    <row r="6" spans="1:5" ht="15" customHeight="1">
      <c r="A6" s="219"/>
      <c r="B6" s="36">
        <v>2017</v>
      </c>
      <c r="C6" s="41">
        <v>2018</v>
      </c>
      <c r="D6" s="50" t="s">
        <v>64</v>
      </c>
      <c r="E6" s="23" t="s">
        <v>64</v>
      </c>
    </row>
    <row r="7" spans="1:5" ht="15" customHeight="1">
      <c r="A7" s="174" t="s">
        <v>214</v>
      </c>
      <c r="B7" s="173">
        <v>1227.58199</v>
      </c>
      <c r="C7" s="173">
        <v>10245.25957</v>
      </c>
      <c r="D7" s="121">
        <f>(C7/B7-1)*100</f>
        <v>734.5886183944423</v>
      </c>
      <c r="E7" s="121">
        <f aca="true" t="shared" si="0" ref="E7:E35">C7/$C$41*100</f>
        <v>20.355722054445465</v>
      </c>
    </row>
    <row r="8" spans="1:8" ht="15" customHeight="1">
      <c r="A8" s="174" t="s">
        <v>84</v>
      </c>
      <c r="B8" s="175">
        <v>5101.37925</v>
      </c>
      <c r="C8" s="175">
        <v>9539.411900000001</v>
      </c>
      <c r="D8" s="55">
        <f>(C8/B8-1)*100</f>
        <v>86.99672054376278</v>
      </c>
      <c r="E8" s="55">
        <f t="shared" si="0"/>
        <v>18.95331356639015</v>
      </c>
      <c r="G8" s="29"/>
      <c r="H8" s="29"/>
    </row>
    <row r="9" spans="1:8" ht="15" customHeight="1">
      <c r="A9" s="174" t="s">
        <v>86</v>
      </c>
      <c r="B9" s="175">
        <v>17962.159440000003</v>
      </c>
      <c r="C9" s="175">
        <v>9045.687699999999</v>
      </c>
      <c r="D9" s="55">
        <f aca="true" t="shared" si="1" ref="D9:D30">(C9/B9-1)*100</f>
        <v>-49.64031061957884</v>
      </c>
      <c r="E9" s="55">
        <f t="shared" si="0"/>
        <v>17.972361105587492</v>
      </c>
      <c r="G9" s="29"/>
      <c r="H9" s="29"/>
    </row>
    <row r="10" spans="1:6" ht="15" customHeight="1">
      <c r="A10" s="174" t="s">
        <v>85</v>
      </c>
      <c r="B10" s="175">
        <v>9449.13982</v>
      </c>
      <c r="C10" s="175">
        <v>7352.31538</v>
      </c>
      <c r="D10" s="55">
        <f t="shared" si="1"/>
        <v>-22.1906383008734</v>
      </c>
      <c r="E10" s="55">
        <f t="shared" si="0"/>
        <v>14.60789619914965</v>
      </c>
      <c r="F10" s="29"/>
    </row>
    <row r="11" spans="1:6" ht="15" customHeight="1">
      <c r="A11" s="174" t="s">
        <v>238</v>
      </c>
      <c r="B11" s="175">
        <v>1805.12016</v>
      </c>
      <c r="C11" s="175">
        <v>3870.05482</v>
      </c>
      <c r="D11" s="55">
        <f t="shared" si="1"/>
        <v>114.3931969603619</v>
      </c>
      <c r="E11" s="55">
        <f t="shared" si="0"/>
        <v>7.689191251148259</v>
      </c>
      <c r="F11" s="29"/>
    </row>
    <row r="12" spans="1:5" ht="15" customHeight="1">
      <c r="A12" s="174" t="s">
        <v>94</v>
      </c>
      <c r="B12" s="175">
        <v>1141.34708</v>
      </c>
      <c r="C12" s="175">
        <v>2836.67127</v>
      </c>
      <c r="D12" s="55">
        <f t="shared" si="1"/>
        <v>148.5371294768634</v>
      </c>
      <c r="E12" s="55">
        <f t="shared" si="0"/>
        <v>5.636020399232386</v>
      </c>
    </row>
    <row r="13" spans="1:5" ht="15" customHeight="1">
      <c r="A13" s="174" t="s">
        <v>90</v>
      </c>
      <c r="B13" s="175">
        <v>1627.72685</v>
      </c>
      <c r="C13" s="175">
        <v>2158.71239</v>
      </c>
      <c r="D13" s="55">
        <f t="shared" si="1"/>
        <v>32.621292694164275</v>
      </c>
      <c r="E13" s="55">
        <f t="shared" si="0"/>
        <v>4.28902255780794</v>
      </c>
    </row>
    <row r="14" spans="1:5" ht="15" customHeight="1">
      <c r="A14" s="174" t="s">
        <v>88</v>
      </c>
      <c r="B14" s="175">
        <v>1484.21226</v>
      </c>
      <c r="C14" s="175">
        <v>1187.62521</v>
      </c>
      <c r="D14" s="55">
        <f t="shared" si="1"/>
        <v>-19.9827920839301</v>
      </c>
      <c r="E14" s="55">
        <f t="shared" si="0"/>
        <v>2.3596248113030898</v>
      </c>
    </row>
    <row r="15" spans="1:5" ht="15" customHeight="1">
      <c r="A15" s="174" t="s">
        <v>87</v>
      </c>
      <c r="B15" s="175">
        <v>1470.30468</v>
      </c>
      <c r="C15" s="175">
        <v>918.13917</v>
      </c>
      <c r="D15" s="55">
        <f t="shared" si="1"/>
        <v>-37.554495847758574</v>
      </c>
      <c r="E15" s="55">
        <f t="shared" si="0"/>
        <v>1.8241983645338966</v>
      </c>
    </row>
    <row r="16" spans="1:5" ht="15" customHeight="1">
      <c r="A16" s="174" t="s">
        <v>89</v>
      </c>
      <c r="B16" s="175">
        <v>445.16197999999997</v>
      </c>
      <c r="C16" s="175">
        <v>716.81037</v>
      </c>
      <c r="D16" s="55">
        <f t="shared" si="1"/>
        <v>61.02236987983567</v>
      </c>
      <c r="E16" s="55">
        <f t="shared" si="0"/>
        <v>1.42418965159164</v>
      </c>
    </row>
    <row r="17" spans="1:5" ht="15" customHeight="1">
      <c r="A17" s="174" t="s">
        <v>216</v>
      </c>
      <c r="B17" s="175">
        <v>916.53757</v>
      </c>
      <c r="C17" s="175">
        <v>614.75248</v>
      </c>
      <c r="D17" s="55">
        <f t="shared" si="1"/>
        <v>-32.92664696767422</v>
      </c>
      <c r="E17" s="55">
        <f t="shared" si="0"/>
        <v>1.2214166492963774</v>
      </c>
    </row>
    <row r="18" spans="1:5" ht="15" customHeight="1">
      <c r="A18" s="174" t="s">
        <v>220</v>
      </c>
      <c r="B18" s="175">
        <v>785.85721</v>
      </c>
      <c r="C18" s="175">
        <v>353.19604</v>
      </c>
      <c r="D18" s="55">
        <f t="shared" si="1"/>
        <v>-55.05595221299808</v>
      </c>
      <c r="E18" s="55">
        <f t="shared" si="0"/>
        <v>0.7017450726210154</v>
      </c>
    </row>
    <row r="19" spans="1:5" ht="15" customHeight="1">
      <c r="A19" s="174" t="s">
        <v>91</v>
      </c>
      <c r="B19" s="175">
        <v>144.9768</v>
      </c>
      <c r="C19" s="175">
        <v>340.9873</v>
      </c>
      <c r="D19" s="55">
        <f t="shared" si="1"/>
        <v>135.20128737839437</v>
      </c>
      <c r="E19" s="55">
        <f t="shared" si="0"/>
        <v>0.6774882232579503</v>
      </c>
    </row>
    <row r="20" spans="1:5" ht="15" customHeight="1">
      <c r="A20" s="174" t="s">
        <v>215</v>
      </c>
      <c r="B20" s="175">
        <v>202.17286</v>
      </c>
      <c r="C20" s="175">
        <v>291.84476</v>
      </c>
      <c r="D20" s="55">
        <f t="shared" si="1"/>
        <v>44.354074033478106</v>
      </c>
      <c r="E20" s="55">
        <f t="shared" si="0"/>
        <v>0.5798497126419164</v>
      </c>
    </row>
    <row r="21" spans="1:5" ht="15" customHeight="1">
      <c r="A21" s="174" t="s">
        <v>218</v>
      </c>
      <c r="B21" s="175">
        <v>530.0326899999999</v>
      </c>
      <c r="C21" s="175">
        <v>251.23593</v>
      </c>
      <c r="D21" s="55">
        <f t="shared" si="1"/>
        <v>-52.59991794091039</v>
      </c>
      <c r="E21" s="55">
        <f t="shared" si="0"/>
        <v>0.49916634383233266</v>
      </c>
    </row>
    <row r="22" spans="1:5" ht="15" customHeight="1">
      <c r="A22" s="174" t="s">
        <v>93</v>
      </c>
      <c r="B22" s="175">
        <v>132.38409</v>
      </c>
      <c r="C22" s="175">
        <v>162.39329</v>
      </c>
      <c r="D22" s="55">
        <f t="shared" si="1"/>
        <v>22.668282872964586</v>
      </c>
      <c r="E22" s="55">
        <f t="shared" si="0"/>
        <v>0.3226499682278873</v>
      </c>
    </row>
    <row r="23" spans="1:5" ht="15" customHeight="1">
      <c r="A23" s="174" t="s">
        <v>266</v>
      </c>
      <c r="B23" s="175">
        <v>69.18108000000001</v>
      </c>
      <c r="C23" s="175">
        <v>142.65235</v>
      </c>
      <c r="D23" s="55">
        <f t="shared" si="1"/>
        <v>106.20139205690342</v>
      </c>
      <c r="E23" s="55">
        <f t="shared" si="0"/>
        <v>0.2834278201712242</v>
      </c>
    </row>
    <row r="24" spans="1:5" ht="15" customHeight="1">
      <c r="A24" s="174" t="s">
        <v>230</v>
      </c>
      <c r="B24" s="175">
        <v>0</v>
      </c>
      <c r="C24" s="175">
        <v>69.95781</v>
      </c>
      <c r="D24" s="55"/>
      <c r="E24" s="55">
        <f t="shared" si="0"/>
        <v>0.1389951836913494</v>
      </c>
    </row>
    <row r="25" spans="1:5" ht="15" customHeight="1">
      <c r="A25" s="174" t="s">
        <v>213</v>
      </c>
      <c r="B25" s="175">
        <v>186.99897</v>
      </c>
      <c r="C25" s="175">
        <v>66.36535</v>
      </c>
      <c r="D25" s="55">
        <f t="shared" si="1"/>
        <v>-64.51031254343272</v>
      </c>
      <c r="E25" s="55">
        <f t="shared" si="0"/>
        <v>0.13185752975958934</v>
      </c>
    </row>
    <row r="26" spans="1:5" ht="15" customHeight="1">
      <c r="A26" s="174" t="s">
        <v>241</v>
      </c>
      <c r="B26" s="175">
        <v>9.54958</v>
      </c>
      <c r="C26" s="175">
        <v>63.665510000000005</v>
      </c>
      <c r="D26" s="55">
        <f t="shared" si="1"/>
        <v>566.6838751023605</v>
      </c>
      <c r="E26" s="55">
        <f t="shared" si="0"/>
        <v>0.12649337160859442</v>
      </c>
    </row>
    <row r="27" spans="1:5" ht="15" customHeight="1">
      <c r="A27" s="174" t="s">
        <v>219</v>
      </c>
      <c r="B27" s="175">
        <v>26.5616</v>
      </c>
      <c r="C27" s="175">
        <v>54.58018</v>
      </c>
      <c r="D27" s="55">
        <f t="shared" si="1"/>
        <v>105.48528703090176</v>
      </c>
      <c r="E27" s="55">
        <f t="shared" si="0"/>
        <v>0.10844224747754276</v>
      </c>
    </row>
    <row r="28" spans="1:5" ht="15" customHeight="1">
      <c r="A28" s="174" t="s">
        <v>217</v>
      </c>
      <c r="B28" s="175">
        <v>105.79423</v>
      </c>
      <c r="C28" s="175">
        <v>33.06214</v>
      </c>
      <c r="D28" s="55">
        <f t="shared" si="1"/>
        <v>-68.74863591331966</v>
      </c>
      <c r="E28" s="55">
        <f t="shared" si="0"/>
        <v>0.06568928076120609</v>
      </c>
    </row>
    <row r="29" spans="1:5" ht="15" customHeight="1">
      <c r="A29" s="174" t="s">
        <v>92</v>
      </c>
      <c r="B29" s="175">
        <v>0.07194</v>
      </c>
      <c r="C29" s="175">
        <v>7.31124</v>
      </c>
      <c r="D29" s="55">
        <f t="shared" si="1"/>
        <v>10062.96914095079</v>
      </c>
      <c r="E29" s="55">
        <f t="shared" si="0"/>
        <v>0.014526285868747772</v>
      </c>
    </row>
    <row r="30" spans="1:5" ht="15" customHeight="1">
      <c r="A30" s="174" t="s">
        <v>281</v>
      </c>
      <c r="B30" s="175">
        <v>102.2976</v>
      </c>
      <c r="C30" s="175">
        <v>3.9308</v>
      </c>
      <c r="D30" s="55">
        <f t="shared" si="1"/>
        <v>-96.15748561061062</v>
      </c>
      <c r="E30" s="55">
        <f t="shared" si="0"/>
        <v>0.0078098823855972084</v>
      </c>
    </row>
    <row r="31" spans="1:5" ht="15" customHeight="1">
      <c r="A31" s="174" t="s">
        <v>267</v>
      </c>
      <c r="B31" s="175">
        <v>0</v>
      </c>
      <c r="C31" s="175">
        <v>1.8400699999999999</v>
      </c>
      <c r="D31" s="55"/>
      <c r="E31" s="55">
        <f t="shared" si="0"/>
        <v>0.0036559301621211593</v>
      </c>
    </row>
    <row r="32" spans="1:5" ht="15" customHeight="1">
      <c r="A32" s="174" t="s">
        <v>272</v>
      </c>
      <c r="B32" s="175">
        <v>0</v>
      </c>
      <c r="C32" s="175">
        <v>1.63933</v>
      </c>
      <c r="D32" s="55"/>
      <c r="E32" s="55">
        <f t="shared" si="0"/>
        <v>0.003257091302325499</v>
      </c>
    </row>
    <row r="33" spans="1:5" ht="15" customHeight="1">
      <c r="A33" s="174" t="s">
        <v>138</v>
      </c>
      <c r="B33" s="175">
        <v>0</v>
      </c>
      <c r="C33" s="175">
        <v>0.61724</v>
      </c>
      <c r="D33" s="55"/>
      <c r="E33" s="55">
        <f t="shared" si="0"/>
        <v>0.0012263589609458688</v>
      </c>
    </row>
    <row r="34" spans="1:5" ht="15" customHeight="1">
      <c r="A34" s="174" t="s">
        <v>224</v>
      </c>
      <c r="B34" s="175">
        <v>0</v>
      </c>
      <c r="C34" s="175">
        <v>0.24830000000000002</v>
      </c>
      <c r="D34" s="55"/>
      <c r="E34" s="55">
        <f t="shared" si="0"/>
        <v>0.0004933331119222009</v>
      </c>
    </row>
    <row r="35" spans="1:5" ht="15" customHeight="1">
      <c r="A35" s="174" t="s">
        <v>95</v>
      </c>
      <c r="B35" s="175">
        <v>2.21721</v>
      </c>
      <c r="C35" s="175">
        <v>0.13577</v>
      </c>
      <c r="D35" s="55"/>
      <c r="E35" s="55">
        <f t="shared" si="0"/>
        <v>0.0002697536713881482</v>
      </c>
    </row>
    <row r="36" spans="1:5" ht="15" customHeight="1">
      <c r="A36" s="174" t="s">
        <v>294</v>
      </c>
      <c r="B36" s="175">
        <v>0.15955000000000003</v>
      </c>
      <c r="C36" s="175">
        <v>0</v>
      </c>
      <c r="D36" s="55"/>
      <c r="E36" s="55"/>
    </row>
    <row r="37" spans="1:5" ht="15" customHeight="1">
      <c r="A37" s="174" t="s">
        <v>244</v>
      </c>
      <c r="B37" s="175">
        <v>8.01653</v>
      </c>
      <c r="C37" s="175">
        <v>0</v>
      </c>
      <c r="D37" s="55"/>
      <c r="E37" s="55"/>
    </row>
    <row r="38" spans="1:5" ht="15" customHeight="1">
      <c r="A38" s="174" t="s">
        <v>295</v>
      </c>
      <c r="B38" s="175">
        <v>3.82</v>
      </c>
      <c r="C38" s="175">
        <v>0</v>
      </c>
      <c r="D38" s="55"/>
      <c r="E38" s="55"/>
    </row>
    <row r="39" spans="1:5" ht="15" customHeight="1">
      <c r="A39" s="174" t="s">
        <v>243</v>
      </c>
      <c r="B39" s="175">
        <v>2.7260500000000003</v>
      </c>
      <c r="C39" s="175">
        <v>0</v>
      </c>
      <c r="D39" s="55"/>
      <c r="E39" s="55"/>
    </row>
    <row r="40" spans="1:5" ht="15" customHeight="1">
      <c r="A40" s="174" t="s">
        <v>260</v>
      </c>
      <c r="B40" s="175">
        <v>2.92417</v>
      </c>
      <c r="C40" s="175">
        <v>0</v>
      </c>
      <c r="D40" s="55"/>
      <c r="E40" s="55"/>
    </row>
    <row r="41" spans="1:5" ht="15" customHeight="1">
      <c r="A41" s="24" t="s">
        <v>77</v>
      </c>
      <c r="B41" s="28">
        <f>SUM(B7:B40)</f>
        <v>44946.413239999994</v>
      </c>
      <c r="C41" s="28">
        <f>SUM(C7:C40)</f>
        <v>50331.10367</v>
      </c>
      <c r="D41" s="55">
        <f>(C41/B41-1)*100</f>
        <v>11.980245011425982</v>
      </c>
      <c r="E41" s="55">
        <f>C41/$C$41*100</f>
        <v>100</v>
      </c>
    </row>
    <row r="42" spans="1:5" ht="15" customHeight="1">
      <c r="A42" s="47" t="s">
        <v>190</v>
      </c>
      <c r="B42" s="53"/>
      <c r="C42" s="53"/>
      <c r="D42" s="53"/>
      <c r="E42" s="54"/>
    </row>
    <row r="43" spans="1:5" ht="15" customHeight="1">
      <c r="A43" s="47" t="s">
        <v>209</v>
      </c>
      <c r="B43" s="53"/>
      <c r="C43" s="53"/>
      <c r="D43" s="53"/>
      <c r="E43" s="54"/>
    </row>
    <row r="44" ht="15" customHeight="1"/>
    <row r="45" ht="15" customHeight="1"/>
    <row r="46" ht="15" customHeight="1">
      <c r="B46" s="29"/>
    </row>
    <row r="47" ht="15" customHeight="1">
      <c r="C47" s="143"/>
    </row>
    <row r="48" ht="15" customHeight="1"/>
    <row r="49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r:id="rId1"/>
  <ignoredErrors>
    <ignoredError sqref="B41:C41" formulaRange="1"/>
    <ignoredError sqref="E4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B39" sqref="B39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4" t="s">
        <v>172</v>
      </c>
      <c r="B1" s="214"/>
      <c r="C1" s="214"/>
      <c r="D1" s="214"/>
      <c r="E1" s="214"/>
      <c r="F1" s="214"/>
      <c r="G1" s="214"/>
      <c r="H1" s="214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7" t="s">
        <v>5</v>
      </c>
      <c r="B3" s="217"/>
      <c r="C3" s="217"/>
      <c r="D3" s="217"/>
      <c r="E3" s="217"/>
      <c r="F3" s="217"/>
      <c r="G3" s="217"/>
      <c r="H3" s="217"/>
    </row>
    <row r="4" spans="1:8" ht="15" customHeight="1">
      <c r="A4" s="222" t="s">
        <v>300</v>
      </c>
      <c r="B4" s="222"/>
      <c r="C4" s="222"/>
      <c r="D4" s="222"/>
      <c r="E4" s="222"/>
      <c r="F4" s="222"/>
      <c r="G4" s="222"/>
      <c r="H4" s="222"/>
    </row>
    <row r="5" spans="1:8" ht="15" customHeight="1">
      <c r="A5" s="36" t="s">
        <v>96</v>
      </c>
      <c r="B5" s="218" t="s">
        <v>97</v>
      </c>
      <c r="C5" s="217" t="s">
        <v>98</v>
      </c>
      <c r="D5" s="217"/>
      <c r="E5" s="36" t="s">
        <v>63</v>
      </c>
      <c r="F5" s="217" t="s">
        <v>201</v>
      </c>
      <c r="G5" s="217"/>
      <c r="H5" s="36" t="s">
        <v>63</v>
      </c>
    </row>
    <row r="6" spans="1:14" ht="15" customHeight="1">
      <c r="A6" s="50" t="s">
        <v>99</v>
      </c>
      <c r="B6" s="221"/>
      <c r="C6" s="36">
        <v>2017</v>
      </c>
      <c r="D6" s="41">
        <v>2018</v>
      </c>
      <c r="E6" s="50" t="s">
        <v>64</v>
      </c>
      <c r="F6" s="36">
        <v>2017</v>
      </c>
      <c r="G6" s="41">
        <v>2018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182</v>
      </c>
      <c r="C7" s="156">
        <v>95.2</v>
      </c>
      <c r="D7" s="156">
        <v>0.498</v>
      </c>
      <c r="E7" s="116">
        <f aca="true" t="shared" si="0" ref="E7:E36">(D7/C7-1)*100</f>
        <v>-99.47689075630251</v>
      </c>
      <c r="F7" s="156">
        <v>49.766400000000004</v>
      </c>
      <c r="G7" s="156">
        <v>1.65449</v>
      </c>
      <c r="H7" s="116">
        <f aca="true" t="shared" si="1" ref="H7:H36">(G7/F7-1)*100</f>
        <v>-96.67548787937243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246</v>
      </c>
      <c r="C8" s="142">
        <v>95.112</v>
      </c>
      <c r="D8" s="142">
        <v>5.874804</v>
      </c>
      <c r="E8" s="60">
        <f t="shared" si="0"/>
        <v>-93.82327781983346</v>
      </c>
      <c r="F8" s="142">
        <v>52.5312</v>
      </c>
      <c r="G8" s="142">
        <v>10.81836</v>
      </c>
      <c r="H8" s="60">
        <f t="shared" si="1"/>
        <v>-79.40583881578948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184</v>
      </c>
      <c r="C9" s="142">
        <v>5.5555604999999995</v>
      </c>
      <c r="D9" s="142">
        <v>3.983946</v>
      </c>
      <c r="E9" s="60">
        <f t="shared" si="0"/>
        <v>-28.289035822758112</v>
      </c>
      <c r="F9" s="142">
        <v>0.9066000000000001</v>
      </c>
      <c r="G9" s="142">
        <v>14.43575</v>
      </c>
      <c r="H9" s="60">
        <f t="shared" si="1"/>
        <v>1492.2953893668653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235</v>
      </c>
      <c r="C10" s="142">
        <v>1849.535</v>
      </c>
      <c r="D10" s="142">
        <v>1479.1819616</v>
      </c>
      <c r="E10" s="60">
        <f t="shared" si="0"/>
        <v>-20.024116245434666</v>
      </c>
      <c r="F10" s="142">
        <v>4282.13069</v>
      </c>
      <c r="G10" s="142">
        <v>2838.51029</v>
      </c>
      <c r="H10" s="60">
        <f t="shared" si="1"/>
        <v>-33.71266559825617</v>
      </c>
      <c r="K10" s="29"/>
      <c r="L10" s="29"/>
      <c r="M10" s="29"/>
      <c r="N10" s="29"/>
      <c r="O10" s="29"/>
    </row>
    <row r="11" spans="1:14" ht="15" customHeight="1">
      <c r="A11" s="59">
        <v>4022116</v>
      </c>
      <c r="B11" s="10" t="s">
        <v>245</v>
      </c>
      <c r="C11" s="142">
        <v>0.38731540000000003</v>
      </c>
      <c r="D11" s="142">
        <v>0.8123077</v>
      </c>
      <c r="E11" s="60">
        <f t="shared" si="0"/>
        <v>109.72770512094274</v>
      </c>
      <c r="F11" s="142">
        <v>7.03813</v>
      </c>
      <c r="G11" s="142">
        <v>17.0828</v>
      </c>
      <c r="H11" s="60">
        <f t="shared" si="1"/>
        <v>142.71788102805715</v>
      </c>
      <c r="J11" s="29"/>
      <c r="K11" s="29"/>
      <c r="L11" s="29"/>
      <c r="M11" s="29"/>
      <c r="N11" s="29"/>
    </row>
    <row r="12" spans="1:14" ht="15" customHeight="1">
      <c r="A12" s="59">
        <v>4022117</v>
      </c>
      <c r="B12" s="10" t="s">
        <v>274</v>
      </c>
      <c r="C12" s="142">
        <v>0</v>
      </c>
      <c r="D12" s="142">
        <v>27</v>
      </c>
      <c r="E12" s="60"/>
      <c r="F12" s="142">
        <v>0</v>
      </c>
      <c r="G12" s="142">
        <v>85.21967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4022118</v>
      </c>
      <c r="B13" s="10" t="s">
        <v>181</v>
      </c>
      <c r="C13" s="142">
        <v>3867.9332999999997</v>
      </c>
      <c r="D13" s="142">
        <v>1827.351</v>
      </c>
      <c r="E13" s="60">
        <f t="shared" si="0"/>
        <v>-52.756398358782455</v>
      </c>
      <c r="F13" s="142">
        <v>9888.514570000001</v>
      </c>
      <c r="G13" s="142">
        <v>5630.55041</v>
      </c>
      <c r="H13" s="60">
        <f t="shared" si="1"/>
        <v>-43.05969445520067</v>
      </c>
      <c r="J13" s="29"/>
      <c r="K13" s="29"/>
      <c r="L13" s="29"/>
      <c r="M13" s="29"/>
      <c r="N13" s="29"/>
    </row>
    <row r="14" spans="1:14" ht="15" customHeight="1">
      <c r="A14" s="162">
        <v>4022120</v>
      </c>
      <c r="B14" s="163" t="s">
        <v>189</v>
      </c>
      <c r="C14" s="142">
        <v>1</v>
      </c>
      <c r="D14" s="142">
        <v>1</v>
      </c>
      <c r="E14" s="60">
        <f t="shared" si="0"/>
        <v>0</v>
      </c>
      <c r="F14" s="142">
        <v>6.13912</v>
      </c>
      <c r="G14" s="142">
        <v>7.21309</v>
      </c>
      <c r="H14" s="60">
        <f t="shared" si="1"/>
        <v>17.49387534369746</v>
      </c>
      <c r="J14" s="29"/>
      <c r="K14" s="29"/>
      <c r="L14" s="29"/>
      <c r="M14" s="29"/>
      <c r="N14" s="29"/>
    </row>
    <row r="15" spans="1:14" ht="15" customHeight="1">
      <c r="A15" s="59">
        <v>4029110</v>
      </c>
      <c r="B15" s="10" t="s">
        <v>236</v>
      </c>
      <c r="C15" s="142">
        <v>310.359286</v>
      </c>
      <c r="D15" s="142">
        <v>325.58616639999997</v>
      </c>
      <c r="E15" s="60">
        <f t="shared" si="0"/>
        <v>4.906210668367095</v>
      </c>
      <c r="F15" s="142">
        <v>339.5699</v>
      </c>
      <c r="G15" s="142">
        <v>414.77214000000004</v>
      </c>
      <c r="H15" s="60">
        <f t="shared" si="1"/>
        <v>22.146320978390598</v>
      </c>
      <c r="J15" s="29"/>
      <c r="K15" s="29"/>
      <c r="L15" s="29"/>
      <c r="M15" s="29"/>
      <c r="N15" s="29"/>
    </row>
    <row r="16" spans="1:8" ht="15" customHeight="1">
      <c r="A16" s="59">
        <v>4029910</v>
      </c>
      <c r="B16" s="10" t="s">
        <v>81</v>
      </c>
      <c r="C16" s="142">
        <v>277.408608</v>
      </c>
      <c r="D16" s="142">
        <v>210.8267151</v>
      </c>
      <c r="E16" s="60">
        <f t="shared" si="0"/>
        <v>-24.001379546232393</v>
      </c>
      <c r="F16" s="142">
        <v>428.85699</v>
      </c>
      <c r="G16" s="142">
        <v>289.95829</v>
      </c>
      <c r="H16" s="60">
        <f t="shared" si="1"/>
        <v>-32.388116141000765</v>
      </c>
    </row>
    <row r="17" spans="1:10" ht="15" customHeight="1">
      <c r="A17" s="59">
        <v>4029990</v>
      </c>
      <c r="B17" s="10" t="s">
        <v>185</v>
      </c>
      <c r="C17" s="142">
        <v>2.7093822</v>
      </c>
      <c r="D17" s="142">
        <v>143.5752416</v>
      </c>
      <c r="E17" s="60">
        <f t="shared" si="0"/>
        <v>5199.187453139687</v>
      </c>
      <c r="F17" s="142">
        <v>6.47947</v>
      </c>
      <c r="G17" s="142">
        <v>103.44696</v>
      </c>
      <c r="H17" s="60">
        <f t="shared" si="1"/>
        <v>1496.534284439931</v>
      </c>
      <c r="J17" s="29"/>
    </row>
    <row r="18" spans="1:10" ht="15" customHeight="1">
      <c r="A18" s="59">
        <v>4031000</v>
      </c>
      <c r="B18" s="10" t="s">
        <v>79</v>
      </c>
      <c r="C18" s="142">
        <v>15.972856599999998</v>
      </c>
      <c r="D18" s="142">
        <v>9.4104663</v>
      </c>
      <c r="E18" s="60">
        <f t="shared" si="0"/>
        <v>-41.0846379225617</v>
      </c>
      <c r="F18" s="142">
        <v>30.801009999999998</v>
      </c>
      <c r="G18" s="142">
        <v>24.87164</v>
      </c>
      <c r="H18" s="60">
        <f t="shared" si="1"/>
        <v>-19.250570030008753</v>
      </c>
      <c r="J18" s="29"/>
    </row>
    <row r="19" spans="1:14" ht="15" customHeight="1">
      <c r="A19" s="59">
        <v>4039000</v>
      </c>
      <c r="B19" s="10" t="s">
        <v>179</v>
      </c>
      <c r="C19" s="142">
        <v>0.84399</v>
      </c>
      <c r="D19" s="142">
        <v>7.8733638</v>
      </c>
      <c r="E19" s="60">
        <f t="shared" si="0"/>
        <v>832.874062488892</v>
      </c>
      <c r="F19" s="142">
        <v>2.76242</v>
      </c>
      <c r="G19" s="142">
        <v>26.73325</v>
      </c>
      <c r="H19" s="60">
        <f t="shared" si="1"/>
        <v>867.7474822800299</v>
      </c>
      <c r="J19" s="29"/>
      <c r="K19" s="29"/>
      <c r="L19" s="29"/>
      <c r="M19" s="29"/>
      <c r="N19" s="29"/>
    </row>
    <row r="20" spans="1:14" ht="15" customHeight="1">
      <c r="A20" s="59">
        <v>4041000</v>
      </c>
      <c r="B20" s="10" t="s">
        <v>100</v>
      </c>
      <c r="C20" s="142">
        <v>726.36</v>
      </c>
      <c r="D20" s="142">
        <v>463.17859999999996</v>
      </c>
      <c r="E20" s="60">
        <f t="shared" si="0"/>
        <v>-36.232914808084146</v>
      </c>
      <c r="F20" s="142">
        <v>1032.0017</v>
      </c>
      <c r="G20" s="142">
        <v>603.08136</v>
      </c>
      <c r="H20" s="60">
        <f t="shared" si="1"/>
        <v>-41.56197998511048</v>
      </c>
      <c r="J20" s="29"/>
      <c r="K20" s="29"/>
      <c r="L20" s="29"/>
      <c r="M20" s="29"/>
      <c r="N20" s="29"/>
    </row>
    <row r="21" spans="1:10" ht="15" customHeight="1">
      <c r="A21" s="135">
        <v>4049000</v>
      </c>
      <c r="B21" s="10" t="s">
        <v>173</v>
      </c>
      <c r="C21" s="142">
        <v>168.98</v>
      </c>
      <c r="D21" s="142">
        <v>162.32175</v>
      </c>
      <c r="E21" s="60">
        <f t="shared" si="0"/>
        <v>-3.9402592022724447</v>
      </c>
      <c r="F21" s="142">
        <v>828.2849100000001</v>
      </c>
      <c r="G21" s="142">
        <v>741.677</v>
      </c>
      <c r="H21" s="60">
        <f t="shared" si="1"/>
        <v>-10.456294561734813</v>
      </c>
      <c r="J21" s="29"/>
    </row>
    <row r="22" spans="1:8" ht="15" customHeight="1">
      <c r="A22" s="59">
        <v>4051000</v>
      </c>
      <c r="B22" s="10" t="s">
        <v>101</v>
      </c>
      <c r="C22" s="142">
        <v>898.39235</v>
      </c>
      <c r="D22" s="142">
        <v>587.33472</v>
      </c>
      <c r="E22" s="60">
        <f t="shared" si="0"/>
        <v>-34.62380662524565</v>
      </c>
      <c r="F22" s="142">
        <v>3687.55141</v>
      </c>
      <c r="G22" s="142">
        <v>2989.21744</v>
      </c>
      <c r="H22" s="60">
        <f t="shared" si="1"/>
        <v>-18.937606350551196</v>
      </c>
    </row>
    <row r="23" spans="1:8" ht="15" customHeight="1">
      <c r="A23" s="59">
        <v>4052000</v>
      </c>
      <c r="B23" s="10" t="s">
        <v>249</v>
      </c>
      <c r="C23" s="142">
        <v>0.00555</v>
      </c>
      <c r="D23" s="142">
        <v>18.248</v>
      </c>
      <c r="E23" s="60"/>
      <c r="F23" s="142">
        <v>0.16254</v>
      </c>
      <c r="G23" s="142">
        <v>120.67394999999999</v>
      </c>
      <c r="H23" s="60"/>
    </row>
    <row r="24" spans="1:8" ht="15" customHeight="1">
      <c r="A24" s="59">
        <v>4059000</v>
      </c>
      <c r="B24" s="10" t="s">
        <v>296</v>
      </c>
      <c r="C24" s="142">
        <v>0.543</v>
      </c>
      <c r="D24" s="142">
        <v>0</v>
      </c>
      <c r="E24" s="60"/>
      <c r="F24" s="142">
        <v>3.82</v>
      </c>
      <c r="G24" s="142">
        <v>0</v>
      </c>
      <c r="H24" s="60"/>
    </row>
    <row r="25" spans="1:8" ht="15" customHeight="1">
      <c r="A25" s="59"/>
      <c r="C25" s="26"/>
      <c r="D25" s="26"/>
      <c r="E25" s="60"/>
      <c r="F25" s="26"/>
      <c r="G25" s="26"/>
      <c r="H25" s="60"/>
    </row>
    <row r="26" spans="1:8" ht="15" customHeight="1">
      <c r="A26" s="59">
        <v>4061000</v>
      </c>
      <c r="B26" s="10" t="s">
        <v>187</v>
      </c>
      <c r="C26" s="176">
        <v>1635.6290597999998</v>
      </c>
      <c r="D26" s="176">
        <v>1984.6233435</v>
      </c>
      <c r="E26" s="60">
        <f t="shared" si="0"/>
        <v>21.33700679924788</v>
      </c>
      <c r="F26" s="176">
        <v>6583.58816</v>
      </c>
      <c r="G26" s="176">
        <v>8273.61938</v>
      </c>
      <c r="H26" s="60">
        <f t="shared" si="1"/>
        <v>25.67036665914413</v>
      </c>
    </row>
    <row r="27" spans="1:8" ht="15" customHeight="1">
      <c r="A27" s="59">
        <v>4062000</v>
      </c>
      <c r="B27" s="10" t="s">
        <v>102</v>
      </c>
      <c r="C27" s="176">
        <v>117.38037399999999</v>
      </c>
      <c r="D27" s="176">
        <v>214.45670660000002</v>
      </c>
      <c r="E27" s="60">
        <f t="shared" si="0"/>
        <v>82.7023541431211</v>
      </c>
      <c r="F27" s="176">
        <v>631.0977800000001</v>
      </c>
      <c r="G27" s="176">
        <v>883.82508</v>
      </c>
      <c r="H27" s="60">
        <f t="shared" si="1"/>
        <v>40.045664556132635</v>
      </c>
    </row>
    <row r="28" spans="1:8" ht="15" customHeight="1">
      <c r="A28" s="59">
        <v>4063000</v>
      </c>
      <c r="B28" s="10" t="s">
        <v>180</v>
      </c>
      <c r="C28" s="176">
        <v>369.174244</v>
      </c>
      <c r="D28" s="176">
        <v>406.5980429</v>
      </c>
      <c r="E28" s="60">
        <f t="shared" si="0"/>
        <v>10.137164092086559</v>
      </c>
      <c r="F28" s="176">
        <v>1742.8854099999999</v>
      </c>
      <c r="G28" s="176">
        <v>2060.5386200000003</v>
      </c>
      <c r="H28" s="60">
        <f t="shared" si="1"/>
        <v>18.225708252385942</v>
      </c>
    </row>
    <row r="29" spans="1:8" ht="15" customHeight="1">
      <c r="A29" s="59">
        <v>4064000</v>
      </c>
      <c r="B29" s="10" t="s">
        <v>103</v>
      </c>
      <c r="C29" s="176">
        <v>33.155233</v>
      </c>
      <c r="D29" s="176">
        <v>78.98119899999999</v>
      </c>
      <c r="E29" s="60">
        <f t="shared" si="0"/>
        <v>138.21638955153773</v>
      </c>
      <c r="F29" s="176">
        <v>266.12699</v>
      </c>
      <c r="G29" s="176">
        <v>516.81502</v>
      </c>
      <c r="H29" s="60">
        <f t="shared" si="1"/>
        <v>94.19864929896815</v>
      </c>
    </row>
    <row r="30" spans="1:8" ht="15" customHeight="1">
      <c r="A30" s="59">
        <v>4069000</v>
      </c>
      <c r="B30" s="10" t="s">
        <v>186</v>
      </c>
      <c r="C30" s="176">
        <v>3210.0899726999996</v>
      </c>
      <c r="D30" s="176">
        <v>6043.6570205</v>
      </c>
      <c r="E30" s="60">
        <f t="shared" si="0"/>
        <v>88.27064262677638</v>
      </c>
      <c r="F30" s="176">
        <v>12004.93588</v>
      </c>
      <c r="G30" s="176">
        <v>21803.359</v>
      </c>
      <c r="H30" s="60">
        <f t="shared" si="1"/>
        <v>81.61995380853296</v>
      </c>
    </row>
    <row r="31" spans="1:8" ht="15" customHeight="1">
      <c r="A31" s="59"/>
      <c r="B31" s="10" t="s">
        <v>162</v>
      </c>
      <c r="C31" s="26">
        <f>SUM(C26:C30)</f>
        <v>5365.428883499999</v>
      </c>
      <c r="D31" s="26">
        <f>SUM(D26:D30)</f>
        <v>8728.3163125</v>
      </c>
      <c r="E31" s="60">
        <f t="shared" si="0"/>
        <v>62.67695466697356</v>
      </c>
      <c r="F31" s="26">
        <f>SUM(F26:F30)</f>
        <v>21228.63422</v>
      </c>
      <c r="G31" s="26">
        <f>SUM(G26:G30)</f>
        <v>33538.157100000004</v>
      </c>
      <c r="H31" s="60">
        <f t="shared" si="1"/>
        <v>57.98546789412815</v>
      </c>
    </row>
    <row r="32" spans="1:11" ht="15" customHeight="1">
      <c r="A32" s="59"/>
      <c r="C32" s="26"/>
      <c r="D32" s="26"/>
      <c r="E32" s="60"/>
      <c r="F32" s="26"/>
      <c r="G32" s="26"/>
      <c r="H32" s="60"/>
      <c r="K32" s="29"/>
    </row>
    <row r="33" spans="1:8" ht="15" customHeight="1">
      <c r="A33" s="59">
        <v>19011010</v>
      </c>
      <c r="B33" s="10" t="s">
        <v>183</v>
      </c>
      <c r="C33" s="176">
        <v>439.230905</v>
      </c>
      <c r="D33" s="176">
        <v>539.81508</v>
      </c>
      <c r="E33" s="60">
        <f t="shared" si="0"/>
        <v>22.900067790084112</v>
      </c>
      <c r="F33" s="176">
        <v>2841.2250099999997</v>
      </c>
      <c r="G33" s="176">
        <v>2586.13279</v>
      </c>
      <c r="H33" s="60">
        <f t="shared" si="1"/>
        <v>-8.978247731248834</v>
      </c>
    </row>
    <row r="34" spans="1:8" ht="15" customHeight="1">
      <c r="A34" s="59">
        <v>19019011</v>
      </c>
      <c r="B34" s="10" t="s">
        <v>104</v>
      </c>
      <c r="C34" s="176">
        <v>93.08466229999999</v>
      </c>
      <c r="D34" s="176">
        <v>88.05440979999999</v>
      </c>
      <c r="E34" s="60">
        <f t="shared" si="0"/>
        <v>-5.40395418075229</v>
      </c>
      <c r="F34" s="176">
        <v>163.41661</v>
      </c>
      <c r="G34" s="176">
        <v>240.94217999999998</v>
      </c>
      <c r="H34" s="60">
        <f t="shared" si="1"/>
        <v>47.440446843194216</v>
      </c>
    </row>
    <row r="35" spans="1:8" ht="15" customHeight="1">
      <c r="A35" s="59">
        <v>22029931</v>
      </c>
      <c r="B35" s="10" t="s">
        <v>264</v>
      </c>
      <c r="C35" s="176">
        <v>4.3386000000000005</v>
      </c>
      <c r="D35" s="176">
        <v>10.930399999999999</v>
      </c>
      <c r="E35" s="60">
        <f t="shared" si="0"/>
        <v>151.9338035310929</v>
      </c>
      <c r="F35" s="176">
        <v>15.49906</v>
      </c>
      <c r="G35" s="176">
        <v>41.252849999999995</v>
      </c>
      <c r="H35" s="60">
        <f t="shared" si="1"/>
        <v>166.16356088691825</v>
      </c>
    </row>
    <row r="36" spans="1:11" ht="15" customHeight="1">
      <c r="A36" s="59">
        <v>22029932</v>
      </c>
      <c r="B36" s="10" t="s">
        <v>265</v>
      </c>
      <c r="C36" s="176">
        <v>15.46364</v>
      </c>
      <c r="D36" s="176">
        <v>1.9272</v>
      </c>
      <c r="E36" s="60">
        <f t="shared" si="0"/>
        <v>-87.53721633457582</v>
      </c>
      <c r="F36" s="176">
        <v>50.32128</v>
      </c>
      <c r="G36" s="176">
        <v>4.70186</v>
      </c>
      <c r="H36" s="60">
        <f t="shared" si="1"/>
        <v>-90.6563187581874</v>
      </c>
      <c r="J36" s="29"/>
      <c r="K36" s="29"/>
    </row>
    <row r="37" spans="1:8" ht="15" customHeight="1">
      <c r="A37" s="21"/>
      <c r="B37" s="10" t="s">
        <v>105</v>
      </c>
      <c r="C37" s="28"/>
      <c r="D37" s="28"/>
      <c r="E37" s="69"/>
      <c r="F37" s="28">
        <f>SUM(F7:F36)-F31</f>
        <v>44946.41324</v>
      </c>
      <c r="G37" s="28">
        <f>SUM(G7:G36)-G31</f>
        <v>50331.10366999999</v>
      </c>
      <c r="H37" s="69">
        <f>(G37/F37-1)*100</f>
        <v>11.98024501142594</v>
      </c>
    </row>
    <row r="38" spans="1:8" ht="11.25">
      <c r="A38" s="47" t="s">
        <v>190</v>
      </c>
      <c r="B38" s="53"/>
      <c r="C38" s="53"/>
      <c r="D38" s="53"/>
      <c r="E38" s="53"/>
      <c r="F38" s="53"/>
      <c r="G38" s="53"/>
      <c r="H38" s="54"/>
    </row>
    <row r="39" spans="1:8" ht="11.25">
      <c r="A39" s="11"/>
      <c r="B39" s="11"/>
      <c r="C39" s="11"/>
      <c r="D39" s="34"/>
      <c r="E39" s="11"/>
      <c r="F39" s="220"/>
      <c r="G39" s="220"/>
      <c r="H39" s="34"/>
    </row>
    <row r="40" spans="4:8" ht="11.25">
      <c r="D40" s="34"/>
      <c r="E40" s="11"/>
      <c r="F40" s="34"/>
      <c r="G40" s="34"/>
      <c r="H40" s="34"/>
    </row>
    <row r="41" spans="4:8" ht="11.25">
      <c r="D41" s="44"/>
      <c r="E41" s="44"/>
      <c r="F41" s="44"/>
      <c r="G41" s="44"/>
      <c r="H41" s="44"/>
    </row>
    <row r="42" spans="4:8" ht="11.25">
      <c r="D42" s="11"/>
      <c r="E42" s="11"/>
      <c r="F42" s="44"/>
      <c r="G42" s="44"/>
      <c r="H42" s="62"/>
    </row>
    <row r="43" spans="4:8" ht="11.25">
      <c r="D43" s="11"/>
      <c r="E43" s="11"/>
      <c r="F43" s="44"/>
      <c r="G43" s="44"/>
      <c r="H43" s="62"/>
    </row>
    <row r="44" spans="4:8" ht="11.25">
      <c r="D44" s="11"/>
      <c r="E44" s="11"/>
      <c r="F44" s="44"/>
      <c r="G44" s="44"/>
      <c r="H44" s="62"/>
    </row>
    <row r="45" spans="4:8" ht="11.25">
      <c r="D45" s="11"/>
      <c r="E45" s="11"/>
      <c r="F45" s="44"/>
      <c r="G45" s="44"/>
      <c r="H45" s="62"/>
    </row>
    <row r="46" spans="4:8" ht="11.25">
      <c r="D46" s="11"/>
      <c r="E46" s="11"/>
      <c r="F46" s="44"/>
      <c r="G46" s="44"/>
      <c r="H46" s="62"/>
    </row>
    <row r="47" spans="4:8" ht="11.25">
      <c r="D47" s="11"/>
      <c r="E47" s="11"/>
      <c r="F47" s="44"/>
      <c r="G47" s="44"/>
      <c r="H47" s="62"/>
    </row>
    <row r="48" spans="4:8" ht="11.25">
      <c r="D48" s="11"/>
      <c r="E48" s="11"/>
      <c r="F48" s="44"/>
      <c r="G48" s="44"/>
      <c r="H48" s="62"/>
    </row>
    <row r="49" spans="4:8" ht="11.25">
      <c r="D49" s="11"/>
      <c r="E49" s="11"/>
      <c r="F49" s="44"/>
      <c r="G49" s="44"/>
      <c r="H49" s="62"/>
    </row>
    <row r="50" spans="4:8" ht="11.25">
      <c r="D50" s="11"/>
      <c r="E50" s="11"/>
      <c r="F50" s="44"/>
      <c r="G50" s="44"/>
      <c r="H50" s="62"/>
    </row>
    <row r="51" spans="4:8" ht="11.25">
      <c r="D51" s="11"/>
      <c r="E51" s="11"/>
      <c r="F51" s="44"/>
      <c r="G51" s="44"/>
      <c r="H51" s="62"/>
    </row>
    <row r="52" spans="4:8" ht="11.25">
      <c r="D52" s="11"/>
      <c r="E52" s="11"/>
      <c r="F52" s="44"/>
      <c r="G52" s="44"/>
      <c r="H52" s="62"/>
    </row>
    <row r="53" spans="4:8" ht="11.25">
      <c r="D53" s="11"/>
      <c r="E53" s="11"/>
      <c r="F53" s="44"/>
      <c r="G53" s="44"/>
      <c r="H53" s="62"/>
    </row>
    <row r="54" spans="4:8" ht="11.25">
      <c r="D54" s="11"/>
      <c r="E54" s="11"/>
      <c r="F54" s="44"/>
      <c r="G54" s="44"/>
      <c r="H54" s="62"/>
    </row>
    <row r="55" spans="4:8" ht="11.25">
      <c r="D55" s="11"/>
      <c r="E55" s="11"/>
      <c r="F55" s="44"/>
      <c r="G55" s="44"/>
      <c r="H55" s="62"/>
    </row>
    <row r="56" spans="4:8" ht="11.25">
      <c r="D56" s="11"/>
      <c r="E56" s="11"/>
      <c r="F56" s="44"/>
      <c r="G56" s="44"/>
      <c r="H56" s="62"/>
    </row>
    <row r="57" spans="4:8" ht="11.25">
      <c r="D57" s="11"/>
      <c r="E57" s="11"/>
      <c r="F57" s="44"/>
      <c r="G57" s="44"/>
      <c r="H57" s="62"/>
    </row>
    <row r="58" spans="4:8" ht="11.25">
      <c r="D58" s="11"/>
      <c r="E58" s="11"/>
      <c r="F58" s="44"/>
      <c r="G58" s="44"/>
      <c r="H58" s="62"/>
    </row>
    <row r="59" spans="4:8" ht="11.25">
      <c r="D59" s="11"/>
      <c r="E59" s="11"/>
      <c r="F59" s="44"/>
      <c r="G59" s="44"/>
      <c r="H59" s="62"/>
    </row>
    <row r="60" spans="4:8" ht="11.25">
      <c r="D60" s="11"/>
      <c r="E60" s="11"/>
      <c r="F60" s="44"/>
      <c r="G60" s="44"/>
      <c r="H60" s="62"/>
    </row>
    <row r="61" spans="4:8" ht="11.25">
      <c r="D61" s="11"/>
      <c r="E61" s="11"/>
      <c r="F61" s="44"/>
      <c r="G61" s="44"/>
      <c r="H61" s="62"/>
    </row>
    <row r="62" spans="4:8" ht="11.25">
      <c r="D62" s="11"/>
      <c r="E62" s="11"/>
      <c r="F62" s="44"/>
      <c r="G62" s="44"/>
      <c r="H62" s="62"/>
    </row>
    <row r="63" spans="4:8" ht="11.25">
      <c r="D63" s="11"/>
      <c r="E63" s="11"/>
      <c r="F63" s="44"/>
      <c r="G63" s="44"/>
      <c r="H63" s="62"/>
    </row>
    <row r="64" spans="4:8" ht="11.25">
      <c r="D64" s="11"/>
      <c r="E64" s="11"/>
      <c r="F64" s="44"/>
      <c r="G64" s="44"/>
      <c r="H64" s="62"/>
    </row>
    <row r="65" spans="4:8" ht="11.25">
      <c r="D65" s="11"/>
      <c r="E65" s="11"/>
      <c r="F65" s="44"/>
      <c r="G65" s="44"/>
      <c r="H65" s="62"/>
    </row>
    <row r="66" spans="4:8" ht="11.25">
      <c r="D66" s="11"/>
      <c r="E66" s="11"/>
      <c r="F66" s="44"/>
      <c r="G66" s="44"/>
      <c r="H66" s="62"/>
    </row>
    <row r="67" spans="4:8" ht="11.25">
      <c r="D67" s="11"/>
      <c r="E67" s="11"/>
      <c r="F67" s="44"/>
      <c r="G67" s="44"/>
      <c r="H67" s="62"/>
    </row>
    <row r="68" spans="4:8" ht="11.25">
      <c r="D68" s="11"/>
      <c r="E68" s="11"/>
      <c r="F68" s="44"/>
      <c r="G68" s="44"/>
      <c r="H68" s="62"/>
    </row>
    <row r="69" spans="4:8" ht="11.25">
      <c r="D69" s="11"/>
      <c r="E69" s="11"/>
      <c r="F69" s="44"/>
      <c r="G69" s="44"/>
      <c r="H69" s="62"/>
    </row>
    <row r="70" spans="4:8" ht="11.25">
      <c r="D70" s="11"/>
      <c r="E70" s="11"/>
      <c r="F70" s="44"/>
      <c r="G70" s="44"/>
      <c r="H70" s="62"/>
    </row>
    <row r="71" spans="4:8" ht="11.25">
      <c r="D71" s="11"/>
      <c r="E71" s="11"/>
      <c r="F71" s="44"/>
      <c r="G71" s="44"/>
      <c r="H71" s="62"/>
    </row>
    <row r="72" spans="4:8" ht="11.25">
      <c r="D72" s="11"/>
      <c r="E72" s="11"/>
      <c r="F72" s="44"/>
      <c r="G72" s="44"/>
      <c r="H72" s="62"/>
    </row>
    <row r="73" spans="4:8" ht="11.25">
      <c r="D73" s="11"/>
      <c r="E73" s="11"/>
      <c r="F73" s="11"/>
      <c r="G73" s="11"/>
      <c r="H73" s="62"/>
    </row>
  </sheetData>
  <sheetProtection/>
  <mergeCells count="7">
    <mergeCell ref="F39:G39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6" sqref="A6:A7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4" t="s">
        <v>174</v>
      </c>
      <c r="B2" s="214"/>
      <c r="C2" s="214"/>
      <c r="D2" s="214"/>
    </row>
    <row r="3" spans="1:4" ht="15" customHeight="1">
      <c r="A3" s="34"/>
      <c r="B3" s="34"/>
      <c r="C3" s="34"/>
      <c r="D3" s="34"/>
    </row>
    <row r="4" spans="1:4" ht="15" customHeight="1">
      <c r="A4" s="217" t="s">
        <v>5</v>
      </c>
      <c r="B4" s="217"/>
      <c r="C4" s="217"/>
      <c r="D4" s="217"/>
    </row>
    <row r="5" spans="1:4" ht="15" customHeight="1">
      <c r="A5" s="223" t="s">
        <v>301</v>
      </c>
      <c r="B5" s="223"/>
      <c r="C5" s="223"/>
      <c r="D5" s="223"/>
    </row>
    <row r="6" spans="1:9" ht="15" customHeight="1">
      <c r="A6" s="218" t="s">
        <v>97</v>
      </c>
      <c r="B6" s="36" t="s">
        <v>106</v>
      </c>
      <c r="C6" s="41" t="s">
        <v>107</v>
      </c>
      <c r="D6" s="41" t="s">
        <v>108</v>
      </c>
      <c r="H6" s="29"/>
      <c r="I6" s="29"/>
    </row>
    <row r="7" spans="1:4" ht="15" customHeight="1">
      <c r="A7" s="221"/>
      <c r="B7" s="37" t="s">
        <v>116</v>
      </c>
      <c r="C7" s="25" t="s">
        <v>201</v>
      </c>
      <c r="D7" s="25" t="s">
        <v>200</v>
      </c>
    </row>
    <row r="8" spans="1:9" ht="15" customHeight="1">
      <c r="A8" s="38" t="s">
        <v>270</v>
      </c>
      <c r="B8" s="181">
        <v>1827.351</v>
      </c>
      <c r="C8" s="181">
        <v>5630.55041</v>
      </c>
      <c r="D8" s="52">
        <f aca="true" t="shared" si="0" ref="D8:D13">C8/B8*1000</f>
        <v>3081.2637583036862</v>
      </c>
      <c r="F8" s="29"/>
      <c r="G8" s="29"/>
      <c r="H8" s="29"/>
      <c r="I8" s="29"/>
    </row>
    <row r="9" spans="1:33" ht="15" customHeight="1">
      <c r="A9" s="21" t="s">
        <v>271</v>
      </c>
      <c r="B9" s="176">
        <v>1506.9942693</v>
      </c>
      <c r="C9" s="176">
        <v>2940.8127600000003</v>
      </c>
      <c r="D9" s="52">
        <f t="shared" si="0"/>
        <v>1951.4425634584595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110</v>
      </c>
      <c r="B10" s="176">
        <v>633.3737137999999</v>
      </c>
      <c r="C10" s="176">
        <v>1371.49161</v>
      </c>
      <c r="D10" s="52">
        <f t="shared" si="0"/>
        <v>2165.3750070737465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6">
        <v>8728.3163125</v>
      </c>
      <c r="C11" s="176">
        <v>33538.157100000004</v>
      </c>
      <c r="D11" s="52">
        <f t="shared" si="0"/>
        <v>3842.4543633884264</v>
      </c>
      <c r="G11" s="29"/>
      <c r="I11" s="29"/>
    </row>
    <row r="12" spans="1:4" ht="26.25" customHeight="1">
      <c r="A12" s="137" t="s">
        <v>183</v>
      </c>
      <c r="B12" s="180">
        <v>539.81508</v>
      </c>
      <c r="C12" s="180">
        <v>2586.13279</v>
      </c>
      <c r="D12" s="139">
        <f t="shared" si="0"/>
        <v>4790.775370706577</v>
      </c>
    </row>
    <row r="13" spans="1:7" ht="15" customHeight="1">
      <c r="A13" s="21" t="s">
        <v>111</v>
      </c>
      <c r="B13" s="176">
        <v>1407.2500691999999</v>
      </c>
      <c r="C13" s="176">
        <v>4263.959000000001</v>
      </c>
      <c r="D13" s="52">
        <f t="shared" si="0"/>
        <v>3029.993810854098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105</v>
      </c>
      <c r="B15" s="26">
        <f>SUM(B8:B13)</f>
        <v>14643.100444799999</v>
      </c>
      <c r="C15" s="26">
        <f>SUM(C8:C13)</f>
        <v>50331.10367000001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190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109</v>
      </c>
      <c r="AG21" s="29">
        <f aca="true" t="shared" si="1" ref="AG21:AG26">C8</f>
        <v>5630.55041</v>
      </c>
      <c r="AH21" s="66">
        <f aca="true" t="shared" si="2" ref="AH21:AH27">AG21/$AG$27*100</f>
        <v>11.187019555377056</v>
      </c>
    </row>
    <row r="22" spans="32:34" ht="17.25" customHeight="1">
      <c r="AF22" s="11" t="str">
        <f>A9</f>
        <v>Leche descremada en polvo</v>
      </c>
      <c r="AG22" s="44">
        <f t="shared" si="1"/>
        <v>2940.8127600000003</v>
      </c>
      <c r="AH22" s="66">
        <f t="shared" si="2"/>
        <v>5.842933187560676</v>
      </c>
    </row>
    <row r="23" spans="32:34" ht="17.25" customHeight="1">
      <c r="AF23" s="11" t="str">
        <f>A10</f>
        <v>Suero y lactosuero</v>
      </c>
      <c r="AG23" s="44">
        <f t="shared" si="1"/>
        <v>1371.49161</v>
      </c>
      <c r="AH23" s="66">
        <f t="shared" si="2"/>
        <v>2.724938477392224</v>
      </c>
    </row>
    <row r="24" spans="32:34" ht="17.25" customHeight="1">
      <c r="AF24" s="11" t="str">
        <f>A11</f>
        <v>Quesos</v>
      </c>
      <c r="AG24" s="44">
        <f t="shared" si="1"/>
        <v>33538.157100000004</v>
      </c>
      <c r="AH24" s="66">
        <f>AG24/$AG$27*100</f>
        <v>66.63505199467842</v>
      </c>
    </row>
    <row r="25" spans="32:34" ht="17.25" customHeight="1">
      <c r="AF25" s="11" t="str">
        <f>A12</f>
        <v>Preparaciones para la alimentación infantil</v>
      </c>
      <c r="AG25" s="44">
        <f t="shared" si="1"/>
        <v>2586.13279</v>
      </c>
      <c r="AH25" s="66">
        <f t="shared" si="2"/>
        <v>5.13823977903642</v>
      </c>
    </row>
    <row r="26" spans="32:34" ht="17.25" customHeight="1">
      <c r="AF26" s="11" t="str">
        <f>A13</f>
        <v>Otros productos</v>
      </c>
      <c r="AG26" s="44">
        <f t="shared" si="1"/>
        <v>4263.959000000001</v>
      </c>
      <c r="AH26" s="66">
        <f t="shared" si="2"/>
        <v>8.471817005955195</v>
      </c>
    </row>
    <row r="27" spans="32:34" ht="17.25" customHeight="1">
      <c r="AF27" s="11"/>
      <c r="AG27" s="44">
        <f>SUM(AG21:AG26)</f>
        <v>50331.10367000001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19" sqref="B19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5" width="9.18359375" style="10" customWidth="1"/>
    <col min="36" max="16384" width="10.90625" style="10" customWidth="1"/>
  </cols>
  <sheetData>
    <row r="1" spans="1:10" ht="14.25" customHeight="1">
      <c r="A1" s="226" t="s">
        <v>175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4" t="s">
        <v>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4.25" customHeight="1">
      <c r="A4" s="38"/>
      <c r="B4" s="217" t="s">
        <v>112</v>
      </c>
      <c r="C4" s="217"/>
      <c r="D4" s="217" t="s">
        <v>113</v>
      </c>
      <c r="E4" s="217"/>
      <c r="F4" s="217" t="s">
        <v>114</v>
      </c>
      <c r="G4" s="217"/>
      <c r="H4" s="225" t="s">
        <v>280</v>
      </c>
      <c r="I4" s="225"/>
      <c r="J4" s="225"/>
    </row>
    <row r="5" spans="1:10" ht="14.25" customHeight="1">
      <c r="A5" s="21" t="s">
        <v>115</v>
      </c>
      <c r="B5" s="215" t="s">
        <v>98</v>
      </c>
      <c r="C5" s="215"/>
      <c r="D5" s="222" t="s">
        <v>201</v>
      </c>
      <c r="E5" s="222"/>
      <c r="F5" s="215" t="s">
        <v>199</v>
      </c>
      <c r="G5" s="215"/>
      <c r="H5" s="36" t="s">
        <v>112</v>
      </c>
      <c r="I5" s="36" t="s">
        <v>107</v>
      </c>
      <c r="J5" s="41" t="s">
        <v>107</v>
      </c>
    </row>
    <row r="6" spans="1:10" ht="14.25" customHeight="1">
      <c r="A6" s="21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67" t="s">
        <v>116</v>
      </c>
      <c r="I6" s="67" t="s">
        <v>207</v>
      </c>
      <c r="J6" s="67" t="s">
        <v>117</v>
      </c>
    </row>
    <row r="7" spans="1:10" ht="14.25" customHeight="1">
      <c r="A7" s="38" t="s">
        <v>65</v>
      </c>
      <c r="B7" s="26">
        <v>2884.95</v>
      </c>
      <c r="C7" s="26">
        <v>576</v>
      </c>
      <c r="D7" s="26">
        <v>6942.05</v>
      </c>
      <c r="E7" s="26">
        <v>1834.3658500000001</v>
      </c>
      <c r="F7" s="52">
        <f>D7/B7*1000</f>
        <v>2406.298202741815</v>
      </c>
      <c r="G7" s="52">
        <f>E7/C7*1000</f>
        <v>3184.662934027778</v>
      </c>
      <c r="H7" s="60">
        <f>+(C7/B7-1)*100</f>
        <v>-80.03431601934176</v>
      </c>
      <c r="I7" s="60">
        <f>+(E7/D7-1)*100</f>
        <v>-73.57602077196216</v>
      </c>
      <c r="J7" s="45">
        <f>+(G7/F7-1)*100</f>
        <v>32.34697721168012</v>
      </c>
    </row>
    <row r="8" spans="1:10" ht="14.25" customHeight="1">
      <c r="A8" s="21" t="s">
        <v>66</v>
      </c>
      <c r="B8" s="26">
        <v>982.9824</v>
      </c>
      <c r="C8" s="26">
        <v>1251.351</v>
      </c>
      <c r="D8" s="26">
        <v>2946.46713</v>
      </c>
      <c r="E8" s="26">
        <v>3796.185</v>
      </c>
      <c r="F8" s="52">
        <f aca="true" t="shared" si="0" ref="F8:F20">D8/B8*1000</f>
        <v>2997.476994501631</v>
      </c>
      <c r="G8" s="52">
        <f>E8/C8*1000</f>
        <v>3033.6692103174887</v>
      </c>
      <c r="H8" s="60">
        <f>+(C8/B8-1)*100</f>
        <v>27.3014654178956</v>
      </c>
      <c r="I8" s="60">
        <f>+(E8/D8-1)*100</f>
        <v>28.83853213051115</v>
      </c>
      <c r="J8" s="45">
        <f>+(G8/F8-1)*100</f>
        <v>1.2074226385138553</v>
      </c>
    </row>
    <row r="9" spans="1:10" ht="14.25" customHeight="1">
      <c r="A9" s="21" t="s">
        <v>67</v>
      </c>
      <c r="B9" s="26">
        <v>880.625</v>
      </c>
      <c r="C9" s="26"/>
      <c r="D9" s="26">
        <v>2718.09729</v>
      </c>
      <c r="E9" s="26"/>
      <c r="F9" s="52">
        <f t="shared" si="0"/>
        <v>3086.5547650816184</v>
      </c>
      <c r="G9" s="52"/>
      <c r="H9" s="60"/>
      <c r="I9" s="60"/>
      <c r="J9" s="45"/>
    </row>
    <row r="10" spans="1:10" ht="14.25" customHeight="1">
      <c r="A10" s="21" t="s">
        <v>68</v>
      </c>
      <c r="B10" s="26">
        <v>731.623</v>
      </c>
      <c r="C10" s="26"/>
      <c r="D10" s="26">
        <v>2618.735</v>
      </c>
      <c r="E10" s="26"/>
      <c r="F10" s="52">
        <f t="shared" si="0"/>
        <v>3579.350293798855</v>
      </c>
      <c r="G10" s="52"/>
      <c r="H10" s="60"/>
      <c r="I10" s="60"/>
      <c r="J10" s="45"/>
    </row>
    <row r="11" spans="1:10" ht="14.25" customHeight="1">
      <c r="A11" s="21" t="s">
        <v>69</v>
      </c>
      <c r="B11" s="26">
        <v>229.025</v>
      </c>
      <c r="C11" s="26"/>
      <c r="D11" s="26">
        <v>730.298</v>
      </c>
      <c r="E11" s="26"/>
      <c r="F11" s="52">
        <f t="shared" si="0"/>
        <v>3188.726121602445</v>
      </c>
      <c r="G11" s="52"/>
      <c r="H11" s="60"/>
      <c r="I11" s="60"/>
      <c r="J11" s="45"/>
    </row>
    <row r="12" spans="1:10" ht="14.25" customHeight="1">
      <c r="A12" s="21" t="s">
        <v>70</v>
      </c>
      <c r="B12" s="26">
        <v>678.577</v>
      </c>
      <c r="C12" s="26"/>
      <c r="D12" s="26">
        <v>2364.888</v>
      </c>
      <c r="E12" s="26"/>
      <c r="F12" s="52">
        <f t="shared" si="0"/>
        <v>3485.06949100839</v>
      </c>
      <c r="G12" s="52"/>
      <c r="H12" s="60"/>
      <c r="I12" s="60"/>
      <c r="J12" s="45"/>
    </row>
    <row r="13" spans="1:10" ht="14.25" customHeight="1">
      <c r="A13" s="21" t="s">
        <v>71</v>
      </c>
      <c r="B13" s="26">
        <v>813.825</v>
      </c>
      <c r="C13" s="26"/>
      <c r="D13" s="26">
        <v>2794.455</v>
      </c>
      <c r="E13" s="26"/>
      <c r="F13" s="52">
        <f t="shared" si="0"/>
        <v>3433.729610174177</v>
      </c>
      <c r="G13" s="52"/>
      <c r="H13" s="60"/>
      <c r="I13" s="60"/>
      <c r="J13" s="45"/>
    </row>
    <row r="14" spans="1:10" ht="14.25" customHeight="1">
      <c r="A14" s="21" t="s">
        <v>72</v>
      </c>
      <c r="B14" s="26">
        <v>1142.7531196</v>
      </c>
      <c r="C14" s="26"/>
      <c r="D14" s="26">
        <v>2708.00826</v>
      </c>
      <c r="E14" s="26"/>
      <c r="F14" s="52">
        <f t="shared" si="0"/>
        <v>2369.722920509628</v>
      </c>
      <c r="G14" s="52"/>
      <c r="H14" s="60"/>
      <c r="I14" s="60"/>
      <c r="J14" s="45"/>
    </row>
    <row r="15" spans="1:10" ht="14.25" customHeight="1">
      <c r="A15" s="21" t="s">
        <v>73</v>
      </c>
      <c r="B15" s="26">
        <v>450.1465</v>
      </c>
      <c r="C15" s="26"/>
      <c r="D15" s="26">
        <v>1529.64571</v>
      </c>
      <c r="E15" s="26"/>
      <c r="F15" s="52">
        <f t="shared" si="0"/>
        <v>3398.106416466639</v>
      </c>
      <c r="G15" s="52"/>
      <c r="H15" s="60"/>
      <c r="I15" s="60"/>
      <c r="J15" s="45"/>
    </row>
    <row r="16" spans="1:10" ht="14.25" customHeight="1">
      <c r="A16" s="21" t="s">
        <v>74</v>
      </c>
      <c r="B16" s="26">
        <v>704.83</v>
      </c>
      <c r="C16" s="26"/>
      <c r="D16" s="26">
        <v>2367.70264</v>
      </c>
      <c r="E16" s="26"/>
      <c r="F16" s="52">
        <f t="shared" si="0"/>
        <v>3359.253493750266</v>
      </c>
      <c r="G16" s="52"/>
      <c r="H16" s="60"/>
      <c r="I16" s="60"/>
      <c r="J16" s="45"/>
    </row>
    <row r="17" spans="1:10" ht="14.25" customHeight="1">
      <c r="A17" s="21" t="s">
        <v>75</v>
      </c>
      <c r="B17" s="26">
        <v>976.2995</v>
      </c>
      <c r="C17" s="26"/>
      <c r="D17" s="26">
        <v>3247.78236</v>
      </c>
      <c r="E17" s="26"/>
      <c r="F17" s="52">
        <f t="shared" si="0"/>
        <v>3326.6250366818795</v>
      </c>
      <c r="G17" s="52"/>
      <c r="H17" s="60"/>
      <c r="I17" s="60"/>
      <c r="J17" s="45"/>
    </row>
    <row r="18" spans="1:10" ht="14.25" customHeight="1">
      <c r="A18" s="21" t="s">
        <v>76</v>
      </c>
      <c r="B18" s="26">
        <v>1321.967692</v>
      </c>
      <c r="C18" s="26"/>
      <c r="D18" s="52">
        <v>4338.60937</v>
      </c>
      <c r="E18" s="52"/>
      <c r="F18" s="52">
        <f t="shared" si="0"/>
        <v>3281.9329823682256</v>
      </c>
      <c r="G18" s="52"/>
      <c r="H18" s="60"/>
      <c r="I18" s="60"/>
      <c r="J18" s="45"/>
    </row>
    <row r="19" spans="1:10" ht="14.25" customHeight="1">
      <c r="A19" s="21" t="s">
        <v>297</v>
      </c>
      <c r="B19" s="26">
        <f>SUM(B7:B8)</f>
        <v>3867.9323999999997</v>
      </c>
      <c r="C19" s="26">
        <f>SUM(C7:C8)</f>
        <v>1827.351</v>
      </c>
      <c r="D19" s="26">
        <f>SUM(D7:D8)</f>
        <v>9888.51713</v>
      </c>
      <c r="E19" s="26">
        <f>SUM(E7:E8)</f>
        <v>5630.55085</v>
      </c>
      <c r="F19" s="52">
        <f>D19/B19*1000</f>
        <v>2556.538250254839</v>
      </c>
      <c r="G19" s="52">
        <f>E19/C19*1000</f>
        <v>3081.2639990893917</v>
      </c>
      <c r="H19" s="60">
        <f>+(C19/B19-1)*100</f>
        <v>-52.756387366025315</v>
      </c>
      <c r="I19" s="60">
        <f>+(E19/D19-1)*100</f>
        <v>-43.05970474665093</v>
      </c>
      <c r="J19" s="45">
        <f>+(G19/F19-1)*100</f>
        <v>20.52485421574457</v>
      </c>
    </row>
    <row r="20" spans="1:10" ht="14.25" customHeight="1">
      <c r="A20" s="21" t="s">
        <v>170</v>
      </c>
      <c r="B20" s="26">
        <f>SUM(B7:B18)</f>
        <v>11797.604211599999</v>
      </c>
      <c r="C20" s="26"/>
      <c r="D20" s="26">
        <f>SUM(D7:D18)</f>
        <v>35306.73876</v>
      </c>
      <c r="E20" s="26"/>
      <c r="F20" s="52">
        <f t="shared" si="0"/>
        <v>2992.704122527236</v>
      </c>
      <c r="G20" s="52"/>
      <c r="H20" s="60"/>
      <c r="I20" s="45"/>
      <c r="J20" s="45"/>
    </row>
    <row r="21" spans="1:10" ht="14.25" customHeight="1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118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4" t="s">
        <v>176</v>
      </c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4" t="s">
        <v>10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4.25" customHeight="1">
      <c r="A27" s="38"/>
      <c r="B27" s="217" t="s">
        <v>112</v>
      </c>
      <c r="C27" s="217"/>
      <c r="D27" s="217" t="s">
        <v>113</v>
      </c>
      <c r="E27" s="217"/>
      <c r="F27" s="217" t="s">
        <v>114</v>
      </c>
      <c r="G27" s="217"/>
      <c r="H27" s="225" t="s">
        <v>280</v>
      </c>
      <c r="I27" s="225"/>
      <c r="J27" s="225"/>
    </row>
    <row r="28" spans="1:10" ht="14.25" customHeight="1">
      <c r="A28" s="21" t="s">
        <v>115</v>
      </c>
      <c r="B28" s="215" t="s">
        <v>98</v>
      </c>
      <c r="C28" s="215"/>
      <c r="D28" s="222" t="s">
        <v>201</v>
      </c>
      <c r="E28" s="222"/>
      <c r="F28" s="215" t="s">
        <v>199</v>
      </c>
      <c r="G28" s="215"/>
      <c r="H28" s="36" t="s">
        <v>112</v>
      </c>
      <c r="I28" s="36" t="s">
        <v>107</v>
      </c>
      <c r="J28" s="41" t="s">
        <v>107</v>
      </c>
    </row>
    <row r="29" spans="1:10" ht="14.25" customHeight="1">
      <c r="A29" s="21"/>
      <c r="B29" s="40">
        <v>2017</v>
      </c>
      <c r="C29" s="40">
        <v>2018</v>
      </c>
      <c r="D29" s="40">
        <v>2017</v>
      </c>
      <c r="E29" s="40">
        <v>2018</v>
      </c>
      <c r="F29" s="40">
        <v>2017</v>
      </c>
      <c r="G29" s="40">
        <v>2018</v>
      </c>
      <c r="H29" s="67" t="s">
        <v>116</v>
      </c>
      <c r="I29" s="67" t="s">
        <v>207</v>
      </c>
      <c r="J29" s="67" t="s">
        <v>117</v>
      </c>
    </row>
    <row r="30" spans="1:10" ht="14.25" customHeight="1">
      <c r="A30" s="38" t="s">
        <v>65</v>
      </c>
      <c r="B30" s="26">
        <v>546.51</v>
      </c>
      <c r="C30" s="26">
        <v>625.9569616</v>
      </c>
      <c r="D30" s="26">
        <v>1232.9</v>
      </c>
      <c r="E30" s="26">
        <v>1255.06445</v>
      </c>
      <c r="F30" s="52">
        <f>D30/B30*1000</f>
        <v>2255.9514007063003</v>
      </c>
      <c r="G30" s="52">
        <f>E30/C30*1000</f>
        <v>2005.0331364507028</v>
      </c>
      <c r="H30" s="60">
        <f>+(C30/B30-1)*100</f>
        <v>14.537146914054633</v>
      </c>
      <c r="I30" s="60">
        <f>+(E30/D30-1)*100</f>
        <v>1.7977492091816094</v>
      </c>
      <c r="J30" s="45">
        <f>+(G30/F30-1)*100</f>
        <v>-11.122503090139224</v>
      </c>
    </row>
    <row r="31" spans="1:10" ht="14.25" customHeight="1">
      <c r="A31" s="21" t="s">
        <v>66</v>
      </c>
      <c r="B31" s="26">
        <v>1303.415</v>
      </c>
      <c r="C31" s="26">
        <v>881.037</v>
      </c>
      <c r="D31" s="26">
        <v>3056.2716</v>
      </c>
      <c r="E31" s="26">
        <v>1685.748</v>
      </c>
      <c r="F31" s="52">
        <f aca="true" t="shared" si="1" ref="F31:F45">D31/B31*1000</f>
        <v>2344.8184960277426</v>
      </c>
      <c r="G31" s="52">
        <f>E31/C31*1000</f>
        <v>1913.3679970307717</v>
      </c>
      <c r="H31" s="60">
        <f>+(C31/B31-1)*100</f>
        <v>-32.40548865863904</v>
      </c>
      <c r="I31" s="60">
        <f>+(E31/D31-1)*100</f>
        <v>-44.84299104830867</v>
      </c>
      <c r="J31" s="45">
        <f>+(G31/F31-1)*100</f>
        <v>-18.400166141979557</v>
      </c>
    </row>
    <row r="32" spans="1:10" ht="14.25" customHeight="1">
      <c r="A32" s="21" t="s">
        <v>67</v>
      </c>
      <c r="B32" s="26">
        <v>1556.3758</v>
      </c>
      <c r="C32" s="26"/>
      <c r="D32" s="26">
        <v>3709.63444</v>
      </c>
      <c r="E32" s="26"/>
      <c r="F32" s="52">
        <f t="shared" si="1"/>
        <v>2383.508173283085</v>
      </c>
      <c r="G32" s="52"/>
      <c r="H32" s="60"/>
      <c r="I32" s="60"/>
      <c r="J32" s="45"/>
    </row>
    <row r="33" spans="1:10" ht="14.25" customHeight="1">
      <c r="A33" s="21" t="s">
        <v>68</v>
      </c>
      <c r="B33" s="26">
        <v>737.954</v>
      </c>
      <c r="C33" s="26"/>
      <c r="D33" s="26">
        <v>1839.548</v>
      </c>
      <c r="E33" s="26"/>
      <c r="F33" s="52">
        <f t="shared" si="1"/>
        <v>2492.767841898005</v>
      </c>
      <c r="G33" s="52"/>
      <c r="H33" s="60"/>
      <c r="I33" s="60"/>
      <c r="J33" s="45"/>
    </row>
    <row r="34" spans="1:10" ht="14.25" customHeight="1">
      <c r="A34" s="21" t="s">
        <v>69</v>
      </c>
      <c r="B34" s="26">
        <v>2531.658</v>
      </c>
      <c r="C34" s="26"/>
      <c r="D34" s="26">
        <v>5477.057</v>
      </c>
      <c r="E34" s="26"/>
      <c r="F34" s="52">
        <f t="shared" si="1"/>
        <v>2163.426892573957</v>
      </c>
      <c r="G34" s="52"/>
      <c r="H34" s="60"/>
      <c r="I34" s="60"/>
      <c r="J34" s="45"/>
    </row>
    <row r="35" spans="1:10" ht="14.25" customHeight="1">
      <c r="A35" s="21" t="s">
        <v>70</v>
      </c>
      <c r="B35" s="26">
        <v>1249.264</v>
      </c>
      <c r="C35" s="26"/>
      <c r="D35" s="26">
        <v>2587.132</v>
      </c>
      <c r="E35" s="26"/>
      <c r="F35" s="52">
        <f t="shared" si="1"/>
        <v>2070.9249606168114</v>
      </c>
      <c r="G35" s="52"/>
      <c r="H35" s="60"/>
      <c r="I35" s="60"/>
      <c r="J35" s="45"/>
    </row>
    <row r="36" spans="1:10" ht="14.25" customHeight="1">
      <c r="A36" s="21" t="s">
        <v>71</v>
      </c>
      <c r="B36" s="26">
        <v>1005.682</v>
      </c>
      <c r="C36" s="26"/>
      <c r="D36" s="26">
        <v>2137.222</v>
      </c>
      <c r="E36" s="26"/>
      <c r="F36" s="52">
        <f t="shared" si="1"/>
        <v>2125.146915227677</v>
      </c>
      <c r="G36" s="52"/>
      <c r="H36" s="60"/>
      <c r="I36" s="60"/>
      <c r="J36" s="45"/>
    </row>
    <row r="37" spans="1:10" ht="14.25" customHeight="1">
      <c r="A37" s="21" t="s">
        <v>72</v>
      </c>
      <c r="B37" s="26">
        <v>1076.41864</v>
      </c>
      <c r="C37" s="26"/>
      <c r="D37" s="26">
        <v>2433.6362599999998</v>
      </c>
      <c r="E37" s="26"/>
      <c r="F37" s="52">
        <f t="shared" si="1"/>
        <v>2260.8641002352015</v>
      </c>
      <c r="G37" s="52"/>
      <c r="H37" s="60"/>
      <c r="I37" s="60"/>
      <c r="J37" s="45"/>
    </row>
    <row r="38" spans="1:10" ht="14.25" customHeight="1">
      <c r="A38" s="21" t="s">
        <v>73</v>
      </c>
      <c r="B38" s="26">
        <v>2650.333</v>
      </c>
      <c r="C38" s="26"/>
      <c r="D38" s="26">
        <v>5451.50445</v>
      </c>
      <c r="E38" s="26"/>
      <c r="F38" s="52">
        <f t="shared" si="1"/>
        <v>2056.9130180999896</v>
      </c>
      <c r="G38" s="52"/>
      <c r="H38" s="60"/>
      <c r="I38" s="60"/>
      <c r="J38" s="45"/>
    </row>
    <row r="39" spans="1:10" ht="14.25" customHeight="1">
      <c r="A39" s="21" t="s">
        <v>74</v>
      </c>
      <c r="B39" s="26">
        <v>1245.4824615</v>
      </c>
      <c r="C39" s="26"/>
      <c r="D39" s="26">
        <v>2712.67537</v>
      </c>
      <c r="E39" s="26"/>
      <c r="F39" s="52">
        <f t="shared" si="1"/>
        <v>2178.0116973570084</v>
      </c>
      <c r="G39" s="52"/>
      <c r="H39" s="60"/>
      <c r="I39" s="60"/>
      <c r="J39" s="45"/>
    </row>
    <row r="40" spans="1:10" ht="14.25" customHeight="1">
      <c r="A40" s="21" t="s">
        <v>75</v>
      </c>
      <c r="B40" s="26">
        <v>1010.8708656</v>
      </c>
      <c r="C40" s="26"/>
      <c r="D40" s="26">
        <v>2234.17014</v>
      </c>
      <c r="E40" s="26"/>
      <c r="F40" s="52">
        <f t="shared" si="1"/>
        <v>2210.143962032098</v>
      </c>
      <c r="G40" s="52"/>
      <c r="H40" s="60"/>
      <c r="I40" s="60"/>
      <c r="J40" s="45"/>
    </row>
    <row r="41" spans="1:10" ht="14.25" customHeight="1">
      <c r="A41" s="21" t="s">
        <v>76</v>
      </c>
      <c r="B41" s="26">
        <v>331.8263538</v>
      </c>
      <c r="C41" s="26"/>
      <c r="D41" s="52">
        <v>804.82834</v>
      </c>
      <c r="E41" s="52"/>
      <c r="F41" s="52">
        <f t="shared" si="1"/>
        <v>2425.4503320284502</v>
      </c>
      <c r="G41" s="52"/>
      <c r="H41" s="60"/>
      <c r="I41" s="60"/>
      <c r="J41" s="45"/>
    </row>
    <row r="42" spans="1:10" ht="14.25" customHeight="1">
      <c r="A42" s="21" t="s">
        <v>298</v>
      </c>
      <c r="B42" s="26">
        <f>SUM(B30:B31)</f>
        <v>1849.925</v>
      </c>
      <c r="C42" s="26">
        <f>SUM(C30:C31)</f>
        <v>1506.9939616000001</v>
      </c>
      <c r="D42" s="26">
        <f>SUM(D30:D31)</f>
        <v>4289.1716</v>
      </c>
      <c r="E42" s="26">
        <f>SUM(E30:E31)</f>
        <v>2940.8124500000004</v>
      </c>
      <c r="F42" s="52">
        <f>D42/B42*1000</f>
        <v>2318.565131018825</v>
      </c>
      <c r="G42" s="52">
        <f>E42/C42*1000</f>
        <v>1951.4427561990306</v>
      </c>
      <c r="H42" s="60">
        <f>+(C42/B42-1)*100</f>
        <v>-18.537564409367935</v>
      </c>
      <c r="I42" s="60">
        <f>+(E42/D42-1)*100</f>
        <v>-31.436353583988097</v>
      </c>
      <c r="J42" s="45">
        <f>+(G42/F42-1)*100</f>
        <v>-15.834033295345618</v>
      </c>
    </row>
    <row r="43" spans="1:10" ht="14.25" customHeight="1">
      <c r="A43" s="21" t="s">
        <v>299</v>
      </c>
      <c r="B43" s="26">
        <f>B42+B19</f>
        <v>5717.8574</v>
      </c>
      <c r="C43" s="26">
        <f>C42+C19</f>
        <v>3334.3449616000003</v>
      </c>
      <c r="D43" s="26">
        <f>D42+D19</f>
        <v>14177.68873</v>
      </c>
      <c r="E43" s="26">
        <f>E42+E19</f>
        <v>8571.3633</v>
      </c>
      <c r="F43" s="52">
        <f>D43/B43*1000</f>
        <v>2479.545700107876</v>
      </c>
      <c r="G43" s="52">
        <f>E43/C43*1000</f>
        <v>2570.6288337625974</v>
      </c>
      <c r="H43" s="60">
        <f>+(C43/B43-1)*100</f>
        <v>-41.68541241339806</v>
      </c>
      <c r="I43" s="60">
        <f>+(E43/D43-1)*100</f>
        <v>-39.543296067270894</v>
      </c>
      <c r="J43" s="45">
        <f>+(G43/F43-1)*100</f>
        <v>3.6733799119233135</v>
      </c>
    </row>
    <row r="44" spans="1:10" ht="14.25" customHeight="1">
      <c r="A44" s="21" t="s">
        <v>240</v>
      </c>
      <c r="B44" s="26">
        <f>SUM(B30:B41)</f>
        <v>15245.7901209</v>
      </c>
      <c r="C44" s="26"/>
      <c r="D44" s="26">
        <f>SUM(D30:D41)</f>
        <v>33676.579600000005</v>
      </c>
      <c r="E44" s="26"/>
      <c r="F44" s="52">
        <f t="shared" si="1"/>
        <v>2208.91008815829</v>
      </c>
      <c r="G44" s="52"/>
      <c r="H44" s="60"/>
      <c r="I44" s="60"/>
      <c r="J44" s="45"/>
    </row>
    <row r="45" spans="1:10" ht="14.25" customHeight="1">
      <c r="A45" s="24" t="s">
        <v>168</v>
      </c>
      <c r="B45" s="28">
        <f>B20+B44</f>
        <v>27043.3943325</v>
      </c>
      <c r="C45" s="28"/>
      <c r="D45" s="28">
        <f>D20+D44</f>
        <v>68983.31836</v>
      </c>
      <c r="E45" s="28"/>
      <c r="F45" s="52">
        <f t="shared" si="1"/>
        <v>2550.838016553927</v>
      </c>
      <c r="G45" s="52"/>
      <c r="H45" s="60"/>
      <c r="I45" s="60"/>
      <c r="J45" s="45"/>
    </row>
    <row r="46" spans="1:10" ht="14.25" customHeight="1">
      <c r="A46" s="47" t="s">
        <v>191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1.25">
      <c r="A47" s="57" t="s">
        <v>118</v>
      </c>
    </row>
    <row r="49" spans="2:5" ht="11.25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 B44 D20 D44 B19 B42:E42 C19:E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K38"/>
  <sheetViews>
    <sheetView zoomScalePageLayoutView="0" workbookViewId="0" topLeftCell="A1">
      <selection activeCell="H1" sqref="H1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63" width="6.2734375" style="10" customWidth="1"/>
    <col min="64" max="16384" width="10.90625" style="10" customWidth="1"/>
  </cols>
  <sheetData>
    <row r="1" ht="15" customHeight="1">
      <c r="A1" s="65"/>
    </row>
    <row r="2" ht="15" customHeight="1"/>
    <row r="3" spans="46:63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  <c r="BK3" s="10">
        <v>2018</v>
      </c>
    </row>
    <row r="4" spans="46:63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  <c r="BK4" s="29">
        <v>3185</v>
      </c>
    </row>
    <row r="5" spans="46:63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  <c r="BK5" s="29">
        <v>3034</v>
      </c>
    </row>
    <row r="6" spans="46:63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  <c r="BK6" s="29"/>
    </row>
    <row r="7" spans="46:63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  <c r="BK7" s="29"/>
    </row>
    <row r="8" spans="46:63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  <c r="BK8" s="29"/>
    </row>
    <row r="9" spans="46:63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  <c r="BK9" s="29"/>
    </row>
    <row r="10" spans="46:63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  <c r="BK10" s="29"/>
    </row>
    <row r="11" spans="46:63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  <c r="BK11" s="29"/>
    </row>
    <row r="12" spans="46:63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  <c r="BK12" s="29"/>
    </row>
    <row r="13" spans="46:63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>
        <v>3359</v>
      </c>
      <c r="BK13" s="29"/>
    </row>
    <row r="14" spans="46:63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>
        <v>3327</v>
      </c>
      <c r="BK14" s="29"/>
    </row>
    <row r="15" spans="46:63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>
        <v>3282</v>
      </c>
      <c r="BK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3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  <c r="BK25" s="10">
        <v>2018</v>
      </c>
    </row>
    <row r="26" spans="46:63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  <c r="BK26" s="29">
        <v>2005</v>
      </c>
    </row>
    <row r="27" spans="46:63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  <c r="BK27" s="29">
        <v>1913</v>
      </c>
    </row>
    <row r="28" spans="46:63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  <c r="BK28" s="29"/>
    </row>
    <row r="29" spans="46:63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  <c r="BK29" s="29"/>
    </row>
    <row r="30" spans="46:63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  <c r="BK30" s="29"/>
    </row>
    <row r="31" spans="46:63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  <c r="BK31" s="29"/>
    </row>
    <row r="32" spans="46:63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  <c r="BK32" s="29"/>
    </row>
    <row r="33" spans="46:63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  <c r="BK33" s="29"/>
    </row>
    <row r="34" spans="46:63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  <c r="BK34" s="29"/>
    </row>
    <row r="35" spans="46:63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>
        <v>2178</v>
      </c>
      <c r="BK35" s="29"/>
    </row>
    <row r="36" spans="46:63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>
        <v>2210.143962032098</v>
      </c>
      <c r="BK36" s="29"/>
    </row>
    <row r="37" spans="46:63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>
        <v>2425.4503320284502</v>
      </c>
      <c r="BK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2018-03-13T12:43:09Z</cp:lastPrinted>
  <dcterms:created xsi:type="dcterms:W3CDTF">2008-12-10T19:16:04Z</dcterms:created>
  <dcterms:modified xsi:type="dcterms:W3CDTF">2018-06-15T19:14:34Z</dcterms:modified>
  <cp:category/>
  <cp:version/>
  <cp:contentType/>
  <cp:contentStatus/>
</cp:coreProperties>
</file>