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r\web\excel\"/>
    </mc:Choice>
  </mc:AlternateContent>
  <bookViews>
    <workbookView xWindow="0" yWindow="0" windowWidth="24000" windowHeight="9660" tabRatio="8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export!$B$2:$K$30</definedName>
    <definedName name="_xlnm.Print_Area" localSheetId="14">'ficha de costos'!$B$2:$E$34</definedName>
    <definedName name="_xlnm.Print_Area" localSheetId="16">import!$B$2:$K$90</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mayorista2'!$B$2:$L$59</definedName>
    <definedName name="_xlnm.Print_Area" localSheetId="7">'precio mayorista3'!$B$2:$N$62</definedName>
    <definedName name="_xlnm.Print_Area" localSheetId="8">'precio minorista'!$B$2:$J$44</definedName>
    <definedName name="_xlnm.Print_Area" localSheetId="9">'precio minorista regiones'!$B$2:$R$55</definedName>
    <definedName name="_xlnm.Print_Area" localSheetId="12">'prod región'!$B$2:$L$48</definedName>
    <definedName name="_xlnm.Print_Area" localSheetId="13">'rend región'!$B$2:$L$46</definedName>
    <definedName name="_xlnm.Print_Area" localSheetId="11">'sup región'!$B$2:$L$47</definedName>
    <definedName name="_xlnm.Print_Area" localSheetId="10">'sup, prod y rend'!$B$2:$G$49</definedName>
    <definedName name="TDclase">'[1]TD clase'!$A$5:$G$6</definedName>
  </definedNames>
  <calcPr calcId="171027"/>
</workbook>
</file>

<file path=xl/calcChain.xml><?xml version="1.0" encoding="utf-8"?>
<calcChain xmlns="http://schemas.openxmlformats.org/spreadsheetml/2006/main">
  <c r="D26" i="91" l="1"/>
  <c r="E26" i="91"/>
  <c r="C26" i="91"/>
  <c r="D20" i="91"/>
  <c r="E20" i="91"/>
  <c r="D21" i="91"/>
  <c r="E21" i="91"/>
  <c r="D22" i="91"/>
  <c r="E22" i="91"/>
  <c r="C21" i="91"/>
  <c r="C22" i="91"/>
  <c r="C20" i="91"/>
  <c r="D14" i="91"/>
  <c r="E14" i="91"/>
  <c r="C14" i="91"/>
  <c r="D13" i="91"/>
  <c r="C13" i="91"/>
  <c r="M21" i="84" l="1"/>
  <c r="E13" i="91"/>
  <c r="F59" i="86" l="1"/>
  <c r="F58" i="86"/>
  <c r="F60" i="86" s="1"/>
  <c r="F57" i="86"/>
  <c r="M14" i="81"/>
  <c r="G21" i="81" l="1"/>
  <c r="D45" i="81" l="1"/>
  <c r="E45" i="81"/>
  <c r="J10" i="81"/>
  <c r="I10" i="81"/>
  <c r="C21" i="81"/>
  <c r="F10" i="81"/>
  <c r="E10" i="81"/>
  <c r="L24" i="74" l="1"/>
  <c r="L23" i="74" l="1"/>
  <c r="D21" i="77" l="1"/>
  <c r="E21" i="77"/>
  <c r="C21" i="77"/>
  <c r="D20" i="77"/>
  <c r="C20" i="77"/>
  <c r="G10" i="77" l="1"/>
  <c r="F10" i="77"/>
  <c r="D44" i="81" l="1"/>
  <c r="E44" i="81"/>
  <c r="H21" i="81"/>
  <c r="D21" i="81"/>
  <c r="I9" i="81"/>
  <c r="E9" i="81"/>
  <c r="J9" i="81"/>
  <c r="F9" i="81"/>
  <c r="Q39" i="71" l="1"/>
  <c r="R39" i="71"/>
  <c r="S39" i="71"/>
  <c r="T39" i="71"/>
  <c r="U39" i="71"/>
  <c r="V39" i="71"/>
  <c r="W39" i="71"/>
  <c r="X39" i="71"/>
  <c r="Y39" i="71"/>
  <c r="P39" i="71"/>
  <c r="F9" i="77" l="1"/>
  <c r="G9" i="77"/>
  <c r="P7" i="84" l="1"/>
  <c r="Q7" i="84"/>
  <c r="R7" i="84"/>
  <c r="P8" i="84"/>
  <c r="Q8" i="84"/>
  <c r="R8" i="84"/>
  <c r="P9" i="84"/>
  <c r="Q9" i="84"/>
  <c r="R9" i="84"/>
  <c r="P10" i="84"/>
  <c r="Q10" i="84"/>
  <c r="R10" i="84"/>
  <c r="P11" i="84"/>
  <c r="Q11" i="84"/>
  <c r="R11" i="84"/>
  <c r="P12" i="84"/>
  <c r="Q12" i="84"/>
  <c r="R12" i="84"/>
  <c r="P13" i="84"/>
  <c r="Q13" i="84"/>
  <c r="R13" i="84"/>
  <c r="P14" i="84"/>
  <c r="Q14" i="84"/>
  <c r="R14" i="84"/>
  <c r="P15" i="84"/>
  <c r="Q15" i="84"/>
  <c r="R15" i="84"/>
  <c r="P16" i="84"/>
  <c r="Q16" i="84"/>
  <c r="R16" i="84"/>
  <c r="P17" i="84"/>
  <c r="Q17" i="84"/>
  <c r="R17" i="84"/>
  <c r="P18" i="84"/>
  <c r="Q18" i="84"/>
  <c r="R18" i="84"/>
  <c r="P19" i="84"/>
  <c r="Q19" i="84"/>
  <c r="R19" i="84"/>
  <c r="P20" i="84"/>
  <c r="Q20" i="84"/>
  <c r="R20" i="84"/>
  <c r="P21" i="84"/>
  <c r="Q21" i="84"/>
  <c r="R21" i="84"/>
  <c r="P22" i="84"/>
  <c r="Q22" i="84"/>
  <c r="R22" i="84"/>
  <c r="P23" i="84"/>
  <c r="Q23" i="84"/>
  <c r="R23" i="84"/>
  <c r="P24" i="84"/>
  <c r="Q24" i="84"/>
  <c r="R24" i="84"/>
  <c r="P25" i="84"/>
  <c r="Q25" i="84"/>
  <c r="R25" i="84"/>
  <c r="P26" i="84"/>
  <c r="Q26" i="84"/>
  <c r="R26" i="84"/>
  <c r="P27" i="84"/>
  <c r="Q27" i="84"/>
  <c r="R27" i="84"/>
  <c r="P28" i="84"/>
  <c r="Q28" i="84"/>
  <c r="R28" i="84"/>
  <c r="P29" i="84"/>
  <c r="Q29" i="84"/>
  <c r="R29" i="84"/>
  <c r="P30" i="84"/>
  <c r="Q30" i="84"/>
  <c r="R30" i="84"/>
  <c r="P31" i="84"/>
  <c r="Q31" i="84"/>
  <c r="R31" i="84"/>
  <c r="P32" i="84"/>
  <c r="Q32" i="84"/>
  <c r="R32" i="84"/>
  <c r="P33" i="84"/>
  <c r="Q33" i="84"/>
  <c r="R33" i="84"/>
  <c r="P34" i="84"/>
  <c r="Q34" i="84"/>
  <c r="R34" i="84"/>
  <c r="P35" i="84"/>
  <c r="Q35" i="84"/>
  <c r="R35" i="84"/>
  <c r="P36" i="84"/>
  <c r="Q36" i="84"/>
  <c r="R36" i="84"/>
  <c r="P37" i="84"/>
  <c r="Q37" i="84"/>
  <c r="R37" i="84"/>
  <c r="P39" i="84"/>
  <c r="Q39" i="84"/>
  <c r="R39" i="84"/>
  <c r="P40" i="84"/>
  <c r="Q40" i="84"/>
  <c r="R40" i="84"/>
  <c r="P41" i="84"/>
  <c r="Q41" i="84"/>
  <c r="R41" i="84"/>
  <c r="P42" i="84"/>
  <c r="Q42" i="84"/>
  <c r="R42" i="84"/>
  <c r="P43" i="84"/>
  <c r="Q43" i="84"/>
  <c r="R43" i="84"/>
  <c r="P44" i="84"/>
  <c r="Q44" i="84"/>
  <c r="R44" i="84"/>
  <c r="P45" i="84"/>
  <c r="Q45" i="84"/>
  <c r="R45" i="84"/>
  <c r="P46" i="84"/>
  <c r="Q46" i="84"/>
  <c r="R46" i="84"/>
  <c r="P47" i="84"/>
  <c r="Q47" i="84"/>
  <c r="R47" i="84"/>
  <c r="P48" i="84"/>
  <c r="Q48" i="84"/>
  <c r="R48" i="84"/>
  <c r="P49" i="84"/>
  <c r="Q49" i="84"/>
  <c r="R49" i="84"/>
  <c r="P50" i="84"/>
  <c r="Q50" i="84"/>
  <c r="R50" i="84"/>
  <c r="P51" i="84"/>
  <c r="Q51" i="84"/>
  <c r="R51" i="84"/>
  <c r="P52" i="84"/>
  <c r="Q52" i="84"/>
  <c r="R52" i="84"/>
  <c r="P53" i="84"/>
  <c r="Q53" i="84"/>
  <c r="R53" i="84"/>
  <c r="P54" i="84"/>
  <c r="Q54" i="84"/>
  <c r="R54" i="84"/>
  <c r="P55" i="84"/>
  <c r="Q55" i="84"/>
  <c r="R55" i="84"/>
  <c r="P56" i="84"/>
  <c r="Q56" i="84"/>
  <c r="R56" i="84"/>
  <c r="P57" i="84"/>
  <c r="Q57" i="84"/>
  <c r="R57" i="84"/>
  <c r="P58" i="84"/>
  <c r="Q58" i="84"/>
  <c r="R58" i="84"/>
  <c r="P59" i="84"/>
  <c r="Q59" i="84"/>
  <c r="R59" i="84"/>
  <c r="P60" i="84"/>
  <c r="Q60" i="84"/>
  <c r="R60" i="84"/>
  <c r="P61" i="84"/>
  <c r="Q61" i="84"/>
  <c r="R61" i="84"/>
  <c r="P62" i="84"/>
  <c r="Q62" i="84"/>
  <c r="R62" i="84"/>
  <c r="P63" i="84"/>
  <c r="Q63" i="84"/>
  <c r="R63" i="84"/>
  <c r="P64" i="84"/>
  <c r="Q64" i="84"/>
  <c r="R64" i="84"/>
  <c r="P66" i="84"/>
  <c r="Q66" i="84"/>
  <c r="R66" i="84"/>
  <c r="P67" i="84"/>
  <c r="Q67" i="84"/>
  <c r="R67" i="84"/>
  <c r="P68" i="84"/>
  <c r="Q68" i="84"/>
  <c r="R68" i="84"/>
  <c r="P69" i="84"/>
  <c r="Q69" i="84"/>
  <c r="R69" i="84"/>
  <c r="P70" i="84"/>
  <c r="Q70" i="84"/>
  <c r="R70" i="84"/>
  <c r="P71" i="84"/>
  <c r="Q71" i="84"/>
  <c r="R71" i="84"/>
  <c r="P72" i="84"/>
  <c r="Q72" i="84"/>
  <c r="R72" i="84"/>
  <c r="P73" i="84"/>
  <c r="Q73" i="84"/>
  <c r="R73" i="84"/>
  <c r="P75" i="84"/>
  <c r="Q75" i="84"/>
  <c r="R75" i="84"/>
  <c r="P76" i="84"/>
  <c r="Q76" i="84"/>
  <c r="R76" i="84"/>
  <c r="P77" i="84"/>
  <c r="Q77" i="84"/>
  <c r="R77" i="84"/>
  <c r="P78" i="84"/>
  <c r="Q78" i="84"/>
  <c r="R78" i="84"/>
  <c r="P79" i="84"/>
  <c r="Q79" i="84"/>
  <c r="R79" i="84"/>
  <c r="P80" i="84"/>
  <c r="Q80" i="84"/>
  <c r="R80" i="84"/>
  <c r="P81" i="84"/>
  <c r="Q81" i="84"/>
  <c r="R81" i="84"/>
  <c r="P82" i="84"/>
  <c r="Q82" i="84"/>
  <c r="R82" i="84"/>
  <c r="P83" i="84"/>
  <c r="Q83" i="84"/>
  <c r="R83" i="84"/>
  <c r="P84" i="84"/>
  <c r="Q84" i="84"/>
  <c r="R84" i="84"/>
  <c r="P85" i="84"/>
  <c r="Q85" i="84"/>
  <c r="R85" i="84"/>
  <c r="P86" i="84"/>
  <c r="Q86" i="84"/>
  <c r="R86" i="84"/>
  <c r="P87" i="84"/>
  <c r="Q87" i="84"/>
  <c r="R87" i="84"/>
  <c r="P88" i="84"/>
  <c r="Q88" i="84"/>
  <c r="R88" i="84"/>
  <c r="O7" i="83"/>
  <c r="P7" i="83"/>
  <c r="Q7" i="83"/>
  <c r="O8" i="83"/>
  <c r="P8" i="83"/>
  <c r="Q8" i="83"/>
  <c r="O9" i="83"/>
  <c r="P9" i="83"/>
  <c r="Q9" i="83"/>
  <c r="O10" i="83"/>
  <c r="P10" i="83"/>
  <c r="Q10" i="83"/>
  <c r="O11" i="83"/>
  <c r="P11" i="83"/>
  <c r="Q11" i="83"/>
  <c r="O12" i="83"/>
  <c r="P12" i="83"/>
  <c r="Q12" i="83"/>
  <c r="O13" i="83"/>
  <c r="P13" i="83"/>
  <c r="Q13" i="83"/>
  <c r="O14" i="83"/>
  <c r="P14" i="83"/>
  <c r="Q14" i="83"/>
  <c r="O15" i="83"/>
  <c r="P15" i="83"/>
  <c r="Q15" i="83"/>
  <c r="O16" i="83"/>
  <c r="P16" i="83"/>
  <c r="Q16" i="83"/>
  <c r="O17" i="83"/>
  <c r="P17" i="83"/>
  <c r="Q17" i="83"/>
  <c r="O18" i="83"/>
  <c r="P18" i="83"/>
  <c r="Q18" i="83"/>
  <c r="O19" i="83"/>
  <c r="P19" i="83"/>
  <c r="Q19" i="83"/>
  <c r="O20" i="83"/>
  <c r="P20" i="83"/>
  <c r="Q20" i="83"/>
  <c r="O21" i="83"/>
  <c r="P21" i="83"/>
  <c r="Q21" i="83"/>
  <c r="O22" i="83"/>
  <c r="P22" i="83"/>
  <c r="Q22" i="83"/>
  <c r="O23" i="83"/>
  <c r="P23" i="83"/>
  <c r="Q23" i="83"/>
  <c r="O24" i="83"/>
  <c r="P24" i="83"/>
  <c r="Q24" i="83"/>
  <c r="O25" i="83"/>
  <c r="P25" i="83"/>
  <c r="Q25" i="83"/>
  <c r="O26" i="83"/>
  <c r="P26" i="83"/>
  <c r="Q26" i="83"/>
  <c r="O27" i="83"/>
  <c r="P27" i="83"/>
  <c r="Q27" i="83"/>
  <c r="O28" i="83"/>
  <c r="P28" i="83"/>
  <c r="Q28" i="83"/>
  <c r="H5" i="83"/>
  <c r="I5" i="83"/>
  <c r="J5" i="83"/>
  <c r="K5" i="83"/>
  <c r="O6" i="83"/>
  <c r="P6" i="83"/>
  <c r="Q6" i="83"/>
  <c r="G20" i="81" l="1"/>
  <c r="E43" i="81"/>
  <c r="D43" i="81"/>
  <c r="E32" i="81"/>
  <c r="E33" i="81"/>
  <c r="E34" i="81"/>
  <c r="E35" i="81"/>
  <c r="E36" i="81"/>
  <c r="E37" i="81"/>
  <c r="E38" i="81"/>
  <c r="E39" i="81"/>
  <c r="E40" i="81"/>
  <c r="E41" i="81"/>
  <c r="E42" i="81"/>
  <c r="E31" i="81"/>
  <c r="D32" i="81"/>
  <c r="D33" i="81"/>
  <c r="D34" i="81"/>
  <c r="D35" i="81"/>
  <c r="D36" i="81"/>
  <c r="D37" i="81"/>
  <c r="D38" i="81"/>
  <c r="D39" i="81"/>
  <c r="D40" i="81"/>
  <c r="D41" i="81"/>
  <c r="D42" i="81"/>
  <c r="D31" i="81"/>
  <c r="E11" i="91" l="1"/>
  <c r="E12" i="91"/>
  <c r="E15" i="91" l="1"/>
  <c r="X6" i="71" l="1"/>
  <c r="X7" i="71"/>
  <c r="X8" i="71"/>
  <c r="X9" i="71"/>
  <c r="X10" i="71"/>
  <c r="X11" i="71"/>
  <c r="X12" i="71"/>
  <c r="X13" i="71"/>
  <c r="X14" i="71"/>
  <c r="X15" i="71"/>
  <c r="X16" i="71"/>
  <c r="X17" i="71"/>
  <c r="X18" i="71"/>
  <c r="X19" i="71"/>
  <c r="X20" i="71"/>
  <c r="X21" i="71"/>
  <c r="X22" i="71"/>
  <c r="X23" i="71"/>
  <c r="X24" i="71"/>
  <c r="X25" i="71"/>
  <c r="X26" i="71"/>
  <c r="X27" i="71"/>
  <c r="X28" i="71"/>
  <c r="X29" i="71"/>
  <c r="X30" i="71"/>
  <c r="X37" i="71"/>
  <c r="F24" i="90"/>
  <c r="E24" i="90" s="1"/>
  <c r="X40" i="71" l="1"/>
  <c r="T40" i="71"/>
  <c r="V40" i="71"/>
  <c r="U40" i="71"/>
  <c r="S40" i="71"/>
  <c r="R40" i="71"/>
  <c r="P40" i="71"/>
  <c r="Q40" i="71"/>
  <c r="W40" i="71"/>
  <c r="P23" i="76" l="1"/>
  <c r="Q23" i="76"/>
  <c r="R23" i="76"/>
  <c r="S23" i="76"/>
  <c r="T23" i="76"/>
  <c r="U23" i="76"/>
  <c r="V23" i="76"/>
  <c r="W23" i="76"/>
  <c r="X23" i="76"/>
  <c r="P23" i="75"/>
  <c r="Q23" i="75"/>
  <c r="R23" i="75"/>
  <c r="S23" i="75"/>
  <c r="T23" i="75"/>
  <c r="U23" i="75"/>
  <c r="V23" i="75"/>
  <c r="W23" i="75"/>
  <c r="X23" i="75"/>
  <c r="O7" i="84" l="1"/>
  <c r="O8" i="84"/>
  <c r="O9" i="84"/>
  <c r="O10" i="84"/>
  <c r="O11" i="84"/>
  <c r="O12" i="84"/>
  <c r="Q6" i="71" l="1"/>
  <c r="R6" i="71"/>
  <c r="S6" i="71"/>
  <c r="T6" i="71"/>
  <c r="U6" i="71"/>
  <c r="V6" i="71"/>
  <c r="W6" i="71"/>
  <c r="Q7" i="71"/>
  <c r="R7" i="71"/>
  <c r="S7" i="71"/>
  <c r="T7" i="71"/>
  <c r="U7" i="71"/>
  <c r="V7" i="71"/>
  <c r="W7" i="71"/>
  <c r="Q8" i="71"/>
  <c r="R8" i="71"/>
  <c r="S8" i="71"/>
  <c r="T8" i="71"/>
  <c r="U8" i="71"/>
  <c r="V8" i="71"/>
  <c r="W8" i="71"/>
  <c r="Q9" i="71"/>
  <c r="R9" i="71"/>
  <c r="S9" i="71"/>
  <c r="T9" i="71"/>
  <c r="U9" i="71"/>
  <c r="V9" i="71"/>
  <c r="W9" i="71"/>
  <c r="Q10" i="71"/>
  <c r="R10" i="71"/>
  <c r="S10" i="71"/>
  <c r="T10" i="71"/>
  <c r="U10" i="71"/>
  <c r="V10" i="71"/>
  <c r="W10" i="71"/>
  <c r="Q11" i="71"/>
  <c r="R11" i="71"/>
  <c r="S11" i="71"/>
  <c r="T11" i="71"/>
  <c r="U11" i="71"/>
  <c r="V11" i="71"/>
  <c r="W11" i="71"/>
  <c r="Q12" i="71"/>
  <c r="R12" i="71"/>
  <c r="S12" i="71"/>
  <c r="T12" i="71"/>
  <c r="U12" i="71"/>
  <c r="V12" i="71"/>
  <c r="W12" i="71"/>
  <c r="Q13" i="71"/>
  <c r="R13" i="71"/>
  <c r="S13" i="71"/>
  <c r="T13" i="71"/>
  <c r="U13" i="71"/>
  <c r="V13" i="71"/>
  <c r="W13" i="71"/>
  <c r="Q14" i="71"/>
  <c r="R14" i="71"/>
  <c r="S14" i="71"/>
  <c r="T14" i="71"/>
  <c r="U14" i="71"/>
  <c r="V14" i="71"/>
  <c r="W14" i="71"/>
  <c r="Q15" i="71"/>
  <c r="R15" i="71"/>
  <c r="S15" i="71"/>
  <c r="T15" i="71"/>
  <c r="U15" i="71"/>
  <c r="V15" i="71"/>
  <c r="W15" i="71"/>
  <c r="Q16" i="71"/>
  <c r="R16" i="71"/>
  <c r="S16" i="71"/>
  <c r="T16" i="71"/>
  <c r="U16" i="71"/>
  <c r="V16" i="71"/>
  <c r="W16" i="71"/>
  <c r="Q17" i="71"/>
  <c r="R17" i="71"/>
  <c r="S17" i="71"/>
  <c r="T17" i="71"/>
  <c r="U17" i="71"/>
  <c r="V17" i="71"/>
  <c r="W17" i="71"/>
  <c r="Q18" i="71"/>
  <c r="R18" i="71"/>
  <c r="S18" i="71"/>
  <c r="T18" i="71"/>
  <c r="U18" i="71"/>
  <c r="V18" i="71"/>
  <c r="W18" i="71"/>
  <c r="Q19" i="71"/>
  <c r="R19" i="71"/>
  <c r="S19" i="71"/>
  <c r="T19" i="71"/>
  <c r="U19" i="71"/>
  <c r="V19" i="71"/>
  <c r="W19" i="71"/>
  <c r="Q20" i="71"/>
  <c r="R20" i="71"/>
  <c r="S20" i="71"/>
  <c r="T20" i="71"/>
  <c r="U20" i="71"/>
  <c r="V20" i="71"/>
  <c r="W20" i="71"/>
  <c r="Q21" i="71"/>
  <c r="R21" i="71"/>
  <c r="S21" i="71"/>
  <c r="T21" i="71"/>
  <c r="U21" i="71"/>
  <c r="V21" i="71"/>
  <c r="W21" i="71"/>
  <c r="Q22" i="71"/>
  <c r="R22" i="71"/>
  <c r="S22" i="71"/>
  <c r="T22" i="71"/>
  <c r="U22" i="71"/>
  <c r="V22" i="71"/>
  <c r="W22" i="71"/>
  <c r="Q23" i="71"/>
  <c r="R23" i="71"/>
  <c r="S23" i="71"/>
  <c r="T23" i="71"/>
  <c r="U23" i="71"/>
  <c r="V23" i="71"/>
  <c r="W23" i="71"/>
  <c r="Q24" i="71"/>
  <c r="R24" i="71"/>
  <c r="S24" i="71"/>
  <c r="T24" i="71"/>
  <c r="U24" i="71"/>
  <c r="V24" i="71"/>
  <c r="W24" i="71"/>
  <c r="Q25" i="71"/>
  <c r="R25" i="71"/>
  <c r="S25" i="71"/>
  <c r="T25" i="71"/>
  <c r="U25" i="71"/>
  <c r="V25" i="71"/>
  <c r="W25" i="71"/>
  <c r="Q26" i="71"/>
  <c r="R26" i="71"/>
  <c r="S26" i="71"/>
  <c r="T26" i="71"/>
  <c r="U26" i="71"/>
  <c r="V26" i="71"/>
  <c r="W26" i="71"/>
  <c r="Q27" i="71"/>
  <c r="R27" i="71"/>
  <c r="S27" i="71"/>
  <c r="T27" i="71"/>
  <c r="U27" i="71"/>
  <c r="V27" i="71"/>
  <c r="W27" i="71"/>
  <c r="Q28" i="71"/>
  <c r="R28" i="71"/>
  <c r="S28" i="71"/>
  <c r="T28" i="71"/>
  <c r="U28" i="71"/>
  <c r="V28" i="71"/>
  <c r="W28" i="71"/>
  <c r="Q29" i="71"/>
  <c r="R29" i="71"/>
  <c r="S29" i="71"/>
  <c r="T29" i="71"/>
  <c r="U29" i="71"/>
  <c r="V29" i="71"/>
  <c r="W29" i="71"/>
  <c r="Q30" i="71"/>
  <c r="R30" i="71"/>
  <c r="S30" i="71"/>
  <c r="T30" i="71"/>
  <c r="U30" i="71"/>
  <c r="V30" i="71"/>
  <c r="W30" i="71"/>
  <c r="Q37" i="71"/>
  <c r="R37" i="71"/>
  <c r="S37" i="71"/>
  <c r="T37" i="71"/>
  <c r="U37" i="71"/>
  <c r="V37" i="71"/>
  <c r="W37" i="71"/>
  <c r="P7" i="71"/>
  <c r="P8" i="71"/>
  <c r="P9" i="71"/>
  <c r="P10" i="71"/>
  <c r="P11" i="71"/>
  <c r="P12" i="71"/>
  <c r="P13" i="71"/>
  <c r="P14" i="71"/>
  <c r="P15" i="71"/>
  <c r="P16" i="71"/>
  <c r="P17" i="71"/>
  <c r="P18" i="71"/>
  <c r="P19" i="71"/>
  <c r="P20" i="71"/>
  <c r="P21" i="71"/>
  <c r="P22" i="71"/>
  <c r="P23" i="71"/>
  <c r="P24" i="71"/>
  <c r="P25" i="71"/>
  <c r="P26" i="71"/>
  <c r="P27" i="71"/>
  <c r="P28" i="71"/>
  <c r="P29" i="71"/>
  <c r="P30" i="71"/>
  <c r="P37" i="71"/>
  <c r="P6" i="71"/>
  <c r="Q5" i="71"/>
  <c r="R5" i="71"/>
  <c r="S5" i="71"/>
  <c r="T5" i="71"/>
  <c r="U5" i="71"/>
  <c r="V5" i="71"/>
  <c r="W5" i="71"/>
  <c r="G5" i="84"/>
  <c r="K5" i="84"/>
  <c r="X27" i="86" l="1"/>
  <c r="Y27" i="86"/>
  <c r="Z27" i="86"/>
  <c r="AA27" i="86"/>
  <c r="AB27" i="86"/>
  <c r="AC27" i="86"/>
  <c r="AD27" i="86"/>
  <c r="X28" i="86"/>
  <c r="Y28" i="86"/>
  <c r="Z28" i="86"/>
  <c r="AA28" i="86"/>
  <c r="AB28" i="86"/>
  <c r="AC28" i="86"/>
  <c r="AD28" i="86"/>
  <c r="J21" i="81"/>
  <c r="F21" i="81"/>
  <c r="W24" i="86"/>
  <c r="X24" i="86"/>
  <c r="Y24" i="86"/>
  <c r="Z24" i="86"/>
  <c r="AA24" i="86"/>
  <c r="AB24" i="86"/>
  <c r="AC24" i="86"/>
  <c r="AD24" i="86"/>
  <c r="W25" i="86"/>
  <c r="X25" i="86"/>
  <c r="Y25" i="86"/>
  <c r="Z25" i="86"/>
  <c r="AA25" i="86"/>
  <c r="AB25" i="86"/>
  <c r="AC25" i="86"/>
  <c r="AD25" i="86"/>
  <c r="W7" i="86"/>
  <c r="W8" i="86"/>
  <c r="W9" i="86"/>
  <c r="W10" i="86"/>
  <c r="W11" i="86"/>
  <c r="W12" i="86"/>
  <c r="W13" i="86"/>
  <c r="W14" i="86"/>
  <c r="W15" i="86"/>
  <c r="W16" i="86"/>
  <c r="W17" i="86"/>
  <c r="W18" i="86"/>
  <c r="W19" i="86"/>
  <c r="W20" i="86"/>
  <c r="X7" i="86"/>
  <c r="X8" i="86"/>
  <c r="X9" i="86"/>
  <c r="X10" i="86"/>
  <c r="X11" i="86"/>
  <c r="X12" i="86"/>
  <c r="X13" i="86"/>
  <c r="X14" i="86"/>
  <c r="X15" i="86"/>
  <c r="X16" i="86"/>
  <c r="X17" i="86"/>
  <c r="X18" i="86"/>
  <c r="X19" i="86"/>
  <c r="X20"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W27" i="86"/>
  <c r="W28" i="86"/>
  <c r="C20" i="81"/>
  <c r="O87" i="84"/>
  <c r="O85" i="84"/>
  <c r="O75" i="84"/>
  <c r="O72" i="84"/>
  <c r="O50" i="84"/>
  <c r="O39" i="84"/>
  <c r="Q5" i="84"/>
  <c r="R5" i="84"/>
  <c r="P5" i="84"/>
  <c r="C15" i="91"/>
  <c r="P22" i="76"/>
  <c r="Q22" i="76"/>
  <c r="R22" i="76"/>
  <c r="S22" i="76"/>
  <c r="T22" i="76"/>
  <c r="U22" i="76"/>
  <c r="V22" i="76"/>
  <c r="W22" i="76"/>
  <c r="X22" i="76"/>
  <c r="P22" i="75"/>
  <c r="Q22" i="75"/>
  <c r="R22" i="75"/>
  <c r="S22" i="75"/>
  <c r="T22" i="75"/>
  <c r="U22" i="75"/>
  <c r="V22" i="75"/>
  <c r="W22" i="75"/>
  <c r="X22" i="75"/>
  <c r="O6" i="84"/>
  <c r="C11" i="91"/>
  <c r="J23" i="90"/>
  <c r="L23" i="90"/>
  <c r="X21" i="76"/>
  <c r="W21" i="76"/>
  <c r="V21" i="76"/>
  <c r="U21" i="76"/>
  <c r="T21" i="76"/>
  <c r="S21" i="76"/>
  <c r="R21" i="76"/>
  <c r="Q21" i="76"/>
  <c r="P21" i="76"/>
  <c r="X20" i="76"/>
  <c r="W20" i="76"/>
  <c r="V20" i="76"/>
  <c r="U20" i="76"/>
  <c r="T20" i="76"/>
  <c r="S20" i="76"/>
  <c r="R20" i="76"/>
  <c r="Q20" i="76"/>
  <c r="P20" i="76"/>
  <c r="X19" i="76"/>
  <c r="W19" i="76"/>
  <c r="V19" i="76"/>
  <c r="U19" i="76"/>
  <c r="T19" i="76"/>
  <c r="S19" i="76"/>
  <c r="R19" i="76"/>
  <c r="Q19" i="76"/>
  <c r="P19" i="76"/>
  <c r="X18" i="76"/>
  <c r="W18" i="76"/>
  <c r="V18" i="76"/>
  <c r="U18" i="76"/>
  <c r="T18" i="76"/>
  <c r="S18" i="76"/>
  <c r="R18" i="76"/>
  <c r="Q18" i="76"/>
  <c r="P18" i="76"/>
  <c r="X17" i="76"/>
  <c r="W17" i="76"/>
  <c r="V17" i="76"/>
  <c r="U17" i="76"/>
  <c r="T17" i="76"/>
  <c r="S17" i="76"/>
  <c r="R17" i="76"/>
  <c r="Q17" i="76"/>
  <c r="P17" i="76"/>
  <c r="X16" i="76"/>
  <c r="W16" i="76"/>
  <c r="V16" i="76"/>
  <c r="U16" i="76"/>
  <c r="T16" i="76"/>
  <c r="S16" i="76"/>
  <c r="R16" i="76"/>
  <c r="Q16" i="76"/>
  <c r="P16" i="76"/>
  <c r="X15" i="76"/>
  <c r="W15" i="76"/>
  <c r="V15" i="76"/>
  <c r="U15" i="76"/>
  <c r="T15" i="76"/>
  <c r="S15" i="76"/>
  <c r="R15" i="76"/>
  <c r="Q15" i="76"/>
  <c r="P15" i="76"/>
  <c r="X14" i="76"/>
  <c r="W14" i="76"/>
  <c r="V14" i="76"/>
  <c r="U14" i="76"/>
  <c r="T14" i="76"/>
  <c r="S14" i="76"/>
  <c r="R14" i="76"/>
  <c r="Q14" i="76"/>
  <c r="P14" i="76"/>
  <c r="X13" i="76"/>
  <c r="W13" i="76"/>
  <c r="V13" i="76"/>
  <c r="U13" i="76"/>
  <c r="T13" i="76"/>
  <c r="S13" i="76"/>
  <c r="R13" i="76"/>
  <c r="Q13" i="76"/>
  <c r="P13" i="76"/>
  <c r="X12" i="76"/>
  <c r="W12" i="76"/>
  <c r="V12" i="76"/>
  <c r="U12" i="76"/>
  <c r="T12" i="76"/>
  <c r="S12" i="76"/>
  <c r="R12" i="76"/>
  <c r="Q12" i="76"/>
  <c r="P12" i="76"/>
  <c r="X11" i="76"/>
  <c r="W11" i="76"/>
  <c r="V11" i="76"/>
  <c r="U11" i="76"/>
  <c r="T11" i="76"/>
  <c r="S11" i="76"/>
  <c r="R11" i="76"/>
  <c r="Q11" i="76"/>
  <c r="P11" i="76"/>
  <c r="X10" i="76"/>
  <c r="W10" i="76"/>
  <c r="V10" i="76"/>
  <c r="U10" i="76"/>
  <c r="T10" i="76"/>
  <c r="S10" i="76"/>
  <c r="R10" i="76"/>
  <c r="Q10" i="76"/>
  <c r="P10" i="76"/>
  <c r="X9" i="76"/>
  <c r="W9" i="76"/>
  <c r="V9" i="76"/>
  <c r="U9" i="76"/>
  <c r="T9" i="76"/>
  <c r="S9" i="76"/>
  <c r="R9" i="76"/>
  <c r="Q9" i="76"/>
  <c r="P9" i="76"/>
  <c r="X7" i="76"/>
  <c r="W7" i="76"/>
  <c r="V7" i="76"/>
  <c r="U7" i="76"/>
  <c r="T7" i="76"/>
  <c r="S7" i="76"/>
  <c r="R7" i="76"/>
  <c r="Q7" i="76"/>
  <c r="P7" i="76"/>
  <c r="X21" i="75"/>
  <c r="W21" i="75"/>
  <c r="V21" i="75"/>
  <c r="U21" i="75"/>
  <c r="T21" i="75"/>
  <c r="S21" i="75"/>
  <c r="R21" i="75"/>
  <c r="Q21" i="75"/>
  <c r="P21" i="75"/>
  <c r="X20" i="75"/>
  <c r="W20" i="75"/>
  <c r="V20" i="75"/>
  <c r="U20" i="75"/>
  <c r="T20" i="75"/>
  <c r="S20" i="75"/>
  <c r="R20" i="75"/>
  <c r="Q20" i="75"/>
  <c r="P20" i="75"/>
  <c r="X19" i="75"/>
  <c r="W19" i="75"/>
  <c r="V19" i="75"/>
  <c r="U19" i="75"/>
  <c r="T19" i="75"/>
  <c r="S19" i="75"/>
  <c r="R19" i="75"/>
  <c r="Q19" i="75"/>
  <c r="P19" i="75"/>
  <c r="X18" i="75"/>
  <c r="W18" i="75"/>
  <c r="V18" i="75"/>
  <c r="U18" i="75"/>
  <c r="T18" i="75"/>
  <c r="S18" i="75"/>
  <c r="R18" i="75"/>
  <c r="Q18" i="75"/>
  <c r="P18" i="75"/>
  <c r="X17" i="75"/>
  <c r="W17" i="75"/>
  <c r="V17" i="75"/>
  <c r="U17" i="75"/>
  <c r="T17" i="75"/>
  <c r="S17" i="75"/>
  <c r="R17" i="75"/>
  <c r="Q17" i="75"/>
  <c r="P17" i="75"/>
  <c r="X16" i="75"/>
  <c r="W16" i="75"/>
  <c r="V16" i="75"/>
  <c r="U16" i="75"/>
  <c r="T16" i="75"/>
  <c r="S16" i="75"/>
  <c r="R16" i="75"/>
  <c r="Q16" i="75"/>
  <c r="P16" i="75"/>
  <c r="X15" i="75"/>
  <c r="W15" i="75"/>
  <c r="V15" i="75"/>
  <c r="U15" i="75"/>
  <c r="T15" i="75"/>
  <c r="S15" i="75"/>
  <c r="R15" i="75"/>
  <c r="Q15" i="75"/>
  <c r="P15" i="75"/>
  <c r="X14" i="75"/>
  <c r="W14" i="75"/>
  <c r="V14" i="75"/>
  <c r="U14" i="75"/>
  <c r="T14" i="75"/>
  <c r="S14" i="75"/>
  <c r="R14" i="75"/>
  <c r="Q14" i="75"/>
  <c r="P14" i="75"/>
  <c r="X13" i="75"/>
  <c r="W13" i="75"/>
  <c r="V13" i="75"/>
  <c r="U13" i="75"/>
  <c r="T13" i="75"/>
  <c r="S13" i="75"/>
  <c r="R13" i="75"/>
  <c r="Q13" i="75"/>
  <c r="P13" i="75"/>
  <c r="X12" i="75"/>
  <c r="W12" i="75"/>
  <c r="V12" i="75"/>
  <c r="U12" i="75"/>
  <c r="T12" i="75"/>
  <c r="S12" i="75"/>
  <c r="R12" i="75"/>
  <c r="Q12" i="75"/>
  <c r="P12" i="75"/>
  <c r="X11" i="75"/>
  <c r="W11" i="75"/>
  <c r="V11" i="75"/>
  <c r="U11" i="75"/>
  <c r="T11" i="75"/>
  <c r="S11" i="75"/>
  <c r="R11" i="75"/>
  <c r="Q11" i="75"/>
  <c r="P11" i="75"/>
  <c r="X10" i="75"/>
  <c r="W10" i="75"/>
  <c r="V10" i="75"/>
  <c r="U10" i="75"/>
  <c r="T10" i="75"/>
  <c r="S10" i="75"/>
  <c r="R10" i="75"/>
  <c r="Q10" i="75"/>
  <c r="P10" i="75"/>
  <c r="X9" i="75"/>
  <c r="W9" i="75"/>
  <c r="V9" i="75"/>
  <c r="U9" i="75"/>
  <c r="T9" i="75"/>
  <c r="S9" i="75"/>
  <c r="R9" i="75"/>
  <c r="Q9" i="75"/>
  <c r="P9" i="75"/>
  <c r="X7" i="75"/>
  <c r="W7" i="75"/>
  <c r="V7" i="75"/>
  <c r="U7" i="75"/>
  <c r="T7" i="75"/>
  <c r="S7" i="75"/>
  <c r="R7" i="75"/>
  <c r="Q7" i="75"/>
  <c r="P7" i="75"/>
  <c r="D15" i="91"/>
  <c r="C12" i="91"/>
  <c r="O82" i="84"/>
  <c r="O66" i="84"/>
  <c r="O21" i="84"/>
  <c r="E25" i="91"/>
  <c r="C25" i="91"/>
  <c r="D12" i="91"/>
  <c r="P6" i="84"/>
  <c r="R6" i="84"/>
  <c r="K22" i="90"/>
  <c r="P5" i="71"/>
  <c r="Q6" i="84"/>
  <c r="K8" i="90"/>
  <c r="L8" i="90"/>
  <c r="K9" i="90"/>
  <c r="L9" i="90"/>
  <c r="K10" i="90"/>
  <c r="L10" i="90"/>
  <c r="K11" i="90"/>
  <c r="L11" i="90"/>
  <c r="K12" i="90"/>
  <c r="L12" i="90"/>
  <c r="K13" i="90"/>
  <c r="L13" i="90"/>
  <c r="K14" i="90"/>
  <c r="L14" i="90"/>
  <c r="K15" i="90"/>
  <c r="L15" i="90"/>
  <c r="K16" i="90"/>
  <c r="L16" i="90"/>
  <c r="K17" i="90"/>
  <c r="L17" i="90"/>
  <c r="K18" i="90"/>
  <c r="L18" i="90"/>
  <c r="K19" i="90"/>
  <c r="L19" i="90"/>
  <c r="L20" i="90"/>
  <c r="L21" i="90"/>
  <c r="L22" i="90"/>
  <c r="J8" i="90"/>
  <c r="J9" i="90"/>
  <c r="J10" i="90"/>
  <c r="J11" i="90"/>
  <c r="J12" i="90"/>
  <c r="J13" i="90"/>
  <c r="J14" i="90"/>
  <c r="J15" i="90"/>
  <c r="J16" i="90"/>
  <c r="J17" i="90"/>
  <c r="J18" i="90"/>
  <c r="J19" i="90"/>
  <c r="J20" i="90"/>
  <c r="J21" i="90"/>
  <c r="J22" i="90"/>
  <c r="E20" i="90"/>
  <c r="K20" i="90" s="1"/>
  <c r="B21" i="81"/>
  <c r="H5" i="84"/>
  <c r="E3" i="70"/>
  <c r="J5" i="84"/>
  <c r="I5" i="84"/>
  <c r="F5" i="84"/>
  <c r="E5" i="84"/>
  <c r="D5" i="84"/>
  <c r="E8" i="81"/>
  <c r="F8" i="81"/>
  <c r="I8" i="81"/>
  <c r="J8" i="81"/>
  <c r="F8" i="77"/>
  <c r="G8" i="77"/>
  <c r="D25" i="91"/>
  <c r="E23" i="90"/>
  <c r="K21" i="90" l="1"/>
  <c r="G21" i="77"/>
  <c r="AA29" i="86"/>
  <c r="K23" i="90"/>
  <c r="W29" i="86"/>
  <c r="AC29" i="86"/>
  <c r="Y29" i="86"/>
  <c r="AB29" i="86"/>
  <c r="Z29" i="86"/>
  <c r="X29" i="86"/>
  <c r="AD29" i="86"/>
</calcChain>
</file>

<file path=xl/sharedStrings.xml><?xml version="1.0" encoding="utf-8"?>
<sst xmlns="http://schemas.openxmlformats.org/spreadsheetml/2006/main" count="610" uniqueCount="277">
  <si>
    <t>del Ministerio de Agricultura, Gobierno de Chile</t>
  </si>
  <si>
    <t>www.odepa.gob.cl</t>
  </si>
  <si>
    <t>2010/11</t>
  </si>
  <si>
    <t>2009/10</t>
  </si>
  <si>
    <t>2008/09</t>
  </si>
  <si>
    <t>2007/08</t>
  </si>
  <si>
    <t>2006/07</t>
  </si>
  <si>
    <t>2005/06</t>
  </si>
  <si>
    <t>2004/05</t>
  </si>
  <si>
    <t>2003/04</t>
  </si>
  <si>
    <t>2002/03</t>
  </si>
  <si>
    <t>2001/02</t>
  </si>
  <si>
    <t>2000/01</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</si>
  <si>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</si>
  <si>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</si>
  <si>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</si>
  <si>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</si>
  <si>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</si>
  <si>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</si>
  <si>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</si>
  <si>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</si>
  <si>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</si>
  <si>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</si>
  <si>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</si>
  <si>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</si>
  <si>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</si>
  <si>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</si>
  <si>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</si>
  <si>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</si>
  <si>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</si>
  <si>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</si>
  <si>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</si>
  <si>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</si>
  <si>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</si>
  <si>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</si>
  <si>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</si>
  <si>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</si>
  <si>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</si>
  <si>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</si>
  <si>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</si>
  <si>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</si>
  <si>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</si>
  <si>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</si>
  <si>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</si>
  <si>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</si>
  <si>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</si>
  <si>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</si>
  <si>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</si>
  <si>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</si>
  <si>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</si>
  <si>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</si>
  <si>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</si>
  <si>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</si>
  <si>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</si>
  <si>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</si>
  <si>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</si>
  <si>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</si>
  <si>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</si>
  <si>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</si>
  <si>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</si>
  <si>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</si>
  <si>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</si>
  <si>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</si>
  <si>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</si>
  <si>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</si>
  <si>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</si>
  <si>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</si>
  <si>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</si>
  <si>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</si>
  <si>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</si>
  <si>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</si>
  <si>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</si>
  <si>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</si>
  <si>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</si>
  <si>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</si>
  <si>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</si>
  <si>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</si>
  <si>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</si>
  <si>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</si>
  <si>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</si>
  <si>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</si>
  <si>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</si>
  <si>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Consumo fresca</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</si>
  <si>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</si>
  <si>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</si>
  <si>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</si>
  <si>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</si>
  <si>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</si>
  <si>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</si>
  <si>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</si>
  <si>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</si>
  <si>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</si>
  <si>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</si>
  <si>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</si>
  <si>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</si>
  <si>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</si>
  <si>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</si>
  <si>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</si>
  <si>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</si>
  <si>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</si>
  <si>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</si>
  <si>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</si>
  <si>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</si>
  <si>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</si>
  <si>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</si>
  <si>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</si>
  <si>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</si>
  <si>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</si>
  <si>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</si>
  <si>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</si>
  <si>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</si>
  <si>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</si>
  <si>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</si>
  <si>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</si>
  <si>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</si>
  <si>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</si>
  <si>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</si>
  <si>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</si>
  <si>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</si>
  <si>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</si>
  <si>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</si>
  <si>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</si>
  <si>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</si>
  <si>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</si>
  <si>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</si>
  <si>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</si>
  <si>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</si>
  <si>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</si>
  <si>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</si>
  <si>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</si>
  <si>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</si>
  <si>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</si>
  <si>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</si>
  <si>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</si>
  <si>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</si>
  <si>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</si>
  <si>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</si>
  <si>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</si>
  <si>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</si>
  <si>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</si>
  <si>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</si>
  <si>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</si>
  <si>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</si>
  <si>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</si>
  <si>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</si>
  <si>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</si>
  <si>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</si>
  <si>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</si>
  <si>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</si>
  <si>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</si>
  <si>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</si>
  <si>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</si>
  <si>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</si>
  <si>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</si>
  <si>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</si>
  <si>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</si>
  <si>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Terminal Hortofrutícola de Chillán</t>
  </si>
  <si>
    <t>Vega Modelo de Temuco</t>
  </si>
  <si>
    <t>Feria Lagunitas de Puerto Montt</t>
  </si>
  <si>
    <t>2014/15</t>
  </si>
  <si>
    <t>Suecia</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</si>
  <si>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</si>
  <si>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</si>
  <si>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</si>
  <si>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</si>
  <si>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</si>
  <si>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</si>
  <si>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</si>
  <si>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</si>
  <si>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</si>
  <si>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</si>
  <si>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</si>
  <si>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</si>
  <si>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</si>
  <si>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</si>
  <si>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</si>
  <si>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</si>
  <si>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</si>
  <si>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</si>
  <si>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</si>
  <si>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</si>
  <si>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</si>
  <si>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</si>
  <si>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</si>
  <si>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</si>
  <si>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</si>
  <si>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</si>
  <si>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promedio precios del mes por var</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</si>
  <si>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</si>
  <si>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</si>
  <si>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</si>
  <si>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</si>
  <si>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</si>
  <si>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</si>
  <si>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</si>
  <si>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</si>
  <si>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</si>
  <si>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</si>
  <si>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</si>
  <si>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</si>
  <si>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diff Vol</t>
  </si>
  <si>
    <t>diff $</t>
  </si>
  <si>
    <t>Px 2017</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</si>
  <si>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</si>
  <si>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</si>
  <si>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</si>
  <si>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</si>
  <si>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</si>
  <si>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</si>
  <si>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</si>
  <si>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Monalisa</t>
  </si>
  <si>
    <t>($ / kilo nominales con IVA)</t>
  </si>
  <si>
    <t>Turquía</t>
  </si>
  <si>
    <t>India</t>
  </si>
  <si>
    <t>Origen o destino no precisado</t>
  </si>
  <si>
    <t>Promedio nacional</t>
  </si>
  <si>
    <t>2017/18*</t>
  </si>
  <si>
    <r>
      <rPr>
        <b/>
        <sz val="10"/>
        <color theme="1"/>
        <rFont val="Arial"/>
        <family val="2"/>
      </rPr>
      <t>Región de O'Higgins</t>
    </r>
    <r>
      <rPr>
        <sz val="10"/>
        <color theme="1"/>
        <rFont val="Arial"/>
        <family val="2"/>
      </rPr>
      <t xml:space="preserve">
Variedad Pukará</t>
    </r>
  </si>
  <si>
    <t>Papa Semilla</t>
  </si>
  <si>
    <t>Total Papa Semilla</t>
  </si>
  <si>
    <t>2017</t>
  </si>
  <si>
    <t>Total Papas "in vitro" para siembra</t>
  </si>
  <si>
    <t>Fécula</t>
  </si>
  <si>
    <t>Total Fécula</t>
  </si>
  <si>
    <t>Israel</t>
  </si>
  <si>
    <t>Director(s) y representante legal</t>
  </si>
  <si>
    <t>Gustavo Rojas Le-Bert</t>
  </si>
  <si>
    <r>
      <t xml:space="preserve">Región Metropolitana 
</t>
    </r>
    <r>
      <rPr>
        <sz val="10"/>
        <rFont val="Arial"/>
        <family val="2"/>
      </rPr>
      <t>Variedad Asterix
Papa Cuaresmera o Guarda</t>
    </r>
  </si>
  <si>
    <t>($ nominales con IVA / 25 kilos)</t>
  </si>
  <si>
    <t>Promedio ene-mar</t>
  </si>
  <si>
    <t xml:space="preserve">Fecha </t>
  </si>
  <si>
    <t>Desirée</t>
  </si>
  <si>
    <t>Karú</t>
  </si>
  <si>
    <t>Patagonia</t>
  </si>
  <si>
    <t>Pukará</t>
  </si>
  <si>
    <t>Vega Central Mapocho de Santiago</t>
  </si>
  <si>
    <t>Precio a consumidor promedio mensual de papa en supermercados y ferias libres de Santiago</t>
  </si>
  <si>
    <t>2017/18</t>
  </si>
  <si>
    <t>Cambios a 25 kg y con iva</t>
  </si>
  <si>
    <t>ene-mar 2017</t>
  </si>
  <si>
    <t>ene-mar 2018</t>
  </si>
  <si>
    <t xml:space="preserve">Total </t>
  </si>
  <si>
    <t>Papas "in vitro" para siembra</t>
  </si>
  <si>
    <t>Harina de papa</t>
  </si>
  <si>
    <t>Total Harina de papa</t>
  </si>
  <si>
    <t>Las demás papas para siembra</t>
  </si>
  <si>
    <t>Total Las demás papas para siembra</t>
  </si>
  <si>
    <t>*: Para calcular la producción estimada para la temporada 2017/18, se utiliza un promedio de rendimiento de las dos temporadas anteriores, datos estimativos preliminares.</t>
  </si>
  <si>
    <t>Se calcula con el promedio mensual de primera calidad de todas las variedades</t>
  </si>
  <si>
    <t>Abril 2018</t>
  </si>
  <si>
    <r>
      <t>Información de mercado nacional y comercio exterior hasta marzo</t>
    </r>
    <r>
      <rPr>
        <sz val="11"/>
        <color indexed="8"/>
        <rFont val="Arial"/>
        <family val="2"/>
      </rPr>
      <t xml:space="preserve"> de 2018</t>
    </r>
  </si>
  <si>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</si>
  <si>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</si>
  <si>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</si>
  <si>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</si>
  <si>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</si>
  <si>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</si>
  <si>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</si>
  <si>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</si>
  <si>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</si>
  <si>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</si>
  <si>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r>
      <t>(3) El precio de la papa utilizado corresponde al precio promedio mayorista regional durante</t>
    </r>
    <r>
      <rPr>
        <sz val="10"/>
        <color rgb="FFFF0000"/>
        <rFont val="Arial"/>
        <family val="2"/>
      </rPr>
      <t xml:space="preserve"> marzo</t>
    </r>
    <r>
      <rPr>
        <sz val="10"/>
        <color theme="1"/>
        <rFont val="Arial"/>
        <family val="2"/>
      </rPr>
      <t xml:space="preserve"> </t>
    </r>
    <r>
      <rPr>
        <sz val="10"/>
        <color indexed="8"/>
        <rFont val="Arial"/>
        <family val="2"/>
      </rPr>
      <t>de 2018.</t>
    </r>
  </si>
  <si>
    <t>https://www.leychile.cl/Navegar?idNorma=1092497</t>
  </si>
  <si>
    <t>Costo unitario mínimo saco 25 kg</t>
  </si>
  <si>
    <r>
      <t>Precio papa mayorista saco 25 kg sin IVA</t>
    </r>
    <r>
      <rPr>
        <b/>
        <vertAlign val="superscript"/>
        <sz val="10"/>
        <rFont val="Arial"/>
        <family val="2"/>
      </rPr>
      <t>3</t>
    </r>
  </si>
  <si>
    <r>
      <t xml:space="preserve">Análisis de sensibilidad </t>
    </r>
    <r>
      <rPr>
        <b/>
        <vertAlign val="superscript"/>
        <sz val="10"/>
        <color indexed="9"/>
        <rFont val="Arial"/>
        <family val="2"/>
      </rPr>
      <t>4</t>
    </r>
    <r>
      <rPr>
        <b/>
        <sz val="10"/>
        <color indexed="9"/>
        <rFont val="Arial"/>
        <family val="2"/>
      </rPr>
      <t xml:space="preserve">
Margen neto ($/ha) Región del Bio Bío</t>
    </r>
  </si>
  <si>
    <t>Precio ($/saco 25 kg)</t>
  </si>
  <si>
    <t>Fecha de publicación: 2015 Región Metropolitana, 2016 Región Bio Bío, 2017 Región O'Higgins</t>
  </si>
  <si>
    <r>
      <t xml:space="preserve">Región del Bio Bío
</t>
    </r>
    <r>
      <rPr>
        <sz val="10"/>
        <rFont val="Arial"/>
        <family val="2"/>
      </rPr>
      <t>Variedad Patagonia
Papa Guarda</t>
    </r>
  </si>
  <si>
    <r>
      <t xml:space="preserve">Punto de Equilibrio Región del Bio Bío </t>
    </r>
    <r>
      <rPr>
        <b/>
        <vertAlign val="superscript"/>
        <sz val="10"/>
        <color indexed="9"/>
        <rFont val="Arial"/>
        <family val="2"/>
      </rPr>
      <t>5</t>
    </r>
  </si>
  <si>
    <r>
      <t xml:space="preserve">2. </t>
    </r>
    <r>
      <rPr>
        <u/>
        <sz val="11"/>
        <rFont val="Arial"/>
        <family val="2"/>
      </rPr>
      <t>Precio de la papa en mercados minoristas</t>
    </r>
    <r>
      <rPr>
        <sz val="11"/>
        <rFont val="Arial"/>
        <family val="2"/>
      </rPr>
      <t>: precios al consumidor estables en marzo y baja en los primeros días de abril. 
En el monitoreo de precios al consumidor que realiza Odepa en la ciudad de Santiago, se observó que el precio promedio mensual de marzo de 2018 en supermercados fue $1.111 por kilo, 1,1% superior al mes anterior, y 0,2% superior al mismo mes del año anterior. En ferias el precio medio para marzo fue $484 por kilo, 3,9% superior al mes anterior y 18,8% superior en relación al mismo mes del año 2017. Este mes los precios en supermercados son 130% más altos que en ferias (cuadro 4 y gráfico 4). En el gráfico 4 se muestran los precios de los mercados mayoristas y los de ferias y supermercados y se observa que siguen la misma tendencia. Esta similitud es mayor entre mayoristas y ferias, debido a que son parte de un mismo canal comercial (los principales compradores de los mercados mayoristas son los feriantes).
En el precio semanal a consumidor que Odepa recoge en regiones, se observa una caída en abril en supermercados, salvo en Valparaíso, mientras que en ferias se registran comportamientos distintos: una baja en Los Lagos, La Araucanía y Arica y estabilidad en las otras regiones. La caída de los precios tiene relación con la cosecha de la temporada que se inició en marzo, principalmente en el sur del país (cuadro 5, gráficos 5 y 6).
Nota metodológica: a partir de esta edición el precio del cuadro 4 se calcula con el promedio de todas las variedades; el cuadro 5 toma como fecha de la semana el día viernes, cuando se publica el precio a consumidor.</t>
    </r>
  </si>
  <si>
    <r>
      <t xml:space="preserve">1. </t>
    </r>
    <r>
      <rPr>
        <u/>
        <sz val="11"/>
        <rFont val="Arial"/>
        <family val="2"/>
      </rPr>
      <t>Precios de la papa en mercados mayoristas</t>
    </r>
    <r>
      <rPr>
        <sz val="11"/>
        <rFont val="Arial"/>
        <family val="2"/>
      </rPr>
      <t>: precios estables en marzo y baja en los primeros días de abril.
El precio promedio ponderado mensual de la papa en los mercados mayoristas durante marzo 2018 fue $7.621 por saco de 25 kilos, valor 3,2% superior al del mes anterior y 72,5% superior al del mismo mes en el año 2017 (cuadro 1 y gráfico 1). Se observa que el precio comienza a estabilizarse, luego de una fuerte alza que comenzó en octubre 2017.
Esta estabilización se ve también en el precio diario del saco de 25 kilos a partir de enero de este año y una tendencia a la baja en los primeros días de abril (cuadro 2 y gráfico 2).
El análisis de precios por mercado regional también da cuenta de la estabilización de los precios durante marzo y una leve baja a partir de abril, que se observa en la mayor parte de los mercados. Arica destaca como siempre por ser el mercado que muestra los precios más altos comparado con los otros mercados nacionales donde Odepa registra precios. Por otro lado, Chillán registra los precios más bajos (cuadro 3 y gráfico 3), lo que tiene relación con la distancia de los centros de distribución y las áreas de producción. 
Nota metodológica: a partir de esta edición los precios de los mercados mayoristas se expresan en $ por 25 kilos con IVA.</t>
    </r>
  </si>
  <si>
    <r>
      <t xml:space="preserve">3. </t>
    </r>
    <r>
      <rPr>
        <u/>
        <sz val="11"/>
        <rFont val="Arial"/>
        <family val="2"/>
      </rPr>
      <t>Superficie, producción y rendimiento</t>
    </r>
    <r>
      <rPr>
        <sz val="11"/>
        <rFont val="Arial"/>
        <family val="2"/>
      </rPr>
      <t>: superficie sembrada disminuye para la presente temporada. 
La encuesta de superficie sembrada de INE para el año agrícola 2017/18 indicó que la de papas es de 41.268 hectáreas, lo que representa una disminución de 24% respecto de la temporada anterior. Esta cifra se explica por los bajos precios que tuvo el tubérculo en la temporada anterior, lo cual suele desincentivar las siembras.
Con un rendimiento estimado con el promedio de las últimas dos temporadas, esto es 24,1 toneladas por hectárea, se proyecta una producción total de papa para la temporada 2017/18 de 994 mil toneladas, esto es 30% menor a la temporada anterior (cuadro 6 y gráfico 7).
Según los resultados regionales de la superficie en 2017/18, la Región de La Araucanía nuevamente se presenta como la principal región con papas a nivel nacional, con 12.486 hectáreas, que corresponde al 30% del total nacional. Le sigue el Bio Bío con 7.424 y Los Lagos, con 7.132. Destaca en los resultados de la encuesta de siembra un baja en todas las regiones, principalmente en Los Lagos, donde disminuyó 3.890 hectáreas. 
En cuanto a los rendimientos en 2016/17, éstos se registran más altos en la zona sur de Chile. La región de los Lagos lidera con 43 ton/ha de rendimiento promedio regional (cuadros 8 y 9).</t>
    </r>
  </si>
  <si>
    <t>Ficha de costos</t>
  </si>
  <si>
    <r>
      <t xml:space="preserve">4. </t>
    </r>
    <r>
      <rPr>
        <u/>
        <sz val="11"/>
        <rFont val="Arial"/>
        <family val="2"/>
      </rPr>
      <t>Ficha de costos</t>
    </r>
    <r>
      <rPr>
        <sz val="11"/>
        <rFont val="Arial"/>
        <family val="2"/>
      </rPr>
      <t xml:space="preserve">: Márgenes positivos por recuperación positiva de precios.
Odepa publica fichas de costos de los principales cultivos, que corresponden a estudios de caso realizados en terreno con entrevistas a agricultores.
Para este mes el análisis del margen neto entrega valores positivos en las regiones que cuentan con fichas de costos publicadas por Odepa. En el análisis de sensibilidad se pueden revisar los precios que permiten alcanzar ingresos rentables del cultivo según la estructura de costos del Bio Bío. El punto de equilibrio (el precio al cual se pagan los costos) para este mes, para un cultivo con un rendimiento de 25 ton/ha en la Región del Bio Bío, es de $3.995 por saco de 25 kilos (cuadro 10).
Los valores son referenciales. Para mayor información y detalle del cálculo, revisar </t>
    </r>
    <r>
      <rPr>
        <u/>
        <sz val="11"/>
        <color rgb="FF0066FF"/>
        <rFont val="Arial"/>
        <family val="2"/>
      </rPr>
      <t>www.odepa.cl/rubro/papas-y-tuberculos</t>
    </r>
    <r>
      <rPr>
        <sz val="11"/>
        <rFont val="Arial"/>
        <family val="2"/>
      </rPr>
      <t xml:space="preserve">.
Además, en el siguiente link del Manual Interactivo de la Papa INIA y previo registro, encontrará una ficha técnico-económica interactiva que le permitirá estimar los costos de producción: </t>
    </r>
    <r>
      <rPr>
        <u/>
        <sz val="11"/>
        <color rgb="FF0066FF"/>
        <rFont val="Arial"/>
        <family val="2"/>
      </rPr>
      <t xml:space="preserve">http://manualinia.papachile.cl/?page=login </t>
    </r>
  </si>
  <si>
    <r>
      <t xml:space="preserve">5. </t>
    </r>
    <r>
      <rPr>
        <u/>
        <sz val="11"/>
        <rFont val="Arial"/>
        <family val="2"/>
      </rPr>
      <t>Comercio exterior papa fresca y procesada</t>
    </r>
    <r>
      <rPr>
        <sz val="11"/>
        <rFont val="Arial"/>
        <family val="2"/>
      </rPr>
      <t>: exportaciones e importaciones al alza.
En el período enero-marzo 2018 las exportaciones sumaron USD 1.100.056, cifra 4,4% superior a la registrada en el mismo período del año anterior. En volumen, se exportaron 273 toneladas, 12% menos que en el mismo período del año 2017. Esta baja se debe a las menores ventas este año de papa fresca para consumo. El 96% del valor de las exportaciones son papas preparadas sin congelar (snack), cuyos principales destinos son Argentina y Uruguay. 
Las importaciones sumaron en el período enero-marzo 2018 USD 27,7 millones y 29.652 toneladas, lo que representa un alza en valor de 15,8% y en volumen de 9,4% en comparación con igual período del año anterior. Las papas preparadas congeladas son el principal producto, representando 79% del total de las compras. En esa categoría destaca Bélgica como principal proveedor, con el 55% del valor de estas compras.</t>
    </r>
  </si>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</sst>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_-* #,##0.000\ _€_-;\-* #,##0.000\ _€_-;_-* &quot;-&quot;?\ _€_-;_-@_-"/>
    <numFmt numFmtId="175" formatCode="dd/mm/yy;@"/>
    <numFmt numFmtId="176" formatCode="0.0%"/>
    <numFmt numFmtId="177" formatCode="_-* #,##0.000\ _€_-;\-* #,##0.000\ _€_-;_-* &quot;-&quot;???\ _€_-;_-@_-"/>
    <numFmt numFmtId="178" formatCode="#,##0.0_ ;\-#,##0.0\ "/>
  </numFmts>
  <fonts count="88">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sz val="10"/>
      <color rgb="FFFF0000"/>
      <name val="Calibri"/>
      <family val="2"/>
      <scheme val="minor"/>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i/>
      <sz val="9"/>
      <color theme="1"/>
      <name val="Arial"/>
      <family val="2"/>
    </font>
    <font>
      <b/>
      <sz val="12"/>
      <name val="Arial"/>
      <family val="2"/>
    </font>
    <font>
      <i/>
      <sz val="11"/>
      <name val="Arial"/>
      <family val="2"/>
    </font>
    <font>
      <b/>
      <i/>
      <sz val="11"/>
      <name val="Arial"/>
      <family val="2"/>
    </font>
    <font>
      <u/>
      <sz val="11"/>
      <color rgb="FF0066FF"/>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
      <patternFill patternType="solid">
        <fgColor rgb="FFFFFF00"/>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4"/>
      </left>
      <right style="thin">
        <color rgb="FF999999"/>
      </right>
      <top style="thin">
        <color rgb="FF999999"/>
      </top>
      <bottom/>
      <diagonal/>
    </border>
    <border>
      <left style="thin">
        <color indexed="64"/>
      </left>
      <right style="thin">
        <color rgb="FF999999"/>
      </right>
      <top/>
      <bottom/>
      <diagonal/>
    </border>
    <border>
      <left style="thin">
        <color indexed="64"/>
      </left>
      <right style="thin">
        <color rgb="FF999999"/>
      </right>
      <top/>
      <bottom style="thin">
        <color rgb="FF999999"/>
      </bottom>
      <diagonal/>
    </border>
    <border>
      <left style="thin">
        <color indexed="65"/>
      </left>
      <right/>
      <top style="thin">
        <color rgb="FF999999"/>
      </top>
      <bottom style="thin">
        <color indexed="64"/>
      </bottom>
      <diagonal/>
    </border>
    <border>
      <left/>
      <right/>
      <top style="thin">
        <color theme="0" tint="-0.14999847407452621"/>
      </top>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cellStyleXfs>
  <cellXfs count="425">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4" fontId="1" fillId="55" borderId="0" xfId="344" applyNumberFormat="1" applyFont="1" applyFill="1"/>
    <xf numFmtId="173" fontId="1" fillId="55" borderId="0" xfId="344" applyNumberFormat="1" applyFont="1" applyFill="1"/>
    <xf numFmtId="3" fontId="61" fillId="0" borderId="0" xfId="0" applyNumberFormat="1" applyFont="1"/>
    <xf numFmtId="0" fontId="62"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3" fillId="55" borderId="0" xfId="0" applyFont="1" applyFill="1" applyAlignment="1">
      <alignment horizontal="center" vertical="center" readingOrder="1"/>
    </xf>
    <xf numFmtId="0" fontId="60" fillId="55" borderId="0" xfId="0" applyFont="1" applyFill="1" applyBorder="1"/>
    <xf numFmtId="0" fontId="64"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5" fillId="55" borderId="0" xfId="0" applyFont="1" applyFill="1"/>
    <xf numFmtId="0" fontId="65" fillId="55" borderId="0" xfId="340" applyFont="1" applyFill="1"/>
    <xf numFmtId="0" fontId="0" fillId="55" borderId="0" xfId="0" applyFill="1" applyAlignment="1">
      <alignment horizontal="center" vertical="center"/>
    </xf>
    <xf numFmtId="0" fontId="66" fillId="55" borderId="0" xfId="340" applyFont="1" applyFill="1" applyAlignment="1">
      <alignment vertical="top"/>
    </xf>
    <xf numFmtId="0" fontId="67" fillId="55" borderId="0" xfId="340" applyFont="1" applyFill="1" applyAlignment="1">
      <alignment horizontal="left" vertical="top"/>
    </xf>
    <xf numFmtId="17" fontId="68" fillId="55" borderId="0" xfId="340" quotePrefix="1" applyNumberFormat="1" applyFont="1" applyFill="1" applyAlignment="1">
      <alignment vertical="center"/>
    </xf>
    <xf numFmtId="0" fontId="68" fillId="55" borderId="0" xfId="340" applyFont="1" applyFill="1" applyAlignment="1">
      <alignment vertical="center"/>
    </xf>
    <xf numFmtId="0" fontId="69"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3" fontId="1" fillId="55" borderId="35" xfId="288" applyNumberFormat="1" applyFont="1" applyFill="1" applyBorder="1" applyAlignment="1">
      <alignment horizontal="center" vertical="center" wrapText="1"/>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5" fontId="60" fillId="55" borderId="39" xfId="0" applyNumberFormat="1" applyFont="1" applyFill="1" applyBorder="1" applyAlignment="1">
      <alignment horizontal="left"/>
    </xf>
    <xf numFmtId="175"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70" fillId="55" borderId="0" xfId="340" applyFont="1" applyFill="1" applyAlignment="1">
      <alignment horizontal="center"/>
    </xf>
    <xf numFmtId="0" fontId="65" fillId="55" borderId="0" xfId="340" applyFont="1" applyFill="1" applyAlignment="1">
      <alignment horizontal="center"/>
    </xf>
    <xf numFmtId="0" fontId="70" fillId="55" borderId="0" xfId="340" applyFont="1" applyFill="1" applyAlignment="1"/>
    <xf numFmtId="0" fontId="65"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70"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170" fontId="60" fillId="55" borderId="0" xfId="0" applyNumberFormat="1" applyFont="1" applyFill="1" applyBorder="1" applyAlignment="1">
      <alignment horizontal="right"/>
    </xf>
    <xf numFmtId="170" fontId="59" fillId="55" borderId="0" xfId="0" applyNumberFormat="1" applyFont="1" applyFill="1" applyBorder="1" applyAlignment="1">
      <alignment horizontal="right"/>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1" fillId="55" borderId="35" xfId="344" applyFont="1" applyFill="1" applyBorder="1" applyAlignment="1">
      <alignment horizontal="center" wrapText="1"/>
    </xf>
    <xf numFmtId="3" fontId="1" fillId="55" borderId="35" xfId="344" applyNumberFormat="1" applyFont="1" applyFill="1" applyBorder="1" applyAlignment="1">
      <alignment horizontal="center" wrapText="1"/>
    </xf>
    <xf numFmtId="0" fontId="1" fillId="55" borderId="0" xfId="344" applyFont="1" applyFill="1" applyBorder="1" applyAlignment="1">
      <alignment horizontal="center" wrapText="1"/>
    </xf>
    <xf numFmtId="3" fontId="1" fillId="55" borderId="0" xfId="344" applyNumberFormat="1" applyFont="1" applyFill="1" applyBorder="1" applyAlignment="1">
      <alignment horizontal="center" wrapText="1"/>
    </xf>
    <xf numFmtId="0" fontId="70" fillId="55" borderId="0" xfId="340" applyFont="1" applyFill="1" applyAlignment="1">
      <alignment horizontal="center"/>
    </xf>
    <xf numFmtId="3" fontId="1" fillId="0" borderId="0" xfId="344" applyNumberFormat="1" applyFont="1" applyFill="1"/>
    <xf numFmtId="17" fontId="1" fillId="0" borderId="0" xfId="344" applyNumberFormat="1" applyFont="1" applyFill="1"/>
    <xf numFmtId="176" fontId="1" fillId="55" borderId="0" xfId="364" applyNumberFormat="1" applyFont="1" applyFill="1"/>
    <xf numFmtId="0" fontId="65" fillId="55" borderId="0" xfId="340" applyFont="1" applyFill="1" applyAlignment="1">
      <alignment wrapText="1"/>
    </xf>
    <xf numFmtId="17" fontId="65" fillId="55" borderId="0" xfId="340" quotePrefix="1" applyNumberFormat="1" applyFont="1" applyFill="1" applyAlignment="1">
      <alignment horizontal="center"/>
    </xf>
    <xf numFmtId="177" fontId="1" fillId="55" borderId="0" xfId="344" applyNumberFormat="1" applyFont="1" applyFill="1"/>
    <xf numFmtId="0" fontId="24" fillId="55" borderId="0" xfId="348" applyFont="1" applyFill="1" applyBorder="1" applyAlignment="1">
      <alignment vertical="center" wrapText="1"/>
    </xf>
    <xf numFmtId="0" fontId="71" fillId="55" borderId="0" xfId="0" quotePrefix="1" applyFont="1" applyFill="1" applyAlignment="1">
      <alignment horizontal="center"/>
    </xf>
    <xf numFmtId="0" fontId="22" fillId="55" borderId="0" xfId="344" applyFont="1" applyFill="1" applyBorder="1" applyAlignment="1">
      <alignment horizontal="center"/>
    </xf>
    <xf numFmtId="9" fontId="1" fillId="55" borderId="0" xfId="364" applyFont="1" applyFill="1"/>
    <xf numFmtId="0" fontId="72" fillId="55" borderId="0" xfId="344" applyFont="1" applyFill="1"/>
    <xf numFmtId="3" fontId="60" fillId="55" borderId="39" xfId="0" applyNumberFormat="1" applyFont="1" applyFill="1" applyBorder="1" applyAlignment="1">
      <alignment horizontal="center"/>
    </xf>
    <xf numFmtId="0" fontId="73" fillId="55" borderId="0" xfId="0" applyFont="1" applyFill="1"/>
    <xf numFmtId="176" fontId="73" fillId="55" borderId="0" xfId="364" applyNumberFormat="1" applyFont="1" applyFill="1"/>
    <xf numFmtId="0" fontId="74" fillId="55" borderId="0" xfId="270" applyFont="1" applyFill="1"/>
    <xf numFmtId="0" fontId="73" fillId="55" borderId="0" xfId="344" applyFont="1" applyFill="1"/>
    <xf numFmtId="173" fontId="73" fillId="55" borderId="0" xfId="344" applyNumberFormat="1"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170" fontId="73" fillId="55" borderId="0" xfId="344" applyNumberFormat="1" applyFont="1" applyFill="1"/>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3"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5"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5"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8"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5"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6"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77" fillId="55" borderId="0" xfId="0" applyFont="1" applyFill="1"/>
    <xf numFmtId="170" fontId="31" fillId="55" borderId="0" xfId="288" applyNumberFormat="1" applyFont="1" applyFill="1" applyBorder="1" applyAlignment="1">
      <alignment horizontal="center" vertical="center"/>
    </xf>
    <xf numFmtId="3" fontId="31" fillId="55" borderId="0" xfId="288" applyNumberFormat="1" applyFont="1" applyFill="1" applyBorder="1" applyAlignment="1">
      <alignment horizontal="center" vertical="center"/>
    </xf>
    <xf numFmtId="0" fontId="1" fillId="55" borderId="0" xfId="348" applyFont="1" applyFill="1" applyBorder="1" applyAlignment="1">
      <alignment horizontal="center"/>
    </xf>
    <xf numFmtId="0" fontId="60" fillId="55" borderId="0" xfId="0" applyFont="1" applyFill="1"/>
    <xf numFmtId="170" fontId="60" fillId="55" borderId="0" xfId="0" applyNumberFormat="1" applyFont="1" applyFill="1" applyBorder="1" applyAlignment="1">
      <alignment horizontal="right"/>
    </xf>
    <xf numFmtId="0" fontId="24" fillId="55" borderId="0" xfId="348" applyFont="1" applyFill="1" applyBorder="1" applyAlignment="1">
      <alignment vertical="center" wrapText="1"/>
    </xf>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9" fillId="55" borderId="0" xfId="344" applyFont="1" applyFill="1" applyBorder="1" applyAlignment="1">
      <alignment horizontal="center"/>
    </xf>
    <xf numFmtId="3" fontId="0" fillId="0" borderId="0" xfId="0" applyNumberFormat="1"/>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0" fontId="1" fillId="55" borderId="0" xfId="0" applyFont="1" applyFill="1" applyBorder="1" applyAlignment="1">
      <alignment horizontal="left" vertical="center" wrapText="1"/>
    </xf>
    <xf numFmtId="0" fontId="73" fillId="55" borderId="0" xfId="0" applyFont="1" applyFill="1" applyBorder="1" applyAlignment="1">
      <alignment horizontal="left" vertical="center" wrapText="1"/>
    </xf>
    <xf numFmtId="3" fontId="73" fillId="55" borderId="0" xfId="344" applyNumberFormat="1" applyFont="1" applyFill="1" applyBorder="1" applyAlignment="1">
      <alignment horizontal="center"/>
    </xf>
    <xf numFmtId="0" fontId="80" fillId="55" borderId="0" xfId="344" applyFont="1" applyFill="1"/>
    <xf numFmtId="176" fontId="80" fillId="55" borderId="0" xfId="364" applyNumberFormat="1" applyFont="1" applyFill="1"/>
    <xf numFmtId="0" fontId="73" fillId="55" borderId="0" xfId="344" applyFont="1" applyFill="1" applyAlignment="1">
      <alignment horizontal="center"/>
    </xf>
    <xf numFmtId="3" fontId="80" fillId="55" borderId="0" xfId="344" applyNumberFormat="1" applyFont="1" applyFill="1" applyBorder="1" applyAlignment="1">
      <alignment horizontal="center"/>
    </xf>
    <xf numFmtId="3" fontId="73" fillId="55" borderId="0" xfId="344" applyNumberFormat="1" applyFont="1" applyFill="1"/>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3" fillId="55" borderId="0" xfId="344" applyFont="1" applyFill="1" applyAlignment="1">
      <alignment wrapText="1"/>
    </xf>
    <xf numFmtId="176" fontId="73" fillId="55" borderId="0" xfId="364" applyNumberFormat="1" applyFont="1" applyFill="1" applyAlignment="1">
      <alignment wrapText="1"/>
    </xf>
    <xf numFmtId="176" fontId="73"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3" fillId="55" borderId="0" xfId="344" applyFont="1" applyFill="1" applyBorder="1"/>
    <xf numFmtId="0" fontId="79" fillId="55" borderId="0" xfId="344" applyFont="1" applyFill="1" applyBorder="1" applyAlignment="1">
      <alignment horizontal="center" vertical="center" wrapText="1"/>
    </xf>
    <xf numFmtId="170" fontId="73"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2" xfId="344" applyFont="1" applyFill="1" applyBorder="1" applyAlignment="1">
      <alignment horizontal="center" vertical="center"/>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3" fontId="1" fillId="0" borderId="0" xfId="344" applyNumberFormat="1"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3" fontId="1" fillId="0" borderId="46" xfId="344" applyNumberFormat="1" applyFont="1" applyFill="1" applyBorder="1" applyAlignment="1">
      <alignment horizontal="center" vertic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3" fontId="60" fillId="55" borderId="49" xfId="0" applyNumberFormat="1" applyFont="1" applyFill="1" applyBorder="1" applyAlignment="1">
      <alignment horizontal="center"/>
    </xf>
    <xf numFmtId="170" fontId="60" fillId="55" borderId="50" xfId="0" applyNumberFormat="1" applyFont="1" applyFill="1" applyBorder="1" applyAlignment="1">
      <alignment horizontal="center"/>
    </xf>
    <xf numFmtId="3" fontId="60" fillId="55" borderId="51" xfId="0" applyNumberFormat="1" applyFont="1" applyFill="1" applyBorder="1" applyAlignment="1">
      <alignment horizontal="center"/>
    </xf>
    <xf numFmtId="3" fontId="1" fillId="0" borderId="11" xfId="344" applyNumberFormat="1" applyFont="1" applyFill="1" applyBorder="1" applyAlignment="1">
      <alignment horizontal="center" vertical="center"/>
    </xf>
    <xf numFmtId="3" fontId="60" fillId="55" borderId="47" xfId="0" applyNumberFormat="1" applyFont="1" applyFill="1" applyBorder="1" applyAlignment="1">
      <alignment horizontal="center"/>
    </xf>
    <xf numFmtId="3" fontId="60" fillId="55" borderId="52"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48" xfId="0" applyNumberFormat="1" applyFont="1" applyFill="1" applyBorder="1" applyAlignment="1">
      <alignment horizontal="center"/>
    </xf>
    <xf numFmtId="3" fontId="59" fillId="55" borderId="51" xfId="0" applyNumberFormat="1" applyFont="1" applyFill="1" applyBorder="1" applyAlignment="1">
      <alignment horizontal="center"/>
    </xf>
    <xf numFmtId="3" fontId="59" fillId="55" borderId="52" xfId="0" applyNumberFormat="1" applyFont="1" applyFill="1" applyBorder="1" applyAlignment="1">
      <alignment horizontal="center"/>
    </xf>
    <xf numFmtId="170" fontId="59" fillId="55" borderId="53" xfId="0" applyNumberFormat="1" applyFont="1" applyFill="1" applyBorder="1" applyAlignment="1">
      <alignment horizontal="center"/>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60" fillId="55" borderId="56" xfId="0" applyNumberFormat="1" applyFont="1" applyFill="1" applyBorder="1" applyAlignment="1">
      <alignment horizontal="left"/>
    </xf>
    <xf numFmtId="0" fontId="59" fillId="55" borderId="54" xfId="0" applyNumberFormat="1" applyFont="1" applyFill="1" applyBorder="1" applyAlignment="1">
      <alignment horizontal="left"/>
    </xf>
    <xf numFmtId="0" fontId="59" fillId="55" borderId="5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2" fillId="55" borderId="0" xfId="270" applyFont="1" applyFill="1"/>
    <xf numFmtId="176" fontId="72" fillId="55" borderId="0" xfId="364" applyNumberFormat="1" applyFont="1" applyFill="1"/>
    <xf numFmtId="0" fontId="72" fillId="55" borderId="0" xfId="344" applyFont="1" applyFill="1" applyAlignment="1">
      <alignment horizontal="center"/>
    </xf>
    <xf numFmtId="0" fontId="78" fillId="55" borderId="0" xfId="344" applyFont="1" applyFill="1" applyBorder="1" applyAlignment="1">
      <alignment horizontal="center"/>
    </xf>
    <xf numFmtId="0" fontId="72" fillId="55" borderId="0" xfId="344" applyFont="1" applyFill="1" applyBorder="1"/>
    <xf numFmtId="0" fontId="78" fillId="55" borderId="0" xfId="344" applyFont="1" applyFill="1" applyBorder="1" applyAlignment="1">
      <alignment horizontal="center" vertical="center" wrapText="1"/>
    </xf>
    <xf numFmtId="5" fontId="76" fillId="0" borderId="22" xfId="318" applyNumberFormat="1" applyFont="1" applyFill="1" applyBorder="1" applyAlignment="1">
      <alignment horizontal="center" vertical="center" wrapText="1"/>
    </xf>
    <xf numFmtId="175" fontId="60" fillId="55" borderId="54" xfId="0" applyNumberFormat="1" applyFont="1" applyFill="1" applyBorder="1" applyAlignment="1">
      <alignment horizontal="left"/>
    </xf>
    <xf numFmtId="3" fontId="60" fillId="55" borderId="48" xfId="0" applyNumberFormat="1" applyFont="1" applyFill="1" applyBorder="1" applyAlignment="1">
      <alignment horizontal="center"/>
    </xf>
    <xf numFmtId="9" fontId="72"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0" fontId="38" fillId="0" borderId="0" xfId="0" applyFont="1"/>
    <xf numFmtId="17" fontId="1" fillId="55" borderId="0" xfId="344" applyNumberFormat="1" applyFont="1" applyFill="1"/>
    <xf numFmtId="0" fontId="72" fillId="55" borderId="0" xfId="0" applyFont="1" applyFill="1"/>
    <xf numFmtId="0" fontId="78" fillId="55" borderId="0" xfId="0" applyFont="1" applyFill="1" applyAlignment="1">
      <alignment horizontal="center" vertical="center" wrapText="1"/>
    </xf>
    <xf numFmtId="3" fontId="72" fillId="55" borderId="0" xfId="0" applyNumberFormat="1" applyFont="1" applyFill="1"/>
    <xf numFmtId="166" fontId="72" fillId="55" borderId="0" xfId="283" applyFont="1" applyFill="1"/>
    <xf numFmtId="0" fontId="78" fillId="55" borderId="0" xfId="0" applyFont="1" applyFill="1" applyAlignment="1">
      <alignment horizontal="center" vertical="center"/>
    </xf>
    <xf numFmtId="0" fontId="38" fillId="55" borderId="0" xfId="0" applyFont="1" applyFill="1"/>
    <xf numFmtId="9" fontId="38" fillId="55" borderId="0" xfId="364" applyFont="1" applyFill="1" applyAlignment="1">
      <alignment vertical="center"/>
    </xf>
    <xf numFmtId="3" fontId="72" fillId="55" borderId="0" xfId="0" applyNumberFormat="1" applyFont="1" applyFill="1" applyAlignment="1">
      <alignment vertical="center"/>
    </xf>
    <xf numFmtId="166" fontId="72" fillId="55" borderId="0" xfId="283" applyFont="1" applyFill="1" applyAlignment="1">
      <alignment vertical="center"/>
    </xf>
    <xf numFmtId="1" fontId="38" fillId="55" borderId="0" xfId="0" applyNumberFormat="1" applyFont="1" applyFill="1" applyAlignment="1">
      <alignment vertical="center"/>
    </xf>
    <xf numFmtId="9" fontId="38" fillId="55" borderId="0" xfId="364" applyFont="1" applyFill="1" applyAlignment="1">
      <alignment horizontal="center" vertical="center"/>
    </xf>
    <xf numFmtId="0" fontId="38" fillId="55" borderId="0" xfId="0" applyFont="1" applyFill="1" applyAlignment="1">
      <alignment vertical="center"/>
    </xf>
    <xf numFmtId="0" fontId="72" fillId="55" borderId="0" xfId="0" applyFont="1" applyFill="1" applyAlignment="1">
      <alignment vertical="center"/>
    </xf>
    <xf numFmtId="0" fontId="78" fillId="55" borderId="0" xfId="0" applyFont="1" applyFill="1" applyBorder="1" applyAlignment="1">
      <alignment horizontal="center" vertical="center" wrapText="1"/>
    </xf>
    <xf numFmtId="176" fontId="72" fillId="55" borderId="0" xfId="364" applyNumberFormat="1" applyFont="1" applyFill="1" applyAlignment="1">
      <alignment horizontal="center"/>
    </xf>
    <xf numFmtId="0" fontId="72" fillId="55" borderId="0" xfId="0" applyFont="1" applyFill="1" applyAlignment="1">
      <alignment horizontal="right"/>
    </xf>
    <xf numFmtId="3" fontId="72" fillId="55" borderId="0" xfId="0" applyNumberFormat="1" applyFont="1" applyFill="1" applyAlignment="1">
      <alignment horizontal="center"/>
    </xf>
    <xf numFmtId="9" fontId="72" fillId="55" borderId="0" xfId="0" applyNumberFormat="1" applyFont="1" applyFill="1" applyAlignment="1">
      <alignment horizontal="center"/>
    </xf>
    <xf numFmtId="0" fontId="72" fillId="55" borderId="0" xfId="0" applyFont="1" applyFill="1" applyAlignment="1">
      <alignment horizontal="center"/>
    </xf>
    <xf numFmtId="0" fontId="78" fillId="56" borderId="0" xfId="0" applyFont="1" applyFill="1" applyBorder="1" applyAlignment="1">
      <alignment horizontal="center" vertical="center"/>
    </xf>
    <xf numFmtId="0" fontId="78"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1" fillId="58" borderId="0" xfId="344" applyFont="1" applyFill="1"/>
    <xf numFmtId="0" fontId="0" fillId="0" borderId="46" xfId="0" applyFont="1" applyBorder="1"/>
    <xf numFmtId="3" fontId="0" fillId="0" borderId="46" xfId="0" applyNumberFormat="1" applyFont="1" applyBorder="1" applyAlignment="1">
      <alignment horizontal="right"/>
    </xf>
    <xf numFmtId="0" fontId="0" fillId="0" borderId="0" xfId="0" applyFont="1" applyBorder="1"/>
    <xf numFmtId="3" fontId="0" fillId="0" borderId="0" xfId="0" applyNumberFormat="1" applyFont="1" applyBorder="1" applyAlignment="1">
      <alignment horizontal="right"/>
    </xf>
    <xf numFmtId="0" fontId="56" fillId="0" borderId="15" xfId="0" applyFont="1" applyBorder="1"/>
    <xf numFmtId="0" fontId="56" fillId="0" borderId="17" xfId="0" applyFont="1" applyBorder="1"/>
    <xf numFmtId="0" fontId="56" fillId="0" borderId="10" xfId="0" applyFont="1" applyBorder="1"/>
    <xf numFmtId="3" fontId="56" fillId="0" borderId="10" xfId="0" applyNumberFormat="1" applyFont="1" applyBorder="1" applyAlignment="1">
      <alignment horizontal="right"/>
    </xf>
    <xf numFmtId="0" fontId="56" fillId="0" borderId="17" xfId="0" applyFont="1" applyFill="1" applyBorder="1"/>
    <xf numFmtId="0" fontId="56" fillId="0" borderId="10" xfId="0" applyFont="1" applyFill="1" applyBorder="1"/>
    <xf numFmtId="3" fontId="56" fillId="0" borderId="10" xfId="0" applyNumberFormat="1" applyFont="1" applyFill="1" applyBorder="1" applyAlignment="1">
      <alignment horizontal="right"/>
    </xf>
    <xf numFmtId="3" fontId="0" fillId="0" borderId="12" xfId="0" applyNumberFormat="1" applyFont="1" applyBorder="1" applyAlignment="1">
      <alignment horizontal="right"/>
    </xf>
    <xf numFmtId="3" fontId="0" fillId="0" borderId="15" xfId="0" applyNumberFormat="1" applyFont="1" applyBorder="1" applyAlignment="1">
      <alignment horizontal="right"/>
    </xf>
    <xf numFmtId="3" fontId="56" fillId="0" borderId="17" xfId="0" applyNumberFormat="1" applyFont="1" applyBorder="1" applyAlignment="1">
      <alignment horizontal="right"/>
    </xf>
    <xf numFmtId="3" fontId="56" fillId="0" borderId="17" xfId="0" applyNumberFormat="1" applyFont="1" applyFill="1" applyBorder="1" applyAlignment="1">
      <alignment horizontal="right"/>
    </xf>
    <xf numFmtId="170" fontId="0" fillId="0" borderId="14" xfId="0" applyNumberFormat="1" applyFont="1" applyBorder="1" applyAlignment="1">
      <alignment horizontal="right"/>
    </xf>
    <xf numFmtId="170" fontId="0" fillId="0" borderId="16" xfId="0" applyNumberFormat="1" applyFont="1" applyBorder="1" applyAlignment="1">
      <alignment horizontal="right"/>
    </xf>
    <xf numFmtId="170" fontId="56" fillId="0" borderId="18" xfId="0" applyNumberFormat="1" applyFont="1" applyBorder="1" applyAlignment="1">
      <alignment horizontal="right"/>
    </xf>
    <xf numFmtId="170" fontId="56" fillId="0" borderId="18" xfId="0" applyNumberFormat="1" applyFont="1" applyFill="1" applyBorder="1" applyAlignment="1">
      <alignment horizontal="right"/>
    </xf>
    <xf numFmtId="3" fontId="0" fillId="0" borderId="19" xfId="0" applyNumberFormat="1" applyFont="1" applyBorder="1" applyAlignment="1">
      <alignment horizontal="right"/>
    </xf>
    <xf numFmtId="3" fontId="0" fillId="0" borderId="11" xfId="0" applyNumberFormat="1" applyFont="1" applyBorder="1" applyAlignment="1">
      <alignment horizontal="right"/>
    </xf>
    <xf numFmtId="170" fontId="0" fillId="0" borderId="20" xfId="0" applyNumberFormat="1" applyFont="1" applyBorder="1" applyAlignment="1">
      <alignment horizontal="right"/>
    </xf>
    <xf numFmtId="0" fontId="56" fillId="0" borderId="59" xfId="0" applyFont="1" applyBorder="1"/>
    <xf numFmtId="0" fontId="0" fillId="0" borderId="60" xfId="0" applyFont="1" applyBorder="1"/>
    <xf numFmtId="3" fontId="0" fillId="0" borderId="61" xfId="0" applyNumberFormat="1" applyFont="1" applyBorder="1" applyAlignment="1">
      <alignment horizontal="right"/>
    </xf>
    <xf numFmtId="3" fontId="0" fillId="0" borderId="57" xfId="0" applyNumberFormat="1" applyFont="1" applyBorder="1" applyAlignment="1">
      <alignment horizontal="right"/>
    </xf>
    <xf numFmtId="170" fontId="0" fillId="0" borderId="62" xfId="0" applyNumberFormat="1" applyFont="1" applyBorder="1" applyAlignment="1">
      <alignment horizontal="right"/>
    </xf>
    <xf numFmtId="0" fontId="0" fillId="0" borderId="58" xfId="0" applyFont="1" applyBorder="1"/>
    <xf numFmtId="3" fontId="56" fillId="0" borderId="61" xfId="0" applyNumberFormat="1" applyFont="1" applyBorder="1" applyAlignment="1">
      <alignment horizontal="right"/>
    </xf>
    <xf numFmtId="3" fontId="56" fillId="0" borderId="57" xfId="0" applyNumberFormat="1" applyFont="1" applyBorder="1" applyAlignment="1">
      <alignment horizontal="right"/>
    </xf>
    <xf numFmtId="170" fontId="56" fillId="0" borderId="62" xfId="0" applyNumberFormat="1" applyFont="1" applyBorder="1" applyAlignment="1">
      <alignment horizontal="right"/>
    </xf>
    <xf numFmtId="3" fontId="56" fillId="0" borderId="63" xfId="0" applyNumberFormat="1" applyFont="1" applyBorder="1" applyAlignment="1">
      <alignment horizontal="right"/>
    </xf>
    <xf numFmtId="3" fontId="56" fillId="0" borderId="64" xfId="0" applyNumberFormat="1" applyFont="1" applyBorder="1" applyAlignment="1">
      <alignment horizontal="right"/>
    </xf>
    <xf numFmtId="170" fontId="56" fillId="0" borderId="65" xfId="0" applyNumberFormat="1" applyFont="1" applyBorder="1" applyAlignment="1">
      <alignment horizontal="right"/>
    </xf>
    <xf numFmtId="0" fontId="56" fillId="0" borderId="61" xfId="0" applyFont="1" applyBorder="1"/>
    <xf numFmtId="0" fontId="56" fillId="0" borderId="63" xfId="0" applyFont="1" applyBorder="1"/>
    <xf numFmtId="0" fontId="56" fillId="0" borderId="69" xfId="0" applyFont="1" applyBorder="1"/>
    <xf numFmtId="14" fontId="60" fillId="55" borderId="70" xfId="0" applyNumberFormat="1" applyFont="1" applyFill="1" applyBorder="1" applyAlignment="1">
      <alignment horizontal="left"/>
    </xf>
    <xf numFmtId="3" fontId="60" fillId="55" borderId="70" xfId="0" applyNumberFormat="1" applyFont="1" applyFill="1" applyBorder="1" applyAlignment="1">
      <alignment horizontal="center"/>
    </xf>
    <xf numFmtId="0" fontId="25" fillId="55" borderId="13" xfId="344" applyFont="1" applyFill="1" applyBorder="1"/>
    <xf numFmtId="0" fontId="25" fillId="55" borderId="13" xfId="348" applyFont="1" applyFill="1" applyBorder="1" applyAlignment="1">
      <alignment horizontal="left" vertical="center" wrapText="1"/>
    </xf>
    <xf numFmtId="0" fontId="26" fillId="55" borderId="0" xfId="0" applyFont="1" applyFill="1" applyBorder="1" applyAlignment="1">
      <alignment horizontal="left"/>
    </xf>
    <xf numFmtId="175" fontId="60" fillId="55" borderId="70" xfId="0" applyNumberFormat="1" applyFont="1" applyFill="1" applyBorder="1" applyAlignment="1">
      <alignment horizontal="left"/>
    </xf>
    <xf numFmtId="9" fontId="60" fillId="55" borderId="0" xfId="364" applyFont="1" applyFill="1"/>
    <xf numFmtId="9" fontId="73" fillId="55" borderId="0" xfId="364" applyFont="1" applyFill="1"/>
    <xf numFmtId="0" fontId="56" fillId="0" borderId="22" xfId="0" applyFont="1" applyBorder="1"/>
    <xf numFmtId="0" fontId="56" fillId="0" borderId="61" xfId="0" applyFont="1" applyBorder="1" applyAlignment="1">
      <alignment wrapText="1"/>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17" fontId="75" fillId="55" borderId="0" xfId="0" quotePrefix="1" applyNumberFormat="1" applyFont="1" applyFill="1" applyAlignment="1">
      <alignment horizontal="center"/>
    </xf>
    <xf numFmtId="0" fontId="75" fillId="55" borderId="0" xfId="0"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5" fillId="55" borderId="12" xfId="344" applyFont="1" applyFill="1" applyBorder="1" applyAlignment="1">
      <alignment horizontal="center" vertical="center" wrapText="1"/>
    </xf>
    <xf numFmtId="0" fontId="85" fillId="55" borderId="46" xfId="344" applyFont="1" applyFill="1" applyBorder="1" applyAlignment="1">
      <alignment horizontal="center" vertical="center" wrapText="1"/>
    </xf>
    <xf numFmtId="0" fontId="85"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4"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31" fillId="55" borderId="13" xfId="0" applyFont="1" applyFill="1" applyBorder="1" applyAlignment="1">
      <alignment horizontal="left" vertical="center" wrapText="1"/>
    </xf>
    <xf numFmtId="0" fontId="31" fillId="55" borderId="46" xfId="0" applyFont="1" applyFill="1" applyBorder="1" applyAlignment="1">
      <alignment horizontal="left" vertical="center" wrapText="1"/>
    </xf>
    <xf numFmtId="0" fontId="22" fillId="55" borderId="0" xfId="344" applyFont="1" applyFill="1" applyBorder="1" applyAlignment="1">
      <alignment horizontal="center" vertical="center"/>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60" fillId="55" borderId="0" xfId="0" applyFont="1" applyFill="1" applyBorder="1" applyAlignment="1">
      <alignment horizontal="left"/>
    </xf>
    <xf numFmtId="0" fontId="78" fillId="57" borderId="17" xfId="0" applyFont="1" applyFill="1" applyBorder="1" applyAlignment="1">
      <alignment horizontal="center" wrapText="1"/>
    </xf>
    <xf numFmtId="0" fontId="78" fillId="57" borderId="10" xfId="0" applyFont="1" applyFill="1" applyBorder="1" applyAlignment="1">
      <alignment horizontal="center" wrapText="1"/>
    </xf>
    <xf numFmtId="0" fontId="78" fillId="57" borderId="18" xfId="0" applyFont="1" applyFill="1" applyBorder="1" applyAlignment="1">
      <alignment horizontal="center" wrapText="1"/>
    </xf>
    <xf numFmtId="0" fontId="60" fillId="55" borderId="0" xfId="0" applyFont="1" applyFill="1" applyBorder="1" applyAlignment="1">
      <alignment horizontal="left" wrapText="1"/>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56" fillId="0" borderId="22" xfId="0" applyFont="1" applyBorder="1" applyAlignment="1">
      <alignment horizontal="left" wrapText="1"/>
    </xf>
    <xf numFmtId="0" fontId="26" fillId="55" borderId="0" xfId="0" applyFont="1" applyFill="1" applyBorder="1" applyAlignment="1">
      <alignment horizontal="left"/>
    </xf>
    <xf numFmtId="0" fontId="83" fillId="55" borderId="0" xfId="0" applyFont="1" applyFill="1" applyBorder="1" applyAlignment="1">
      <alignment horizontal="left"/>
    </xf>
    <xf numFmtId="0" fontId="56" fillId="0" borderId="21" xfId="0" applyFont="1" applyBorder="1" applyAlignment="1">
      <alignment horizontal="left" vertical="center" wrapText="1"/>
    </xf>
    <xf numFmtId="0" fontId="56" fillId="0" borderId="23" xfId="0" applyFont="1" applyBorder="1" applyAlignment="1">
      <alignment horizontal="left" vertical="center" wrapText="1"/>
    </xf>
    <xf numFmtId="0" fontId="56" fillId="0" borderId="24" xfId="0" applyFont="1" applyBorder="1" applyAlignment="1">
      <alignment horizontal="left" vertical="center" wrapText="1"/>
    </xf>
    <xf numFmtId="0" fontId="56" fillId="0" borderId="22" xfId="0" applyFont="1" applyBorder="1" applyAlignment="1">
      <alignment horizontal="left" vertical="center" wrapText="1"/>
    </xf>
    <xf numFmtId="0" fontId="56" fillId="0" borderId="17" xfId="0" applyFont="1" applyBorder="1" applyAlignment="1">
      <alignment horizontal="left"/>
    </xf>
    <xf numFmtId="0" fontId="56" fillId="0" borderId="18" xfId="0" applyFont="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56" fillId="0" borderId="66" xfId="0" applyFont="1" applyBorder="1" applyAlignment="1">
      <alignment horizontal="left" vertical="center" wrapText="1"/>
    </xf>
    <xf numFmtId="0" fontId="56" fillId="0" borderId="67" xfId="0" applyFont="1" applyBorder="1" applyAlignment="1">
      <alignment horizontal="left" vertical="center" wrapText="1"/>
    </xf>
    <xf numFmtId="0" fontId="56" fillId="0" borderId="68" xfId="0" applyFont="1" applyBorder="1" applyAlignment="1">
      <alignment horizontal="left" vertical="center" wrapText="1"/>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cellXfs>
  <cellStyles count="451">
    <cellStyle name="20% - Énfasis1" xfId="1" builtinId="30" customBuiltin="1"/>
    <cellStyle name="20% - Énfasis1 2 2" xfId="2"/>
    <cellStyle name="20% - Énfasis1 2 2 2" xfId="3"/>
    <cellStyle name="20% - Énfasis1 2 2 3" xfId="4"/>
    <cellStyle name="20% - Énfasis1 2 3" xfId="5"/>
    <cellStyle name="20% - Énfasis1 2 4" xfId="6"/>
    <cellStyle name="20% - Énfasis1 3 2" xfId="7"/>
    <cellStyle name="20% - Énfasis1 3 3" xfId="8"/>
    <cellStyle name="20% - Énfasis1 4" xfId="9"/>
    <cellStyle name="20% - Énfasis2" xfId="10" builtinId="34" customBuiltin="1"/>
    <cellStyle name="20% - Énfasis2 2 2" xfId="11"/>
    <cellStyle name="20% - Énfasis2 2 2 2" xfId="12"/>
    <cellStyle name="20% - Énfasis2 2 2 3" xfId="13"/>
    <cellStyle name="20% - Énfasis2 2 3" xfId="14"/>
    <cellStyle name="20% - Énfasis2 2 4" xfId="15"/>
    <cellStyle name="20% - Énfasis2 3 2" xfId="16"/>
    <cellStyle name="20% - Énfasis2 3 3" xfId="17"/>
    <cellStyle name="20% - Énfasis2 4" xfId="18"/>
    <cellStyle name="20% - Énfasis3" xfId="19" builtinId="38" customBuiltin="1"/>
    <cellStyle name="20% - Énfasis3 2 2" xfId="20"/>
    <cellStyle name="20% - Énfasis3 2 2 2" xfId="21"/>
    <cellStyle name="20% - Énfasis3 2 2 3" xfId="22"/>
    <cellStyle name="20% - Énfasis3 2 3" xfId="23"/>
    <cellStyle name="20% - Énfasis3 2 4" xfId="24"/>
    <cellStyle name="20% - Énfasis3 3 2" xfId="25"/>
    <cellStyle name="20% - Énfasis3 3 3" xfId="26"/>
    <cellStyle name="20% - Énfasis3 4" xfId="27"/>
    <cellStyle name="20% - Énfasis4" xfId="28" builtinId="42" customBuiltin="1"/>
    <cellStyle name="20% - Énfasis4 2 2" xfId="29"/>
    <cellStyle name="20% - Énfasis4 2 2 2" xfId="30"/>
    <cellStyle name="20% - Énfasis4 2 2 3" xfId="31"/>
    <cellStyle name="20% - Énfasis4 2 3" xfId="32"/>
    <cellStyle name="20% - Énfasis4 2 4" xfId="33"/>
    <cellStyle name="20% - Énfasis4 3 2" xfId="34"/>
    <cellStyle name="20% - Énfasis4 3 3" xfId="35"/>
    <cellStyle name="20% - Énfasis4 4" xfId="36"/>
    <cellStyle name="20% - Énfasis5" xfId="37" builtinId="46" customBuiltin="1"/>
    <cellStyle name="20% - Énfasis5 2 2" xfId="38"/>
    <cellStyle name="20% - Énfasis5 2 2 2" xfId="39"/>
    <cellStyle name="20% - Énfasis5 2 2 3" xfId="40"/>
    <cellStyle name="20% - Énfasis5 2 3" xfId="41"/>
    <cellStyle name="20% - Énfasis5 2 4" xfId="42"/>
    <cellStyle name="20% - Énfasis5 3 2" xfId="43"/>
    <cellStyle name="20% - Énfasis5 3 3" xfId="44"/>
    <cellStyle name="20% - Énfasis5 4" xfId="45"/>
    <cellStyle name="20% - Énfasis6" xfId="46" builtinId="50" customBuiltin="1"/>
    <cellStyle name="20% - Énfasis6 2 2" xfId="47"/>
    <cellStyle name="20% - Énfasis6 2 2 2" xfId="48"/>
    <cellStyle name="20% - Énfasis6 2 2 3" xfId="49"/>
    <cellStyle name="20% - Énfasis6 2 3" xfId="50"/>
    <cellStyle name="20% - Énfasis6 2 4" xfId="51"/>
    <cellStyle name="20% - Énfasis6 3 2" xfId="52"/>
    <cellStyle name="20% - Énfasis6 3 3" xfId="53"/>
    <cellStyle name="20% - Énfasis6 4" xfId="54"/>
    <cellStyle name="40% - Énfasis1" xfId="55" builtinId="31" customBuiltin="1"/>
    <cellStyle name="40% - Énfasis1 2 2" xfId="56"/>
    <cellStyle name="40% - Énfasis1 2 2 2" xfId="57"/>
    <cellStyle name="40% - Énfasis1 2 2 3" xfId="58"/>
    <cellStyle name="40% - Énfasis1 2 3" xfId="59"/>
    <cellStyle name="40% - Énfasis1 2 4" xfId="60"/>
    <cellStyle name="40% - Énfasis1 3 2" xfId="61"/>
    <cellStyle name="40% - Énfasis1 3 3" xfId="62"/>
    <cellStyle name="40% - Énfasis1 4" xfId="63"/>
    <cellStyle name="40% - Énfasis2" xfId="64" builtinId="35" customBuiltin="1"/>
    <cellStyle name="40% - Énfasis2 2 2" xfId="65"/>
    <cellStyle name="40% - Énfasis2 2 2 2" xfId="66"/>
    <cellStyle name="40% - Énfasis2 2 2 3" xfId="67"/>
    <cellStyle name="40% - Énfasis2 2 3" xfId="68"/>
    <cellStyle name="40% - Énfasis2 2 4" xfId="69"/>
    <cellStyle name="40% - Énfasis2 3 2" xfId="70"/>
    <cellStyle name="40% - Énfasis2 3 3" xfId="71"/>
    <cellStyle name="40% - Énfasis2 4" xfId="72"/>
    <cellStyle name="40% - Énfasis3" xfId="73" builtinId="39" customBuiltin="1"/>
    <cellStyle name="40% - Énfasis3 2 2" xfId="74"/>
    <cellStyle name="40% - Énfasis3 2 2 2" xfId="75"/>
    <cellStyle name="40% - Énfasis3 2 2 3" xfId="76"/>
    <cellStyle name="40% - Énfasis3 2 3" xfId="77"/>
    <cellStyle name="40% - Énfasis3 2 4" xfId="78"/>
    <cellStyle name="40% - Énfasis3 3 2" xfId="79"/>
    <cellStyle name="40% - Énfasis3 3 3" xfId="80"/>
    <cellStyle name="40% - Énfasis3 4" xfId="81"/>
    <cellStyle name="40% - Énfasis4" xfId="82" builtinId="43" customBuiltin="1"/>
    <cellStyle name="40% - Énfasis4 2 2" xfId="83"/>
    <cellStyle name="40% - Énfasis4 2 2 2" xfId="84"/>
    <cellStyle name="40% - Énfasis4 2 2 3" xfId="85"/>
    <cellStyle name="40% - Énfasis4 2 3" xfId="86"/>
    <cellStyle name="40% - Énfasis4 2 4" xfId="87"/>
    <cellStyle name="40% - Énfasis4 3 2" xfId="88"/>
    <cellStyle name="40% - Énfasis4 3 3" xfId="89"/>
    <cellStyle name="40% - Énfasis4 4" xfId="90"/>
    <cellStyle name="40% - Énfasis5" xfId="91" builtinId="47" customBuiltin="1"/>
    <cellStyle name="40% - Énfasis5 2 2" xfId="92"/>
    <cellStyle name="40% - Énfasis5 2 2 2" xfId="93"/>
    <cellStyle name="40% - Énfasis5 2 2 3" xfId="94"/>
    <cellStyle name="40% - Énfasis5 2 3" xfId="95"/>
    <cellStyle name="40% - Énfasis5 2 4" xfId="96"/>
    <cellStyle name="40% - Énfasis5 3 2" xfId="97"/>
    <cellStyle name="40% - Énfasis5 3 3" xfId="98"/>
    <cellStyle name="40% - Énfasis5 4" xfId="99"/>
    <cellStyle name="40% - Énfasis6" xfId="100" builtinId="51" customBuiltin="1"/>
    <cellStyle name="40% - Énfasis6 2 2" xfId="101"/>
    <cellStyle name="40% - Énfasis6 2 2 2" xfId="102"/>
    <cellStyle name="40% - Énfasis6 2 2 3" xfId="103"/>
    <cellStyle name="40% - Énfasis6 2 3" xfId="104"/>
    <cellStyle name="40% - Énfasis6 2 4" xfId="105"/>
    <cellStyle name="40% - Énfasis6 3 2" xfId="106"/>
    <cellStyle name="40% - Énfasis6 3 3" xfId="107"/>
    <cellStyle name="40% - Énfasis6 4" xfId="108"/>
    <cellStyle name="60% - Énfasis1" xfId="109" builtinId="32" customBuiltin="1"/>
    <cellStyle name="60% - Énfasis1 2 2" xfId="110"/>
    <cellStyle name="60% - Énfasis1 2 2 2" xfId="111"/>
    <cellStyle name="60% - Énfasis1 2 2 3" xfId="112"/>
    <cellStyle name="60% - Énfasis1 2 3" xfId="113"/>
    <cellStyle name="60% - Énfasis1 2 4" xfId="114"/>
    <cellStyle name="60% - Énfasis1 3 2" xfId="115"/>
    <cellStyle name="60% - Énfasis1 3 3" xfId="116"/>
    <cellStyle name="60% - Énfasis1 4" xfId="117"/>
    <cellStyle name="60% - Énfasis2" xfId="118" builtinId="36" customBuiltin="1"/>
    <cellStyle name="60% - Énfasis2 2 2" xfId="119"/>
    <cellStyle name="60% - Énfasis2 2 2 2" xfId="120"/>
    <cellStyle name="60% - Énfasis2 2 2 3" xfId="121"/>
    <cellStyle name="60% - Énfasis2 2 3" xfId="122"/>
    <cellStyle name="60% - Énfasis2 2 4" xfId="123"/>
    <cellStyle name="60% - Énfasis2 3 2" xfId="124"/>
    <cellStyle name="60% - Énfasis2 3 3" xfId="125"/>
    <cellStyle name="60% - Énfasis2 4" xfId="126"/>
    <cellStyle name="60% - Énfasis3" xfId="127" builtinId="40" customBuiltin="1"/>
    <cellStyle name="60% - Énfasis3 2 2" xfId="128"/>
    <cellStyle name="60% - Énfasis3 2 2 2" xfId="129"/>
    <cellStyle name="60% - Énfasis3 2 2 3" xfId="130"/>
    <cellStyle name="60% - Énfasis3 2 3" xfId="131"/>
    <cellStyle name="60% - Énfasis3 2 4" xfId="132"/>
    <cellStyle name="60% - Énfasis3 3 2" xfId="133"/>
    <cellStyle name="60% - Énfasis3 3 3" xfId="134"/>
    <cellStyle name="60% - Énfasis3 4" xfId="135"/>
    <cellStyle name="60% - Énfasis4" xfId="136" builtinId="44" customBuiltin="1"/>
    <cellStyle name="60% - Énfasis4 2 2" xfId="137"/>
    <cellStyle name="60% - Énfasis4 2 2 2" xfId="138"/>
    <cellStyle name="60% - Énfasis4 2 2 3" xfId="139"/>
    <cellStyle name="60% - Énfasis4 2 3" xfId="140"/>
    <cellStyle name="60% - Énfasis4 2 4" xfId="141"/>
    <cellStyle name="60% - Énfasis4 3 2" xfId="142"/>
    <cellStyle name="60% - Énfasis4 3 3" xfId="143"/>
    <cellStyle name="60% - Énfasis4 4" xfId="144"/>
    <cellStyle name="60% - Énfasis5" xfId="145" builtinId="48" customBuiltin="1"/>
    <cellStyle name="60% - Énfasis5 2 2" xfId="146"/>
    <cellStyle name="60% - Énfasis5 2 2 2" xfId="147"/>
    <cellStyle name="60% - Énfasis5 2 2 3" xfId="148"/>
    <cellStyle name="60% - Énfasis5 2 3" xfId="149"/>
    <cellStyle name="60% - Énfasis5 2 4" xfId="150"/>
    <cellStyle name="60% - Énfasis5 3 2" xfId="151"/>
    <cellStyle name="60% - Énfasis5 3 3" xfId="152"/>
    <cellStyle name="60% - Énfasis5 4" xfId="153"/>
    <cellStyle name="60% - Énfasis6" xfId="154" builtinId="52" customBuiltin="1"/>
    <cellStyle name="60% - Énfasis6 2 2" xfId="155"/>
    <cellStyle name="60% - Énfasis6 2 2 2" xfId="156"/>
    <cellStyle name="60% - Énfasis6 2 2 3" xfId="157"/>
    <cellStyle name="60% - Énfasis6 2 3" xfId="158"/>
    <cellStyle name="60% - Énfasis6 2 4" xfId="159"/>
    <cellStyle name="60% - Énfasis6 3 2" xfId="160"/>
    <cellStyle name="60% - Énfasis6 3 3" xfId="161"/>
    <cellStyle name="60% - Énfasis6 4" xfId="162"/>
    <cellStyle name="Buena 2 2" xfId="163"/>
    <cellStyle name="Buena 2 2 2" xfId="164"/>
    <cellStyle name="Buena 2 2 3" xfId="165"/>
    <cellStyle name="Buena 2 3" xfId="166"/>
    <cellStyle name="Buena 2 4" xfId="167"/>
    <cellStyle name="Buena 3 2" xfId="168"/>
    <cellStyle name="Buena 3 3" xfId="169"/>
    <cellStyle name="Buena 4" xfId="170"/>
    <cellStyle name="Cálculo" xfId="171" builtinId="22" customBuiltin="1"/>
    <cellStyle name="Cálculo 2 2" xfId="172"/>
    <cellStyle name="Cálculo 2 2 2" xfId="173"/>
    <cellStyle name="Cálculo 2 2 3" xfId="174"/>
    <cellStyle name="Cálculo 2 3" xfId="175"/>
    <cellStyle name="Cálculo 2 4" xfId="176"/>
    <cellStyle name="Cálculo 3 2" xfId="177"/>
    <cellStyle name="Cálculo 3 3" xfId="178"/>
    <cellStyle name="Cálculo 4" xfId="179"/>
    <cellStyle name="Celda de comprobación" xfId="180" builtinId="23" customBuiltin="1"/>
    <cellStyle name="Celda de comprobación 2 2" xfId="181"/>
    <cellStyle name="Celda de comprobación 2 2 2" xfId="182"/>
    <cellStyle name="Celda de comprobación 2 2 3" xfId="183"/>
    <cellStyle name="Celda de comprobación 2 3" xfId="184"/>
    <cellStyle name="Celda de comprobación 2 4" xfId="185"/>
    <cellStyle name="Celda de comprobación 3 2" xfId="186"/>
    <cellStyle name="Celda de comprobación 3 3" xfId="187"/>
    <cellStyle name="Celda de comprobación 4" xfId="188"/>
    <cellStyle name="Celda vinculada" xfId="189" builtinId="24" customBuiltin="1"/>
    <cellStyle name="Celda vinculada 2 2" xfId="190"/>
    <cellStyle name="Celda vinculada 2 2 2" xfId="191"/>
    <cellStyle name="Celda vinculada 2 2 3" xfId="192"/>
    <cellStyle name="Celda vinculada 2 3" xfId="193"/>
    <cellStyle name="Celda vinculada 2 4" xfId="194"/>
    <cellStyle name="Celda vinculada 3 2" xfId="195"/>
    <cellStyle name="Celda vinculada 3 3" xfId="196"/>
    <cellStyle name="Celda vinculada 4" xfId="197"/>
    <cellStyle name="Encabezado 4" xfId="198" builtinId="19" customBuiltin="1"/>
    <cellStyle name="Encabezado 4 2 2" xfId="199"/>
    <cellStyle name="Encabezado 4 2 2 2" xfId="200"/>
    <cellStyle name="Encabezado 4 2 2 3" xfId="201"/>
    <cellStyle name="Encabezado 4 2 3" xfId="202"/>
    <cellStyle name="Encabezado 4 2 4" xfId="203"/>
    <cellStyle name="Encabezado 4 3 2" xfId="204"/>
    <cellStyle name="Encabezado 4 3 3" xfId="205"/>
    <cellStyle name="Encabezado 4 4" xfId="206"/>
    <cellStyle name="Énfasis1" xfId="207" builtinId="29" customBuiltin="1"/>
    <cellStyle name="Énfasis1 2 2" xfId="208"/>
    <cellStyle name="Énfasis1 2 2 2" xfId="209"/>
    <cellStyle name="Énfasis1 2 2 3" xfId="210"/>
    <cellStyle name="Énfasis1 2 3" xfId="211"/>
    <cellStyle name="Énfasis1 2 4" xfId="212"/>
    <cellStyle name="Énfasis1 3 2" xfId="213"/>
    <cellStyle name="Énfasis1 3 3" xfId="214"/>
    <cellStyle name="Énfasis1 4" xfId="215"/>
    <cellStyle name="Énfasis2" xfId="216" builtinId="33" customBuiltin="1"/>
    <cellStyle name="Énfasis2 2 2" xfId="217"/>
    <cellStyle name="Énfasis2 2 2 2" xfId="218"/>
    <cellStyle name="Énfasis2 2 2 3" xfId="219"/>
    <cellStyle name="Énfasis2 2 3" xfId="220"/>
    <cellStyle name="Énfasis2 2 4" xfId="221"/>
    <cellStyle name="Énfasis2 3 2" xfId="222"/>
    <cellStyle name="Énfasis2 3 3" xfId="223"/>
    <cellStyle name="Énfasis2 4" xfId="224"/>
    <cellStyle name="Énfasis3" xfId="225" builtinId="37" customBuiltin="1"/>
    <cellStyle name="Énfasis3 2 2" xfId="226"/>
    <cellStyle name="Énfasis3 2 2 2" xfId="227"/>
    <cellStyle name="Énfasis3 2 2 3" xfId="228"/>
    <cellStyle name="Énfasis3 2 3" xfId="229"/>
    <cellStyle name="Énfasis3 2 4" xfId="230"/>
    <cellStyle name="Énfasis3 3 2" xfId="231"/>
    <cellStyle name="Énfasis3 3 3" xfId="232"/>
    <cellStyle name="Énfasis3 4" xfId="233"/>
    <cellStyle name="Énfasis4" xfId="234" builtinId="41" customBuiltin="1"/>
    <cellStyle name="Énfasis4 2 2" xfId="235"/>
    <cellStyle name="Énfasis4 2 2 2" xfId="236"/>
    <cellStyle name="Énfasis4 2 2 3" xfId="237"/>
    <cellStyle name="Énfasis4 2 3" xfId="238"/>
    <cellStyle name="Énfasis4 2 4" xfId="239"/>
    <cellStyle name="Énfasis4 3 2" xfId="240"/>
    <cellStyle name="Énfasis4 3 3" xfId="241"/>
    <cellStyle name="Énfasis4 4" xfId="242"/>
    <cellStyle name="Énfasis5" xfId="243" builtinId="45" customBuiltin="1"/>
    <cellStyle name="Énfasis5 2 2" xfId="244"/>
    <cellStyle name="Énfasis5 2 2 2" xfId="245"/>
    <cellStyle name="Énfasis5 2 2 3" xfId="246"/>
    <cellStyle name="Énfasis5 2 3" xfId="247"/>
    <cellStyle name="Énfasis5 2 4" xfId="248"/>
    <cellStyle name="Énfasis5 3 2" xfId="249"/>
    <cellStyle name="Énfasis5 3 3" xfId="250"/>
    <cellStyle name="Énfasis5 4" xfId="251"/>
    <cellStyle name="Énfasis6" xfId="252" builtinId="49" customBuiltin="1"/>
    <cellStyle name="Énfasis6 2 2" xfId="253"/>
    <cellStyle name="Énfasis6 2 2 2" xfId="254"/>
    <cellStyle name="Énfasis6 2 2 3" xfId="255"/>
    <cellStyle name="Énfasis6 2 3" xfId="256"/>
    <cellStyle name="Énfasis6 2 4" xfId="257"/>
    <cellStyle name="Énfasis6 3 2" xfId="258"/>
    <cellStyle name="Énfasis6 3 3" xfId="259"/>
    <cellStyle name="Énfasis6 4" xfId="260"/>
    <cellStyle name="Entrada" xfId="261" builtinId="20" customBuiltin="1"/>
    <cellStyle name="Entrada 2 2" xfId="262"/>
    <cellStyle name="Entrada 2 2 2" xfId="263"/>
    <cellStyle name="Entrada 2 2 3" xfId="264"/>
    <cellStyle name="Entrada 2 3" xfId="265"/>
    <cellStyle name="Entrada 2 4" xfId="266"/>
    <cellStyle name="Entrada 3 2" xfId="267"/>
    <cellStyle name="Entrada 3 3" xfId="268"/>
    <cellStyle name="Entrada 4" xfId="269"/>
    <cellStyle name="Hipervínculo" xfId="270" builtinId="8"/>
    <cellStyle name="Hipervínculo 2" xfId="271"/>
    <cellStyle name="Hipervínculo 2 2" xfId="272"/>
    <cellStyle name="Hipervínculo 3" xfId="273"/>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cellStyle name="Incorrecto 2 2 2" xfId="276"/>
    <cellStyle name="Incorrecto 2 2 3" xfId="277"/>
    <cellStyle name="Incorrecto 2 3" xfId="278"/>
    <cellStyle name="Incorrecto 2 4" xfId="279"/>
    <cellStyle name="Incorrecto 3 2" xfId="280"/>
    <cellStyle name="Incorrecto 3 3" xfId="281"/>
    <cellStyle name="Incorrecto 4" xfId="282"/>
    <cellStyle name="Millares" xfId="283" builtinId="3"/>
    <cellStyle name="Millares [0]" xfId="284" builtinId="6"/>
    <cellStyle name="Millares [0] 2" xfId="285"/>
    <cellStyle name="Millares [0] 2 2" xfId="286"/>
    <cellStyle name="Millares [0] 2 3" xfId="287"/>
    <cellStyle name="Millares [0] 3" xfId="288"/>
    <cellStyle name="Millares [0] 3 2" xfId="289"/>
    <cellStyle name="Millares [0] 4" xfId="290"/>
    <cellStyle name="Millares 2" xfId="291"/>
    <cellStyle name="Millares 2 2" xfId="292"/>
    <cellStyle name="Millares 2 3" xfId="293"/>
    <cellStyle name="Millares 2 4" xfId="294"/>
    <cellStyle name="Millares 2 5" xfId="295"/>
    <cellStyle name="Millares 2 5 2" xfId="296"/>
    <cellStyle name="Millares 2 5 2 2" xfId="297"/>
    <cellStyle name="Millares 3" xfId="298"/>
    <cellStyle name="Millares 3 2" xfId="299"/>
    <cellStyle name="Millares 3 2 2" xfId="300"/>
    <cellStyle name="Millares 4" xfId="301"/>
    <cellStyle name="Millares 4 2" xfId="302"/>
    <cellStyle name="Millares 4 2 2" xfId="303"/>
    <cellStyle name="Millares 4 3" xfId="304"/>
    <cellStyle name="Millares 5" xfId="305"/>
    <cellStyle name="Millares 5 2" xfId="306"/>
    <cellStyle name="Millares 5 2 2" xfId="307"/>
    <cellStyle name="Millares 6" xfId="308"/>
    <cellStyle name="Millares 6 2" xfId="309"/>
    <cellStyle name="Millares 6 2 2" xfId="310"/>
    <cellStyle name="Millares 7" xfId="311"/>
    <cellStyle name="Millares 7 2" xfId="312"/>
    <cellStyle name="Millares 8" xfId="313"/>
    <cellStyle name="Millares 8 2" xfId="314"/>
    <cellStyle name="Millares 8 2 2" xfId="315"/>
    <cellStyle name="Millares 8 3" xfId="316"/>
    <cellStyle name="Millares 9" xfId="317"/>
    <cellStyle name="Moneda [0]" xfId="318" builtinId="7"/>
    <cellStyle name="Neutral" xfId="319" builtinId="28" customBuiltin="1"/>
    <cellStyle name="Neutral 2 2" xfId="320"/>
    <cellStyle name="Neutral 2 2 2" xfId="321"/>
    <cellStyle name="Neutral 2 2 3" xfId="322"/>
    <cellStyle name="Neutral 2 3" xfId="323"/>
    <cellStyle name="Neutral 2 4" xfId="324"/>
    <cellStyle name="Neutral 3 2" xfId="325"/>
    <cellStyle name="Neutral 3 3" xfId="326"/>
    <cellStyle name="Neutral 4" xfId="327"/>
    <cellStyle name="Normal" xfId="0" builtinId="0"/>
    <cellStyle name="Normal 10" xfId="328"/>
    <cellStyle name="Normal 2" xfId="329"/>
    <cellStyle name="Normal 2 2" xfId="330"/>
    <cellStyle name="Normal 2 2 2" xfId="331"/>
    <cellStyle name="Normal 2 2 2 2" xfId="332"/>
    <cellStyle name="Normal 2 2 2 2 2" xfId="333"/>
    <cellStyle name="Normal 2 2 3" xfId="334"/>
    <cellStyle name="Normal 2 3" xfId="335"/>
    <cellStyle name="Normal 2 4" xfId="336"/>
    <cellStyle name="Normal 2 4 2" xfId="337"/>
    <cellStyle name="Normal 2 5" xfId="338"/>
    <cellStyle name="Normal 3" xfId="339"/>
    <cellStyle name="Normal 3 2" xfId="340"/>
    <cellStyle name="Normal 3 3" xfId="341"/>
    <cellStyle name="Normal 3 4" xfId="342"/>
    <cellStyle name="Normal 3 5" xfId="343"/>
    <cellStyle name="Normal 4" xfId="344"/>
    <cellStyle name="Normal 4 2" xfId="345"/>
    <cellStyle name="Normal 4 2 2" xfId="346"/>
    <cellStyle name="Normal 4 3" xfId="347"/>
    <cellStyle name="Normal 4 4" xfId="348"/>
    <cellStyle name="Normal 5" xfId="349"/>
    <cellStyle name="Normal 5 2" xfId="350"/>
    <cellStyle name="Normal 5 2 2" xfId="351"/>
    <cellStyle name="Normal 5 2 2 2" xfId="352"/>
    <cellStyle name="Normal 9" xfId="353"/>
    <cellStyle name="Normal_indice" xfId="354"/>
    <cellStyle name="Notas" xfId="355" builtinId="10" customBuiltin="1"/>
    <cellStyle name="Notas 2 2" xfId="356"/>
    <cellStyle name="Notas 2 2 2" xfId="357"/>
    <cellStyle name="Notas 2 2 3" xfId="358"/>
    <cellStyle name="Notas 2 3" xfId="359"/>
    <cellStyle name="Notas 2 4" xfId="360"/>
    <cellStyle name="Notas 3 2" xfId="361"/>
    <cellStyle name="Notas 3 3" xfId="362"/>
    <cellStyle name="Notas 4" xfId="363"/>
    <cellStyle name="Porcentaje" xfId="364" builtinId="5"/>
    <cellStyle name="Porcentaje 2" xfId="365"/>
    <cellStyle name="Porcentaje 3" xfId="366"/>
    <cellStyle name="Porcentual 2" xfId="367"/>
    <cellStyle name="Porcentual 2 2" xfId="368"/>
    <cellStyle name="Porcentual 2 3" xfId="369"/>
    <cellStyle name="Porcentual 2 4" xfId="370"/>
    <cellStyle name="Porcentual 2 4 2" xfId="371"/>
    <cellStyle name="Porcentual 2 5" xfId="372"/>
    <cellStyle name="Salida" xfId="373" builtinId="21" customBuiltin="1"/>
    <cellStyle name="Salida 2 2" xfId="374"/>
    <cellStyle name="Salida 2 2 2" xfId="375"/>
    <cellStyle name="Salida 2 2 3" xfId="376"/>
    <cellStyle name="Salida 2 3" xfId="377"/>
    <cellStyle name="Salida 2 4" xfId="378"/>
    <cellStyle name="Salida 3 2" xfId="379"/>
    <cellStyle name="Salida 3 3" xfId="380"/>
    <cellStyle name="Salida 4" xfId="381"/>
    <cellStyle name="Texto de advertencia" xfId="382" builtinId="11" customBuiltin="1"/>
    <cellStyle name="Texto de advertencia 2 2" xfId="383"/>
    <cellStyle name="Texto de advertencia 2 2 2" xfId="384"/>
    <cellStyle name="Texto de advertencia 2 2 3" xfId="385"/>
    <cellStyle name="Texto de advertencia 2 3" xfId="386"/>
    <cellStyle name="Texto de advertencia 2 4" xfId="387"/>
    <cellStyle name="Texto de advertencia 3 2" xfId="388"/>
    <cellStyle name="Texto de advertencia 3 3" xfId="389"/>
    <cellStyle name="Texto de advertencia 4" xfId="390"/>
    <cellStyle name="Texto explicativo" xfId="391" builtinId="53" customBuiltin="1"/>
    <cellStyle name="Texto explicativo 2 2" xfId="392"/>
    <cellStyle name="Texto explicativo 2 2 2" xfId="393"/>
    <cellStyle name="Texto explicativo 2 2 3" xfId="394"/>
    <cellStyle name="Texto explicativo 2 3" xfId="395"/>
    <cellStyle name="Texto explicativo 2 4" xfId="396"/>
    <cellStyle name="Texto explicativo 3 2" xfId="397"/>
    <cellStyle name="Texto explicativo 3 3" xfId="398"/>
    <cellStyle name="Texto explicativo 4" xfId="399"/>
    <cellStyle name="Título" xfId="400" builtinId="15" customBuiltin="1"/>
    <cellStyle name="Título 1 2 2" xfId="401"/>
    <cellStyle name="Título 1 2 2 2" xfId="402"/>
    <cellStyle name="Título 1 2 2 3" xfId="403"/>
    <cellStyle name="Título 1 2 3" xfId="404"/>
    <cellStyle name="Título 1 2 4" xfId="405"/>
    <cellStyle name="Título 1 3 2" xfId="406"/>
    <cellStyle name="Título 1 3 3" xfId="407"/>
    <cellStyle name="Título 1 4" xfId="408"/>
    <cellStyle name="Título 2" xfId="409" builtinId="17" customBuiltin="1"/>
    <cellStyle name="Título 2 2 2" xfId="410"/>
    <cellStyle name="Título 2 2 2 2" xfId="411"/>
    <cellStyle name="Título 2 2 2 3" xfId="412"/>
    <cellStyle name="Título 2 2 3" xfId="413"/>
    <cellStyle name="Título 2 2 4" xfId="414"/>
    <cellStyle name="Título 2 3 2" xfId="415"/>
    <cellStyle name="Título 2 3 3" xfId="416"/>
    <cellStyle name="Título 2 4" xfId="417"/>
    <cellStyle name="Título 3" xfId="418" builtinId="18" customBuiltin="1"/>
    <cellStyle name="Título 3 2 2" xfId="419"/>
    <cellStyle name="Título 3 2 2 2" xfId="420"/>
    <cellStyle name="Título 3 2 2 3" xfId="421"/>
    <cellStyle name="Título 3 2 3" xfId="422"/>
    <cellStyle name="Título 3 2 4" xfId="423"/>
    <cellStyle name="Título 3 3 2" xfId="424"/>
    <cellStyle name="Título 3 3 3" xfId="425"/>
    <cellStyle name="Título 3 4" xfId="426"/>
    <cellStyle name="Título 4 2" xfId="427"/>
    <cellStyle name="Título 4 2 2" xfId="428"/>
    <cellStyle name="Título 4 2 3" xfId="429"/>
    <cellStyle name="Título 4 3" xfId="430"/>
    <cellStyle name="Título 4 4" xfId="431"/>
    <cellStyle name="Título 5 2" xfId="432"/>
    <cellStyle name="Título 5 3" xfId="433"/>
    <cellStyle name="Título 6" xfId="434"/>
    <cellStyle name="Total" xfId="435" builtinId="25" customBuiltin="1"/>
    <cellStyle name="Total 2 2" xfId="436"/>
    <cellStyle name="Total 2 2 2" xfId="437"/>
    <cellStyle name="Total 2 2 3" xfId="438"/>
    <cellStyle name="Total 2 3" xfId="439"/>
    <cellStyle name="Total 2 4" xfId="440"/>
    <cellStyle name="Total 3 2" xfId="441"/>
    <cellStyle name="Total 3 3" xfId="442"/>
    <cellStyle name="Total 4" xfId="443"/>
  </cellStyles>
  <dxfs count="40">
    <dxf>
      <font>
        <color theme="4" tint="-0.24994659260841701"/>
      </font>
      <fill>
        <patternFill>
          <bgColor theme="8"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4" tint="-0.24994659260841701"/>
      </font>
      <fill>
        <patternFill>
          <bgColor theme="8"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tableStyleElement type="headerRow" dxfId="39"/>
      <tableStyleElement type="totalRow" dxfId="38"/>
      <tableStyleElement type="firstRowStripe" dxfId="37"/>
      <tableStyleElement type="firstColumnStripe" dxfId="36"/>
      <tableStyleElement type="firstSubtotalColumn" dxfId="35"/>
      <tableStyleElement type="firstSubtotalRow" dxfId="34"/>
      <tableStyleElement type="secondSubtotalRow" dxfId="33"/>
      <tableStyleElement type="firstRowSubheading" dxfId="32"/>
      <tableStyleElement type="secondRowSubheading" dxfId="31"/>
      <tableStyleElement type="pageFieldLabels" dxfId="30"/>
      <tableStyleElement type="pageFieldValues" dxfId="29"/>
    </tableStyle>
    <tableStyle name="PivotStyleLight16 3" table="0" count="11">
      <tableStyleElement type="headerRow" dxfId="28"/>
      <tableStyleElement type="totalRow" dxfId="27"/>
      <tableStyleElement type="firstRowStripe" dxfId="26"/>
      <tableStyleElement type="firstColumnStripe" dxfId="25"/>
      <tableStyleElement type="firstSubtotalColumn" dxfId="24"/>
      <tableStyleElement type="firstSubtotalRow" dxfId="23"/>
      <tableStyleElement type="secondSubtotalRow" dxfId="22"/>
      <tableStyleElement type="firstRowSubheading" dxfId="21"/>
      <tableStyleElement type="secondRowSubheading" dxfId="20"/>
      <tableStyleElement type="pageFieldLabels" dxfId="19"/>
      <tableStyleElement type="pageFieldValues" dxfId="18"/>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a:t>
            </a:r>
          </a:p>
        </c:rich>
      </c:tx>
      <c:overlay val="0"/>
      <c:spPr>
        <a:noFill/>
        <a:ln w="25400">
          <a:noFill/>
        </a:ln>
      </c:spPr>
    </c:title>
    <c:autoTitleDeleted val="0"/>
    <c:plotArea>
      <c:layout>
        <c:manualLayout>
          <c:layoutTarget val="inner"/>
          <c:xMode val="edge"/>
          <c:yMode val="edge"/>
          <c:x val="0.12185490771779101"/>
          <c:y val="0.134280654455815"/>
          <c:w val="0.81030828773522001"/>
          <c:h val="0.61601002682592099"/>
        </c:manualLayout>
      </c:layout>
      <c:lineChart>
        <c:grouping val="standard"/>
        <c:varyColors val="0"/>
        <c:ser>
          <c:idx val="0"/>
          <c:order val="0"/>
          <c:tx>
            <c:strRef>
              <c:f>'precio mayorista'!$C$7</c:f>
              <c:strCache>
                <c:ptCount val="1"/>
                <c:pt idx="0">
                  <c:v>2016</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5870.2493894916133</c:v>
                </c:pt>
                <c:pt idx="1">
                  <c:v>5512.2771475282989</c:v>
                </c:pt>
                <c:pt idx="2">
                  <c:v>5621.283265841128</c:v>
                </c:pt>
                <c:pt idx="3">
                  <c:v>5289.886655795267</c:v>
                </c:pt>
                <c:pt idx="4">
                  <c:v>6568.1963639273808</c:v>
                </c:pt>
                <c:pt idx="5">
                  <c:v>7206.8687738496637</c:v>
                </c:pt>
                <c:pt idx="6">
                  <c:v>7248.9546176367357</c:v>
                </c:pt>
                <c:pt idx="7">
                  <c:v>7945.3385133182337</c:v>
                </c:pt>
                <c:pt idx="8">
                  <c:v>7040.2649865985759</c:v>
                </c:pt>
                <c:pt idx="9">
                  <c:v>7292.0917825686429</c:v>
                </c:pt>
                <c:pt idx="10">
                  <c:v>6354.105789104201</c:v>
                </c:pt>
                <c:pt idx="11">
                  <c:v>3863.9035405145264</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2017</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3649.8039034301619</c:v>
                </c:pt>
                <c:pt idx="1">
                  <c:v>4210.5750441630807</c:v>
                </c:pt>
                <c:pt idx="2">
                  <c:v>4419.1887260479079</c:v>
                </c:pt>
                <c:pt idx="3">
                  <c:v>4218.045080392988</c:v>
                </c:pt>
                <c:pt idx="4">
                  <c:v>4293.8489268546818</c:v>
                </c:pt>
                <c:pt idx="5">
                  <c:v>3778.7463022463317</c:v>
                </c:pt>
                <c:pt idx="6">
                  <c:v>3934.1468877263478</c:v>
                </c:pt>
                <c:pt idx="7">
                  <c:v>3813.1342349857005</c:v>
                </c:pt>
                <c:pt idx="8">
                  <c:v>4307.8244704163626</c:v>
                </c:pt>
                <c:pt idx="9">
                  <c:v>4391.534614620974</c:v>
                </c:pt>
                <c:pt idx="10">
                  <c:v>6788.0859724450893</c:v>
                </c:pt>
                <c:pt idx="11">
                  <c:v>8184.0223490930721</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2018</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7976.7941188395216</c:v>
                </c:pt>
                <c:pt idx="1">
                  <c:v>7386.0482005676686</c:v>
                </c:pt>
                <c:pt idx="2">
                  <c:v>7621.296860804714</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región'!$B$21</c:f>
              <c:strCache>
                <c:ptCount val="1"/>
                <c:pt idx="0">
                  <c:v>2014/15</c:v>
                </c:pt>
              </c:strCache>
            </c:strRef>
          </c:tx>
          <c:spPr>
            <a:solidFill>
              <a:srgbClr val="4F81BD"/>
            </a:solidFill>
            <a:ln w="25400">
              <a:noFill/>
            </a:ln>
          </c:spPr>
          <c:invertIfNegative val="0"/>
          <c:cat>
            <c:strRef>
              <c:f>'rend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'rend región'!$C$21:$K$21</c:f>
              <c:numCache>
                <c:formatCode>#,##0.0</c:formatCode>
                <c:ptCount val="9"/>
                <c:pt idx="0">
                  <c:v>23.15</c:v>
                </c:pt>
                <c:pt idx="1">
                  <c:v>15.08</c:v>
                </c:pt>
                <c:pt idx="2">
                  <c:v>22.86</c:v>
                </c:pt>
                <c:pt idx="3">
                  <c:v>16.309999999999999</c:v>
                </c:pt>
                <c:pt idx="4">
                  <c:v>16.440000000000001</c:v>
                </c:pt>
                <c:pt idx="5">
                  <c:v>15.78</c:v>
                </c:pt>
                <c:pt idx="6">
                  <c:v>18.21</c:v>
                </c:pt>
                <c:pt idx="7">
                  <c:v>17.8</c:v>
                </c:pt>
                <c:pt idx="8">
                  <c:v>25.64</c:v>
                </c:pt>
              </c:numCache>
            </c:numRef>
          </c:val>
          <c:extLst>
            <c:ext xmlns:c16="http://schemas.microsoft.com/office/drawing/2014/chart" uri="{C3380CC4-5D6E-409C-BE32-E72D297353CC}">
              <c16:uniqueId val="{00000000-DDCF-4CC0-8F7C-261EF469397C}"/>
            </c:ext>
          </c:extLst>
        </c:ser>
        <c:ser>
          <c:idx val="1"/>
          <c:order val="1"/>
          <c:tx>
            <c:strRef>
              <c:f>'rend región'!$B$22</c:f>
              <c:strCache>
                <c:ptCount val="1"/>
                <c:pt idx="0">
                  <c:v>2015/16</c:v>
                </c:pt>
              </c:strCache>
            </c:strRef>
          </c:tx>
          <c:spPr>
            <a:solidFill>
              <a:srgbClr val="C0504D"/>
            </a:solidFill>
            <a:ln w="25400">
              <a:noFill/>
            </a:ln>
          </c:spPr>
          <c:invertIfNegative val="0"/>
          <c:cat>
            <c:strRef>
              <c:f>'rend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'rend región'!$C$22:$K$22</c:f>
              <c:numCache>
                <c:formatCode>#,##0.0</c:formatCode>
                <c:ptCount val="9"/>
                <c:pt idx="0">
                  <c:v>24.23</c:v>
                </c:pt>
                <c:pt idx="1">
                  <c:v>17.809999999999999</c:v>
                </c:pt>
                <c:pt idx="2">
                  <c:v>17.2</c:v>
                </c:pt>
                <c:pt idx="3">
                  <c:v>13.73</c:v>
                </c:pt>
                <c:pt idx="4">
                  <c:v>16.919999999999998</c:v>
                </c:pt>
                <c:pt idx="5">
                  <c:v>14.809999999999999</c:v>
                </c:pt>
                <c:pt idx="6">
                  <c:v>22.619999999999997</c:v>
                </c:pt>
                <c:pt idx="7">
                  <c:v>22</c:v>
                </c:pt>
                <c:pt idx="8">
                  <c:v>33.200000000000003</c:v>
                </c:pt>
              </c:numCache>
            </c:numRef>
          </c:val>
          <c:extLst>
            <c:ext xmlns:c16="http://schemas.microsoft.com/office/drawing/2014/chart" uri="{C3380CC4-5D6E-409C-BE32-E72D297353CC}">
              <c16:uniqueId val="{00000001-DDCF-4CC0-8F7C-261EF469397C}"/>
            </c:ext>
          </c:extLst>
        </c:ser>
        <c:ser>
          <c:idx val="2"/>
          <c:order val="2"/>
          <c:tx>
            <c:strRef>
              <c:f>'rend región'!$B$23</c:f>
              <c:strCache>
                <c:ptCount val="1"/>
                <c:pt idx="0">
                  <c:v>2016/17</c:v>
                </c:pt>
              </c:strCache>
            </c:strRef>
          </c:tx>
          <c:invertIfNegative val="0"/>
          <c:cat>
            <c:strRef>
              <c:f>'rend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'rend región'!$C$23:$K$23</c:f>
              <c:numCache>
                <c:formatCode>#,##0.0</c:formatCode>
                <c:ptCount val="9"/>
                <c:pt idx="0">
                  <c:v>24.86</c:v>
                </c:pt>
                <c:pt idx="1">
                  <c:v>13.88</c:v>
                </c:pt>
                <c:pt idx="2">
                  <c:v>17</c:v>
                </c:pt>
                <c:pt idx="3">
                  <c:v>15.419999999999998</c:v>
                </c:pt>
                <c:pt idx="4">
                  <c:v>22.130000000000003</c:v>
                </c:pt>
                <c:pt idx="5">
                  <c:v>17.25</c:v>
                </c:pt>
                <c:pt idx="6">
                  <c:v>26.639999999999997</c:v>
                </c:pt>
                <c:pt idx="7">
                  <c:v>31.689999999999998</c:v>
                </c:pt>
                <c:pt idx="8">
                  <c:v>42.980000000000004</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Gráfico 2. Precio diario de papa en los mercados mayoristas (en $/25 kilos con IVA)</a:t>
            </a:r>
          </a:p>
        </c:rich>
      </c:tx>
      <c:layout>
        <c:manualLayout>
          <c:xMode val="edge"/>
          <c:yMode val="edge"/>
          <c:x val="0.19820157658102178"/>
          <c:y val="3.0923884514435694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s>
    <c:plotArea>
      <c:layout>
        <c:manualLayout>
          <c:layoutTarget val="inner"/>
          <c:xMode val="edge"/>
          <c:yMode val="edge"/>
          <c:x val="0.1070855579609498"/>
          <c:y val="0.13330807086614174"/>
          <c:w val="0.86613648744541383"/>
          <c:h val="0.63066010498687664"/>
        </c:manualLayout>
      </c:layout>
      <c:lineChart>
        <c:grouping val="standard"/>
        <c:varyColors val="0"/>
        <c:ser>
          <c:idx val="0"/>
          <c:order val="0"/>
          <c:tx>
            <c:v>Total</c:v>
          </c:tx>
          <c:spPr>
            <a:ln w="28575" cap="rnd">
              <a:solidFill>
                <a:schemeClr val="accent1"/>
              </a:solidFill>
              <a:round/>
            </a:ln>
            <a:effectLst/>
          </c:spPr>
          <c:marker>
            <c:symbol val="none"/>
          </c:marker>
          <c:trendline>
            <c:spPr>
              <a:ln w="19050" cap="rnd">
                <a:solidFill>
                  <a:srgbClr val="FF0000"/>
                </a:solidFill>
                <a:prstDash val="sysDot"/>
              </a:ln>
              <a:effectLst/>
            </c:spPr>
            <c:trendlineType val="poly"/>
            <c:order val="2"/>
            <c:dispRSqr val="0"/>
            <c:dispEq val="0"/>
          </c:trendline>
          <c:cat>
            <c:strLit>
              <c:ptCount val="135"/>
              <c:pt idx="0">
                <c:v>02-10-17</c:v>
              </c:pt>
              <c:pt idx="1">
                <c:v>03-10-17</c:v>
              </c:pt>
              <c:pt idx="2">
                <c:v>04-10-17</c:v>
              </c:pt>
              <c:pt idx="3">
                <c:v>05-10-17</c:v>
              </c:pt>
              <c:pt idx="4">
                <c:v>06-10-17</c:v>
              </c:pt>
              <c:pt idx="5">
                <c:v>10-10-17</c:v>
              </c:pt>
              <c:pt idx="6">
                <c:v>11-10-17</c:v>
              </c:pt>
              <c:pt idx="7">
                <c:v>12-10-17</c:v>
              </c:pt>
              <c:pt idx="8">
                <c:v>13-10-17</c:v>
              </c:pt>
              <c:pt idx="9">
                <c:v>16-10-17</c:v>
              </c:pt>
              <c:pt idx="10">
                <c:v>17-10-17</c:v>
              </c:pt>
              <c:pt idx="11">
                <c:v>18-10-17</c:v>
              </c:pt>
              <c:pt idx="12">
                <c:v>19-10-17</c:v>
              </c:pt>
              <c:pt idx="13">
                <c:v>20-10-17</c:v>
              </c:pt>
              <c:pt idx="14">
                <c:v>23-10-17</c:v>
              </c:pt>
              <c:pt idx="15">
                <c:v>24-10-17</c:v>
              </c:pt>
              <c:pt idx="16">
                <c:v>25-10-17</c:v>
              </c:pt>
              <c:pt idx="17">
                <c:v>26-10-17</c:v>
              </c:pt>
              <c:pt idx="18">
                <c:v>30-10-17</c:v>
              </c:pt>
              <c:pt idx="19">
                <c:v>31-10-17</c:v>
              </c:pt>
              <c:pt idx="20">
                <c:v>02-11-17</c:v>
              </c:pt>
              <c:pt idx="21">
                <c:v>03-11-17</c:v>
              </c:pt>
              <c:pt idx="22">
                <c:v>06-11-17</c:v>
              </c:pt>
              <c:pt idx="23">
                <c:v>07-11-17</c:v>
              </c:pt>
              <c:pt idx="24">
                <c:v>08-11-17</c:v>
              </c:pt>
              <c:pt idx="25">
                <c:v>09-11-17</c:v>
              </c:pt>
              <c:pt idx="26">
                <c:v>10-11-17</c:v>
              </c:pt>
              <c:pt idx="27">
                <c:v>13-11-17</c:v>
              </c:pt>
              <c:pt idx="28">
                <c:v>14-11-17</c:v>
              </c:pt>
              <c:pt idx="29">
                <c:v>15-11-17</c:v>
              </c:pt>
              <c:pt idx="30">
                <c:v>16-11-17</c:v>
              </c:pt>
              <c:pt idx="31">
                <c:v>17-11-17</c:v>
              </c:pt>
              <c:pt idx="32">
                <c:v>20-11-17</c:v>
              </c:pt>
              <c:pt idx="33">
                <c:v>21-11-17</c:v>
              </c:pt>
              <c:pt idx="34">
                <c:v>22-11-17</c:v>
              </c:pt>
              <c:pt idx="35">
                <c:v>23-11-17</c:v>
              </c:pt>
              <c:pt idx="36">
                <c:v>24-11-17</c:v>
              </c:pt>
              <c:pt idx="37">
                <c:v>27-11-17</c:v>
              </c:pt>
              <c:pt idx="38">
                <c:v>28-11-17</c:v>
              </c:pt>
              <c:pt idx="39">
                <c:v>29-11-17</c:v>
              </c:pt>
              <c:pt idx="40">
                <c:v>30-11-17</c:v>
              </c:pt>
              <c:pt idx="41">
                <c:v>01-12-17</c:v>
              </c:pt>
              <c:pt idx="42">
                <c:v>04-12-17</c:v>
              </c:pt>
              <c:pt idx="43">
                <c:v>05-12-17</c:v>
              </c:pt>
              <c:pt idx="44">
                <c:v>06-12-17</c:v>
              </c:pt>
              <c:pt idx="45">
                <c:v>07-12-17</c:v>
              </c:pt>
              <c:pt idx="46">
                <c:v>11-12-17</c:v>
              </c:pt>
              <c:pt idx="47">
                <c:v>12-12-17</c:v>
              </c:pt>
              <c:pt idx="48">
                <c:v>13-12-17</c:v>
              </c:pt>
              <c:pt idx="49">
                <c:v>14-12-17</c:v>
              </c:pt>
              <c:pt idx="50">
                <c:v>15-12-17</c:v>
              </c:pt>
              <c:pt idx="51">
                <c:v>18-12-17</c:v>
              </c:pt>
              <c:pt idx="52">
                <c:v>19-12-17</c:v>
              </c:pt>
              <c:pt idx="53">
                <c:v>20-12-17</c:v>
              </c:pt>
              <c:pt idx="54">
                <c:v>21-12-17</c:v>
              </c:pt>
              <c:pt idx="55">
                <c:v>22-12-17</c:v>
              </c:pt>
              <c:pt idx="56">
                <c:v>26-12-17</c:v>
              </c:pt>
              <c:pt idx="57">
                <c:v>27-12-17</c:v>
              </c:pt>
              <c:pt idx="58">
                <c:v>28-12-17</c:v>
              </c:pt>
              <c:pt idx="59">
                <c:v>29-12-17</c:v>
              </c:pt>
              <c:pt idx="60">
                <c:v>02-01-18</c:v>
              </c:pt>
              <c:pt idx="61">
                <c:v>03-01-18</c:v>
              </c:pt>
              <c:pt idx="62">
                <c:v>04-01-18</c:v>
              </c:pt>
              <c:pt idx="63">
                <c:v>05-01-18</c:v>
              </c:pt>
              <c:pt idx="64">
                <c:v>08-01-18</c:v>
              </c:pt>
              <c:pt idx="65">
                <c:v>09-01-18</c:v>
              </c:pt>
              <c:pt idx="66">
                <c:v>10-01-18</c:v>
              </c:pt>
              <c:pt idx="67">
                <c:v>11-01-18</c:v>
              </c:pt>
              <c:pt idx="68">
                <c:v>12-01-18</c:v>
              </c:pt>
              <c:pt idx="69">
                <c:v>15-01-18</c:v>
              </c:pt>
              <c:pt idx="70">
                <c:v>16-01-18</c:v>
              </c:pt>
              <c:pt idx="71">
                <c:v>17-01-18</c:v>
              </c:pt>
              <c:pt idx="72">
                <c:v>18-01-18</c:v>
              </c:pt>
              <c:pt idx="73">
                <c:v>19-01-18</c:v>
              </c:pt>
              <c:pt idx="74">
                <c:v>22-01-18</c:v>
              </c:pt>
              <c:pt idx="75">
                <c:v>23-01-18</c:v>
              </c:pt>
              <c:pt idx="76">
                <c:v>24-01-18</c:v>
              </c:pt>
              <c:pt idx="77">
                <c:v>25-01-18</c:v>
              </c:pt>
              <c:pt idx="78">
                <c:v>26-01-18</c:v>
              </c:pt>
              <c:pt idx="79">
                <c:v>29-01-18</c:v>
              </c:pt>
              <c:pt idx="80">
                <c:v>30-01-18</c:v>
              </c:pt>
              <c:pt idx="81">
                <c:v>31-01-18</c:v>
              </c:pt>
              <c:pt idx="82">
                <c:v>01-02-18</c:v>
              </c:pt>
              <c:pt idx="83">
                <c:v>02-02-18</c:v>
              </c:pt>
              <c:pt idx="84">
                <c:v>05-02-18</c:v>
              </c:pt>
              <c:pt idx="85">
                <c:v>06-02-18</c:v>
              </c:pt>
              <c:pt idx="86">
                <c:v>07-02-18</c:v>
              </c:pt>
              <c:pt idx="87">
                <c:v>08-02-18</c:v>
              </c:pt>
              <c:pt idx="88">
                <c:v>09-02-18</c:v>
              </c:pt>
              <c:pt idx="89">
                <c:v>12-02-18</c:v>
              </c:pt>
              <c:pt idx="90">
                <c:v>13-02-18</c:v>
              </c:pt>
              <c:pt idx="91">
                <c:v>14-02-18</c:v>
              </c:pt>
              <c:pt idx="92">
                <c:v>15-02-18</c:v>
              </c:pt>
              <c:pt idx="93">
                <c:v>16-02-18</c:v>
              </c:pt>
              <c:pt idx="94">
                <c:v>19-02-18</c:v>
              </c:pt>
              <c:pt idx="95">
                <c:v>20-02-18</c:v>
              </c:pt>
              <c:pt idx="96">
                <c:v>21-02-18</c:v>
              </c:pt>
              <c:pt idx="97">
                <c:v>22-02-18</c:v>
              </c:pt>
              <c:pt idx="98">
                <c:v>23-02-18</c:v>
              </c:pt>
              <c:pt idx="99">
                <c:v>26-02-18</c:v>
              </c:pt>
              <c:pt idx="100">
                <c:v>27-02-18</c:v>
              </c:pt>
              <c:pt idx="101">
                <c:v>28-02-18</c:v>
              </c:pt>
              <c:pt idx="102">
                <c:v>01-03-18</c:v>
              </c:pt>
              <c:pt idx="103">
                <c:v>02-03-18</c:v>
              </c:pt>
              <c:pt idx="104">
                <c:v>05-03-18</c:v>
              </c:pt>
              <c:pt idx="105">
                <c:v>06-03-18</c:v>
              </c:pt>
              <c:pt idx="106">
                <c:v>07-03-18</c:v>
              </c:pt>
              <c:pt idx="107">
                <c:v>08-03-18</c:v>
              </c:pt>
              <c:pt idx="108">
                <c:v>09-03-18</c:v>
              </c:pt>
              <c:pt idx="109">
                <c:v>12-03-18</c:v>
              </c:pt>
              <c:pt idx="110">
                <c:v>13-03-18</c:v>
              </c:pt>
              <c:pt idx="111">
                <c:v>14-03-18</c:v>
              </c:pt>
              <c:pt idx="112">
                <c:v>15-03-18</c:v>
              </c:pt>
              <c:pt idx="113">
                <c:v>16-03-18</c:v>
              </c:pt>
              <c:pt idx="114">
                <c:v>19-03-18</c:v>
              </c:pt>
              <c:pt idx="115">
                <c:v>20-03-18</c:v>
              </c:pt>
              <c:pt idx="116">
                <c:v>21-03-18</c:v>
              </c:pt>
              <c:pt idx="117">
                <c:v>22-03-18</c:v>
              </c:pt>
              <c:pt idx="118">
                <c:v>23-03-18</c:v>
              </c:pt>
              <c:pt idx="119">
                <c:v>26-03-18</c:v>
              </c:pt>
              <c:pt idx="120">
                <c:v>27-03-18</c:v>
              </c:pt>
              <c:pt idx="121">
                <c:v>28-03-18</c:v>
              </c:pt>
              <c:pt idx="122">
                <c:v>29-03-18</c:v>
              </c:pt>
              <c:pt idx="123">
                <c:v>02-04-18</c:v>
              </c:pt>
              <c:pt idx="124">
                <c:v>03-04-18</c:v>
              </c:pt>
              <c:pt idx="125">
                <c:v>04-04-18</c:v>
              </c:pt>
              <c:pt idx="126">
                <c:v>05-04-18</c:v>
              </c:pt>
              <c:pt idx="127">
                <c:v>06-04-18</c:v>
              </c:pt>
              <c:pt idx="128">
                <c:v>09-04-18</c:v>
              </c:pt>
              <c:pt idx="129">
                <c:v>10-04-18</c:v>
              </c:pt>
              <c:pt idx="130">
                <c:v>11-04-18</c:v>
              </c:pt>
              <c:pt idx="131">
                <c:v>12-04-18</c:v>
              </c:pt>
              <c:pt idx="132">
                <c:v>13-04-18</c:v>
              </c:pt>
              <c:pt idx="133">
                <c:v>16-04-18</c:v>
              </c:pt>
              <c:pt idx="134">
                <c:v>17-04-18</c:v>
              </c:pt>
            </c:strLit>
          </c:cat>
          <c:val>
            <c:numLit>
              <c:formatCode>General</c:formatCode>
              <c:ptCount val="135"/>
              <c:pt idx="0">
                <c:v>4492.556068474707</c:v>
              </c:pt>
              <c:pt idx="1">
                <c:v>4501.2197037701972</c:v>
              </c:pt>
              <c:pt idx="2">
                <c:v>4459.0874615647417</c:v>
              </c:pt>
              <c:pt idx="3">
                <c:v>4482.3802177858443</c:v>
              </c:pt>
              <c:pt idx="4">
                <c:v>3982.9154575892858</c:v>
              </c:pt>
              <c:pt idx="5">
                <c:v>4042.7985675917635</c:v>
              </c:pt>
              <c:pt idx="6">
                <c:v>4106.958333333333</c:v>
              </c:pt>
              <c:pt idx="7">
                <c:v>3808.8110276986799</c:v>
              </c:pt>
              <c:pt idx="8">
                <c:v>4664.1634372367316</c:v>
              </c:pt>
              <c:pt idx="9">
                <c:v>4391.7172887172883</c:v>
              </c:pt>
              <c:pt idx="10">
                <c:v>4755.2442333785621</c:v>
              </c:pt>
              <c:pt idx="11">
                <c:v>4703.2122820318427</c:v>
              </c:pt>
              <c:pt idx="12">
                <c:v>4586.6975425330811</c:v>
              </c:pt>
              <c:pt idx="13">
                <c:v>4542.613308800981</c:v>
              </c:pt>
              <c:pt idx="14">
                <c:v>4338.7709519934906</c:v>
              </c:pt>
              <c:pt idx="15">
                <c:v>4233.2228096676736</c:v>
              </c:pt>
              <c:pt idx="16">
                <c:v>4666.1573770491805</c:v>
              </c:pt>
              <c:pt idx="17">
                <c:v>4497.491655969191</c:v>
              </c:pt>
              <c:pt idx="18">
                <c:v>4411.8383629599011</c:v>
              </c:pt>
              <c:pt idx="19">
                <c:v>4402.3748834731659</c:v>
              </c:pt>
              <c:pt idx="20">
                <c:v>5219.2830188679245</c:v>
              </c:pt>
              <c:pt idx="21">
                <c:v>5980.90373280943</c:v>
              </c:pt>
              <c:pt idx="22">
                <c:v>6996.0516262261226</c:v>
              </c:pt>
              <c:pt idx="23">
                <c:v>6795.6028965981814</c:v>
              </c:pt>
              <c:pt idx="24">
                <c:v>7094.2864077669901</c:v>
              </c:pt>
              <c:pt idx="25">
                <c:v>7029.9456886898097</c:v>
              </c:pt>
              <c:pt idx="26">
                <c:v>7057.353532080363</c:v>
              </c:pt>
              <c:pt idx="27">
                <c:v>6401.6654583117552</c:v>
              </c:pt>
              <c:pt idx="28">
                <c:v>7011.9303241441985</c:v>
              </c:pt>
              <c:pt idx="29">
                <c:v>7139.3686905632776</c:v>
              </c:pt>
              <c:pt idx="30">
                <c:v>7010.9353076480738</c:v>
              </c:pt>
              <c:pt idx="31">
                <c:v>6925.2098050569384</c:v>
              </c:pt>
              <c:pt idx="32">
                <c:v>7411.8918449971079</c:v>
              </c:pt>
              <c:pt idx="33">
                <c:v>6758.7770177838574</c:v>
              </c:pt>
              <c:pt idx="34">
                <c:v>6958.5221256291261</c:v>
              </c:pt>
              <c:pt idx="35">
                <c:v>6933.8256222324017</c:v>
              </c:pt>
              <c:pt idx="36">
                <c:v>6854.7071398033349</c:v>
              </c:pt>
              <c:pt idx="37">
                <c:v>5889.7170837867243</c:v>
              </c:pt>
              <c:pt idx="38">
                <c:v>6193.9910426370479</c:v>
              </c:pt>
              <c:pt idx="39">
                <c:v>7269.2840210711147</c:v>
              </c:pt>
              <c:pt idx="40">
                <c:v>6927.7698093405634</c:v>
              </c:pt>
              <c:pt idx="41">
                <c:v>6673.1555636896046</c:v>
              </c:pt>
              <c:pt idx="42">
                <c:v>7539.8345410628017</c:v>
              </c:pt>
              <c:pt idx="43">
                <c:v>7359.4539845758354</c:v>
              </c:pt>
              <c:pt idx="44">
                <c:v>8932.625</c:v>
              </c:pt>
              <c:pt idx="45">
                <c:v>8352.1481700118056</c:v>
              </c:pt>
              <c:pt idx="46">
                <c:v>8979.0895205770048</c:v>
              </c:pt>
              <c:pt idx="47">
                <c:v>8762.5239907346131</c:v>
              </c:pt>
              <c:pt idx="48">
                <c:v>9477.4583590376315</c:v>
              </c:pt>
              <c:pt idx="49">
                <c:v>7852.4755661501786</c:v>
              </c:pt>
              <c:pt idx="50">
                <c:v>8417.4261672991252</c:v>
              </c:pt>
              <c:pt idx="51">
                <c:v>8472.2149019607841</c:v>
              </c:pt>
              <c:pt idx="52">
                <c:v>7018.0916235041968</c:v>
              </c:pt>
              <c:pt idx="53">
                <c:v>7729.1912547528518</c:v>
              </c:pt>
              <c:pt idx="54">
                <c:v>8873.7816429170161</c:v>
              </c:pt>
              <c:pt idx="55">
                <c:v>9366.0430205949651</c:v>
              </c:pt>
              <c:pt idx="56">
                <c:v>8152.3418628454456</c:v>
              </c:pt>
              <c:pt idx="57">
                <c:v>8172.8704887605691</c:v>
              </c:pt>
              <c:pt idx="58">
                <c:v>8877.6138387178835</c:v>
              </c:pt>
              <c:pt idx="59">
                <c:v>7654.5205821205818</c:v>
              </c:pt>
              <c:pt idx="60">
                <c:v>8909.3174815807106</c:v>
              </c:pt>
              <c:pt idx="61">
                <c:v>7840.7410733150218</c:v>
              </c:pt>
              <c:pt idx="62">
                <c:v>7809.6932767355884</c:v>
              </c:pt>
              <c:pt idx="63">
                <c:v>8076.9057251440481</c:v>
              </c:pt>
              <c:pt idx="64">
                <c:v>8393.0713463751435</c:v>
              </c:pt>
              <c:pt idx="65">
                <c:v>8567.6531353820592</c:v>
              </c:pt>
              <c:pt idx="66">
                <c:v>8785.4895833333339</c:v>
              </c:pt>
              <c:pt idx="67">
                <c:v>8079.4738759950669</c:v>
              </c:pt>
              <c:pt idx="68">
                <c:v>8123.2539808917199</c:v>
              </c:pt>
              <c:pt idx="69">
                <c:v>8422.6302729528543</c:v>
              </c:pt>
              <c:pt idx="70">
                <c:v>8521.8227146814406</c:v>
              </c:pt>
              <c:pt idx="71">
                <c:v>7341.9318429661944</c:v>
              </c:pt>
              <c:pt idx="72">
                <c:v>8752.7222441722643</c:v>
              </c:pt>
              <c:pt idx="73">
                <c:v>7340.8289322617684</c:v>
              </c:pt>
              <c:pt idx="74">
                <c:v>8269.9015263417041</c:v>
              </c:pt>
              <c:pt idx="75">
                <c:v>7376.5123827843236</c:v>
              </c:pt>
              <c:pt idx="76">
                <c:v>6779.6763550667711</c:v>
              </c:pt>
              <c:pt idx="77">
                <c:v>7377.4510608369474</c:v>
              </c:pt>
              <c:pt idx="78">
                <c:v>7266.3041691133294</c:v>
              </c:pt>
              <c:pt idx="79">
                <c:v>7715.1023316062174</c:v>
              </c:pt>
              <c:pt idx="80">
                <c:v>8313.5099807477964</c:v>
              </c:pt>
              <c:pt idx="81">
                <c:v>7647.5334158415844</c:v>
              </c:pt>
              <c:pt idx="82">
                <c:v>7951.0458313018044</c:v>
              </c:pt>
              <c:pt idx="83">
                <c:v>7755.2534403669724</c:v>
              </c:pt>
              <c:pt idx="84">
                <c:v>8836.7935349322215</c:v>
              </c:pt>
              <c:pt idx="85">
                <c:v>7124.5214559832539</c:v>
              </c:pt>
              <c:pt idx="86">
                <c:v>7802.6737548964747</c:v>
              </c:pt>
              <c:pt idx="87">
                <c:v>7103.1394692264257</c:v>
              </c:pt>
              <c:pt idx="88">
                <c:v>6780.8314977973569</c:v>
              </c:pt>
              <c:pt idx="89">
                <c:v>7160.8268733850127</c:v>
              </c:pt>
              <c:pt idx="90">
                <c:v>7472.7251687560274</c:v>
              </c:pt>
              <c:pt idx="91">
                <c:v>7170.8317544524443</c:v>
              </c:pt>
              <c:pt idx="92">
                <c:v>6964.1898052217157</c:v>
              </c:pt>
              <c:pt idx="93">
                <c:v>7221.3325859491779</c:v>
              </c:pt>
              <c:pt idx="94">
                <c:v>7133.4410213378087</c:v>
              </c:pt>
              <c:pt idx="95">
                <c:v>7272.532983070636</c:v>
              </c:pt>
              <c:pt idx="96">
                <c:v>7180.0190605854323</c:v>
              </c:pt>
              <c:pt idx="97">
                <c:v>7411.7855750487333</c:v>
              </c:pt>
              <c:pt idx="98">
                <c:v>8033.2262731481478</c:v>
              </c:pt>
              <c:pt idx="99">
                <c:v>7174.8782249741998</c:v>
              </c:pt>
              <c:pt idx="100">
                <c:v>7159.963768115942</c:v>
              </c:pt>
              <c:pt idx="101">
                <c:v>7264.9292929292933</c:v>
              </c:pt>
              <c:pt idx="102">
                <c:v>7963.3920283920288</c:v>
              </c:pt>
              <c:pt idx="103">
                <c:v>7904.5806615776082</c:v>
              </c:pt>
              <c:pt idx="104">
                <c:v>7231.5235396687012</c:v>
              </c:pt>
              <c:pt idx="105">
                <c:v>7848.1800569800571</c:v>
              </c:pt>
              <c:pt idx="106">
                <c:v>7560.8516798265982</c:v>
              </c:pt>
              <c:pt idx="107">
                <c:v>7374.505553270259</c:v>
              </c:pt>
              <c:pt idx="108">
                <c:v>7621.5168697282097</c:v>
              </c:pt>
              <c:pt idx="109">
                <c:v>7579.7615535889872</c:v>
              </c:pt>
              <c:pt idx="110">
                <c:v>7240.4376400298734</c:v>
              </c:pt>
              <c:pt idx="111">
                <c:v>7412.7576736672054</c:v>
              </c:pt>
              <c:pt idx="112">
                <c:v>7618.1204754186929</c:v>
              </c:pt>
              <c:pt idx="113">
                <c:v>7447.3420338545029</c:v>
              </c:pt>
              <c:pt idx="114">
                <c:v>6773.6006688963207</c:v>
              </c:pt>
              <c:pt idx="115">
                <c:v>7721.4219917012451</c:v>
              </c:pt>
              <c:pt idx="116">
                <c:v>7691.1314441789009</c:v>
              </c:pt>
              <c:pt idx="117">
                <c:v>8001.4611951400939</c:v>
              </c:pt>
              <c:pt idx="118">
                <c:v>8097.0198895027625</c:v>
              </c:pt>
              <c:pt idx="119">
                <c:v>7676.7675239536056</c:v>
              </c:pt>
              <c:pt idx="120">
                <c:v>7697.7826479891546</c:v>
              </c:pt>
              <c:pt idx="121">
                <c:v>8114.3112947658401</c:v>
              </c:pt>
              <c:pt idx="122">
                <c:v>7508.4074585635362</c:v>
              </c:pt>
              <c:pt idx="123">
                <c:v>7892.5183585313171</c:v>
              </c:pt>
              <c:pt idx="124">
                <c:v>7518.8589634664404</c:v>
              </c:pt>
              <c:pt idx="125">
                <c:v>7151.9047280483474</c:v>
              </c:pt>
              <c:pt idx="126">
                <c:v>7331.1320523303357</c:v>
              </c:pt>
              <c:pt idx="127">
                <c:v>7551.1506424457248</c:v>
              </c:pt>
              <c:pt idx="128">
                <c:v>7606.7357257368358</c:v>
              </c:pt>
              <c:pt idx="129">
                <c:v>7172.2948619631898</c:v>
              </c:pt>
              <c:pt idx="130">
                <c:v>7025.4584115071921</c:v>
              </c:pt>
              <c:pt idx="131">
                <c:v>7703.3904365904364</c:v>
              </c:pt>
              <c:pt idx="132">
                <c:v>7121.4625880281692</c:v>
              </c:pt>
              <c:pt idx="133">
                <c:v>7125.0661094224924</c:v>
              </c:pt>
              <c:pt idx="134">
                <c:v>6725.2723087818695</c:v>
              </c:pt>
            </c:numLit>
          </c:val>
          <c:smooth val="0"/>
          <c:extLst>
            <c:ext xmlns:c16="http://schemas.microsoft.com/office/drawing/2014/chart" uri="{C3380CC4-5D6E-409C-BE32-E72D297353CC}">
              <c16:uniqueId val="{00000001-E859-4688-BBFB-D87A6B0BD985}"/>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desde el 2 de marzo al 9 de abril de 2018 </a:t>
            </a:r>
          </a:p>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4356942545995899"/>
          <c:w val="0.75837937887821805"/>
          <c:h val="0.64221216846671603"/>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mayorista3'!$B$6:$B$37</c:f>
              <c:numCache>
                <c:formatCode>m/d/yyyy</c:formatCode>
                <c:ptCount val="32"/>
                <c:pt idx="0">
                  <c:v>43161</c:v>
                </c:pt>
                <c:pt idx="1">
                  <c:v>43164</c:v>
                </c:pt>
                <c:pt idx="2">
                  <c:v>43165</c:v>
                </c:pt>
                <c:pt idx="3">
                  <c:v>43166</c:v>
                </c:pt>
                <c:pt idx="4">
                  <c:v>43167</c:v>
                </c:pt>
                <c:pt idx="5">
                  <c:v>43168</c:v>
                </c:pt>
                <c:pt idx="6">
                  <c:v>43171</c:v>
                </c:pt>
                <c:pt idx="7">
                  <c:v>43172</c:v>
                </c:pt>
                <c:pt idx="8">
                  <c:v>43173</c:v>
                </c:pt>
                <c:pt idx="9">
                  <c:v>43174</c:v>
                </c:pt>
                <c:pt idx="10">
                  <c:v>43175</c:v>
                </c:pt>
                <c:pt idx="11">
                  <c:v>43178</c:v>
                </c:pt>
                <c:pt idx="12">
                  <c:v>43179</c:v>
                </c:pt>
                <c:pt idx="13">
                  <c:v>43180</c:v>
                </c:pt>
                <c:pt idx="14">
                  <c:v>43181</c:v>
                </c:pt>
                <c:pt idx="15">
                  <c:v>43182</c:v>
                </c:pt>
                <c:pt idx="16">
                  <c:v>43185</c:v>
                </c:pt>
                <c:pt idx="17">
                  <c:v>43186</c:v>
                </c:pt>
                <c:pt idx="18">
                  <c:v>43187</c:v>
                </c:pt>
                <c:pt idx="19">
                  <c:v>43188</c:v>
                </c:pt>
                <c:pt idx="20">
                  <c:v>43192</c:v>
                </c:pt>
                <c:pt idx="21">
                  <c:v>43193</c:v>
                </c:pt>
                <c:pt idx="22">
                  <c:v>43194</c:v>
                </c:pt>
                <c:pt idx="23">
                  <c:v>43195</c:v>
                </c:pt>
                <c:pt idx="24">
                  <c:v>43196</c:v>
                </c:pt>
                <c:pt idx="25">
                  <c:v>43199</c:v>
                </c:pt>
                <c:pt idx="26">
                  <c:v>43200</c:v>
                </c:pt>
                <c:pt idx="27">
                  <c:v>43201</c:v>
                </c:pt>
                <c:pt idx="28">
                  <c:v>43202</c:v>
                </c:pt>
                <c:pt idx="29">
                  <c:v>43203</c:v>
                </c:pt>
                <c:pt idx="30">
                  <c:v>43206</c:v>
                </c:pt>
                <c:pt idx="31">
                  <c:v>43207</c:v>
                </c:pt>
              </c:numCache>
            </c:numRef>
          </c:cat>
          <c:val>
            <c:numRef>
              <c:f>'precio mayorista3'!$C$6:$C$37</c:f>
              <c:numCache>
                <c:formatCode>#,##0</c:formatCode>
                <c:ptCount val="32"/>
                <c:pt idx="0">
                  <c:v>11780</c:v>
                </c:pt>
                <c:pt idx="2">
                  <c:v>12100</c:v>
                </c:pt>
                <c:pt idx="3">
                  <c:v>12000</c:v>
                </c:pt>
                <c:pt idx="4">
                  <c:v>12500</c:v>
                </c:pt>
                <c:pt idx="5">
                  <c:v>10500</c:v>
                </c:pt>
                <c:pt idx="6">
                  <c:v>11500</c:v>
                </c:pt>
                <c:pt idx="7">
                  <c:v>10500</c:v>
                </c:pt>
                <c:pt idx="9">
                  <c:v>10615</c:v>
                </c:pt>
                <c:pt idx="12">
                  <c:v>11000</c:v>
                </c:pt>
                <c:pt idx="14">
                  <c:v>11400</c:v>
                </c:pt>
                <c:pt idx="15">
                  <c:v>13000</c:v>
                </c:pt>
                <c:pt idx="16">
                  <c:v>11500</c:v>
                </c:pt>
                <c:pt idx="17">
                  <c:v>10500</c:v>
                </c:pt>
                <c:pt idx="18">
                  <c:v>10600</c:v>
                </c:pt>
                <c:pt idx="19">
                  <c:v>11500</c:v>
                </c:pt>
                <c:pt idx="20">
                  <c:v>11571</c:v>
                </c:pt>
                <c:pt idx="21">
                  <c:v>10000</c:v>
                </c:pt>
                <c:pt idx="22">
                  <c:v>10500</c:v>
                </c:pt>
                <c:pt idx="23">
                  <c:v>11500</c:v>
                </c:pt>
                <c:pt idx="24">
                  <c:v>12500</c:v>
                </c:pt>
                <c:pt idx="25">
                  <c:v>13500</c:v>
                </c:pt>
                <c:pt idx="28">
                  <c:v>12000</c:v>
                </c:pt>
                <c:pt idx="29">
                  <c:v>10500</c:v>
                </c:pt>
                <c:pt idx="31">
                  <c:v>8429</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mayorista3'!$B$6:$B$37</c:f>
              <c:numCache>
                <c:formatCode>m/d/yyyy</c:formatCode>
                <c:ptCount val="32"/>
                <c:pt idx="0">
                  <c:v>43161</c:v>
                </c:pt>
                <c:pt idx="1">
                  <c:v>43164</c:v>
                </c:pt>
                <c:pt idx="2">
                  <c:v>43165</c:v>
                </c:pt>
                <c:pt idx="3">
                  <c:v>43166</c:v>
                </c:pt>
                <c:pt idx="4">
                  <c:v>43167</c:v>
                </c:pt>
                <c:pt idx="5">
                  <c:v>43168</c:v>
                </c:pt>
                <c:pt idx="6">
                  <c:v>43171</c:v>
                </c:pt>
                <c:pt idx="7">
                  <c:v>43172</c:v>
                </c:pt>
                <c:pt idx="8">
                  <c:v>43173</c:v>
                </c:pt>
                <c:pt idx="9">
                  <c:v>43174</c:v>
                </c:pt>
                <c:pt idx="10">
                  <c:v>43175</c:v>
                </c:pt>
                <c:pt idx="11">
                  <c:v>43178</c:v>
                </c:pt>
                <c:pt idx="12">
                  <c:v>43179</c:v>
                </c:pt>
                <c:pt idx="13">
                  <c:v>43180</c:v>
                </c:pt>
                <c:pt idx="14">
                  <c:v>43181</c:v>
                </c:pt>
                <c:pt idx="15">
                  <c:v>43182</c:v>
                </c:pt>
                <c:pt idx="16">
                  <c:v>43185</c:v>
                </c:pt>
                <c:pt idx="17">
                  <c:v>43186</c:v>
                </c:pt>
                <c:pt idx="18">
                  <c:v>43187</c:v>
                </c:pt>
                <c:pt idx="19">
                  <c:v>43188</c:v>
                </c:pt>
                <c:pt idx="20">
                  <c:v>43192</c:v>
                </c:pt>
                <c:pt idx="21">
                  <c:v>43193</c:v>
                </c:pt>
                <c:pt idx="22">
                  <c:v>43194</c:v>
                </c:pt>
                <c:pt idx="23">
                  <c:v>43195</c:v>
                </c:pt>
                <c:pt idx="24">
                  <c:v>43196</c:v>
                </c:pt>
                <c:pt idx="25">
                  <c:v>43199</c:v>
                </c:pt>
                <c:pt idx="26">
                  <c:v>43200</c:v>
                </c:pt>
                <c:pt idx="27">
                  <c:v>43201</c:v>
                </c:pt>
                <c:pt idx="28">
                  <c:v>43202</c:v>
                </c:pt>
                <c:pt idx="29">
                  <c:v>43203</c:v>
                </c:pt>
                <c:pt idx="30">
                  <c:v>43206</c:v>
                </c:pt>
                <c:pt idx="31">
                  <c:v>43207</c:v>
                </c:pt>
              </c:numCache>
            </c:numRef>
          </c:cat>
          <c:val>
            <c:numRef>
              <c:f>'precio mayorista3'!$D$6:$D$37</c:f>
              <c:numCache>
                <c:formatCode>#,##0</c:formatCode>
                <c:ptCount val="32"/>
                <c:pt idx="0">
                  <c:v>8100</c:v>
                </c:pt>
                <c:pt idx="1">
                  <c:v>8250</c:v>
                </c:pt>
                <c:pt idx="2">
                  <c:v>8250</c:v>
                </c:pt>
                <c:pt idx="3">
                  <c:v>8250</c:v>
                </c:pt>
                <c:pt idx="4">
                  <c:v>8250</c:v>
                </c:pt>
                <c:pt idx="5">
                  <c:v>8250</c:v>
                </c:pt>
                <c:pt idx="6">
                  <c:v>8250</c:v>
                </c:pt>
                <c:pt idx="7">
                  <c:v>8250</c:v>
                </c:pt>
                <c:pt idx="8">
                  <c:v>8250</c:v>
                </c:pt>
                <c:pt idx="9">
                  <c:v>8250</c:v>
                </c:pt>
                <c:pt idx="10">
                  <c:v>8250</c:v>
                </c:pt>
                <c:pt idx="11">
                  <c:v>9000</c:v>
                </c:pt>
                <c:pt idx="12">
                  <c:v>8900</c:v>
                </c:pt>
                <c:pt idx="13">
                  <c:v>8958</c:v>
                </c:pt>
                <c:pt idx="14">
                  <c:v>8925</c:v>
                </c:pt>
                <c:pt idx="15">
                  <c:v>8925</c:v>
                </c:pt>
                <c:pt idx="16">
                  <c:v>8925</c:v>
                </c:pt>
                <c:pt idx="17">
                  <c:v>9000</c:v>
                </c:pt>
                <c:pt idx="18">
                  <c:v>9030</c:v>
                </c:pt>
                <c:pt idx="19">
                  <c:v>9000</c:v>
                </c:pt>
                <c:pt idx="20">
                  <c:v>9000</c:v>
                </c:pt>
                <c:pt idx="21">
                  <c:v>9000</c:v>
                </c:pt>
                <c:pt idx="22">
                  <c:v>8958</c:v>
                </c:pt>
                <c:pt idx="23">
                  <c:v>8925</c:v>
                </c:pt>
                <c:pt idx="24">
                  <c:v>8925</c:v>
                </c:pt>
                <c:pt idx="25">
                  <c:v>8675</c:v>
                </c:pt>
                <c:pt idx="26">
                  <c:v>8750</c:v>
                </c:pt>
                <c:pt idx="27">
                  <c:v>8770</c:v>
                </c:pt>
                <c:pt idx="28">
                  <c:v>8750</c:v>
                </c:pt>
                <c:pt idx="29">
                  <c:v>8750</c:v>
                </c:pt>
                <c:pt idx="30">
                  <c:v>8750</c:v>
                </c:pt>
                <c:pt idx="31">
                  <c:v>8750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mayorista3'!$B$6:$B$37</c:f>
              <c:numCache>
                <c:formatCode>m/d/yyyy</c:formatCode>
                <c:ptCount val="32"/>
                <c:pt idx="0">
                  <c:v>43161</c:v>
                </c:pt>
                <c:pt idx="1">
                  <c:v>43164</c:v>
                </c:pt>
                <c:pt idx="2">
                  <c:v>43165</c:v>
                </c:pt>
                <c:pt idx="3">
                  <c:v>43166</c:v>
                </c:pt>
                <c:pt idx="4">
                  <c:v>43167</c:v>
                </c:pt>
                <c:pt idx="5">
                  <c:v>43168</c:v>
                </c:pt>
                <c:pt idx="6">
                  <c:v>43171</c:v>
                </c:pt>
                <c:pt idx="7">
                  <c:v>43172</c:v>
                </c:pt>
                <c:pt idx="8">
                  <c:v>43173</c:v>
                </c:pt>
                <c:pt idx="9">
                  <c:v>43174</c:v>
                </c:pt>
                <c:pt idx="10">
                  <c:v>43175</c:v>
                </c:pt>
                <c:pt idx="11">
                  <c:v>43178</c:v>
                </c:pt>
                <c:pt idx="12">
                  <c:v>43179</c:v>
                </c:pt>
                <c:pt idx="13">
                  <c:v>43180</c:v>
                </c:pt>
                <c:pt idx="14">
                  <c:v>43181</c:v>
                </c:pt>
                <c:pt idx="15">
                  <c:v>43182</c:v>
                </c:pt>
                <c:pt idx="16">
                  <c:v>43185</c:v>
                </c:pt>
                <c:pt idx="17">
                  <c:v>43186</c:v>
                </c:pt>
                <c:pt idx="18">
                  <c:v>43187</c:v>
                </c:pt>
                <c:pt idx="19">
                  <c:v>43188</c:v>
                </c:pt>
                <c:pt idx="20">
                  <c:v>43192</c:v>
                </c:pt>
                <c:pt idx="21">
                  <c:v>43193</c:v>
                </c:pt>
                <c:pt idx="22">
                  <c:v>43194</c:v>
                </c:pt>
                <c:pt idx="23">
                  <c:v>43195</c:v>
                </c:pt>
                <c:pt idx="24">
                  <c:v>43196</c:v>
                </c:pt>
                <c:pt idx="25">
                  <c:v>43199</c:v>
                </c:pt>
                <c:pt idx="26">
                  <c:v>43200</c:v>
                </c:pt>
                <c:pt idx="27">
                  <c:v>43201</c:v>
                </c:pt>
                <c:pt idx="28">
                  <c:v>43202</c:v>
                </c:pt>
                <c:pt idx="29">
                  <c:v>43203</c:v>
                </c:pt>
                <c:pt idx="30">
                  <c:v>43206</c:v>
                </c:pt>
                <c:pt idx="31">
                  <c:v>43207</c:v>
                </c:pt>
              </c:numCache>
            </c:numRef>
          </c:cat>
          <c:val>
            <c:numRef>
              <c:f>'precio mayorista3'!$E$6:$E$37</c:f>
              <c:numCache>
                <c:formatCode>#,##0</c:formatCode>
                <c:ptCount val="32"/>
                <c:pt idx="0">
                  <c:v>6259</c:v>
                </c:pt>
                <c:pt idx="1">
                  <c:v>6866.0714285714284</c:v>
                </c:pt>
                <c:pt idx="2">
                  <c:v>7035.3684210526317</c:v>
                </c:pt>
                <c:pt idx="3">
                  <c:v>6990.6981132075471</c:v>
                </c:pt>
                <c:pt idx="4">
                  <c:v>7013.2631578947367</c:v>
                </c:pt>
                <c:pt idx="5">
                  <c:v>6976.484375</c:v>
                </c:pt>
                <c:pt idx="6">
                  <c:v>7515.9193548387093</c:v>
                </c:pt>
                <c:pt idx="7">
                  <c:v>7337.4651162790697</c:v>
                </c:pt>
                <c:pt idx="9">
                  <c:v>7635.6101694915251</c:v>
                </c:pt>
                <c:pt idx="10">
                  <c:v>7545.6231003039511</c:v>
                </c:pt>
                <c:pt idx="11">
                  <c:v>7588.4683544303798</c:v>
                </c:pt>
                <c:pt idx="12">
                  <c:v>7615.4065934065939</c:v>
                </c:pt>
                <c:pt idx="13">
                  <c:v>7492.8721804511279</c:v>
                </c:pt>
                <c:pt idx="14">
                  <c:v>7523.958579881657</c:v>
                </c:pt>
                <c:pt idx="15">
                  <c:v>7572.729166666667</c:v>
                </c:pt>
                <c:pt idx="16">
                  <c:v>7653.9230769230771</c:v>
                </c:pt>
                <c:pt idx="17">
                  <c:v>7282.768115942029</c:v>
                </c:pt>
                <c:pt idx="18">
                  <c:v>7499.7529411764708</c:v>
                </c:pt>
                <c:pt idx="19">
                  <c:v>7030.260869565217</c:v>
                </c:pt>
                <c:pt idx="20">
                  <c:v>7464.6315789473683</c:v>
                </c:pt>
                <c:pt idx="21">
                  <c:v>7500</c:v>
                </c:pt>
                <c:pt idx="22">
                  <c:v>7531.359375</c:v>
                </c:pt>
                <c:pt idx="23">
                  <c:v>6946.3235294117649</c:v>
                </c:pt>
                <c:pt idx="24">
                  <c:v>7114.9310344827591</c:v>
                </c:pt>
                <c:pt idx="25">
                  <c:v>7201.3194444444443</c:v>
                </c:pt>
                <c:pt idx="26">
                  <c:v>7450.6543209876545</c:v>
                </c:pt>
                <c:pt idx="27">
                  <c:v>7175.7222222222226</c:v>
                </c:pt>
                <c:pt idx="28">
                  <c:v>6720.7352941176468</c:v>
                </c:pt>
                <c:pt idx="29">
                  <c:v>7162.304347826087</c:v>
                </c:pt>
                <c:pt idx="30">
                  <c:v>6784.1034482758623</c:v>
                </c:pt>
                <c:pt idx="31">
                  <c:v>6843.01</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mayorista3'!$B$6:$B$37</c:f>
              <c:numCache>
                <c:formatCode>m/d/yyyy</c:formatCode>
                <c:ptCount val="32"/>
                <c:pt idx="0">
                  <c:v>43161</c:v>
                </c:pt>
                <c:pt idx="1">
                  <c:v>43164</c:v>
                </c:pt>
                <c:pt idx="2">
                  <c:v>43165</c:v>
                </c:pt>
                <c:pt idx="3">
                  <c:v>43166</c:v>
                </c:pt>
                <c:pt idx="4">
                  <c:v>43167</c:v>
                </c:pt>
                <c:pt idx="5">
                  <c:v>43168</c:v>
                </c:pt>
                <c:pt idx="6">
                  <c:v>43171</c:v>
                </c:pt>
                <c:pt idx="7">
                  <c:v>43172</c:v>
                </c:pt>
                <c:pt idx="8">
                  <c:v>43173</c:v>
                </c:pt>
                <c:pt idx="9">
                  <c:v>43174</c:v>
                </c:pt>
                <c:pt idx="10">
                  <c:v>43175</c:v>
                </c:pt>
                <c:pt idx="11">
                  <c:v>43178</c:v>
                </c:pt>
                <c:pt idx="12">
                  <c:v>43179</c:v>
                </c:pt>
                <c:pt idx="13">
                  <c:v>43180</c:v>
                </c:pt>
                <c:pt idx="14">
                  <c:v>43181</c:v>
                </c:pt>
                <c:pt idx="15">
                  <c:v>43182</c:v>
                </c:pt>
                <c:pt idx="16">
                  <c:v>43185</c:v>
                </c:pt>
                <c:pt idx="17">
                  <c:v>43186</c:v>
                </c:pt>
                <c:pt idx="18">
                  <c:v>43187</c:v>
                </c:pt>
                <c:pt idx="19">
                  <c:v>43188</c:v>
                </c:pt>
                <c:pt idx="20">
                  <c:v>43192</c:v>
                </c:pt>
                <c:pt idx="21">
                  <c:v>43193</c:v>
                </c:pt>
                <c:pt idx="22">
                  <c:v>43194</c:v>
                </c:pt>
                <c:pt idx="23">
                  <c:v>43195</c:v>
                </c:pt>
                <c:pt idx="24">
                  <c:v>43196</c:v>
                </c:pt>
                <c:pt idx="25">
                  <c:v>43199</c:v>
                </c:pt>
                <c:pt idx="26">
                  <c:v>43200</c:v>
                </c:pt>
                <c:pt idx="27">
                  <c:v>43201</c:v>
                </c:pt>
                <c:pt idx="28">
                  <c:v>43202</c:v>
                </c:pt>
                <c:pt idx="29">
                  <c:v>43203</c:v>
                </c:pt>
                <c:pt idx="30">
                  <c:v>43206</c:v>
                </c:pt>
                <c:pt idx="31">
                  <c:v>43207</c:v>
                </c:pt>
              </c:numCache>
            </c:numRef>
          </c:cat>
          <c:val>
            <c:numRef>
              <c:f>'precio mayorista3'!$F$6:$F$37</c:f>
              <c:numCache>
                <c:formatCode>#,##0</c:formatCode>
                <c:ptCount val="32"/>
                <c:pt idx="0">
                  <c:v>7288.3627906976744</c:v>
                </c:pt>
                <c:pt idx="1">
                  <c:v>7040.8196721311479</c:v>
                </c:pt>
                <c:pt idx="2">
                  <c:v>7492.2694300518133</c:v>
                </c:pt>
                <c:pt idx="3">
                  <c:v>7208.1365366317796</c:v>
                </c:pt>
                <c:pt idx="4">
                  <c:v>7138.2910662824206</c:v>
                </c:pt>
                <c:pt idx="5">
                  <c:v>7439.0985221674873</c:v>
                </c:pt>
                <c:pt idx="6">
                  <c:v>7434.565217391304</c:v>
                </c:pt>
                <c:pt idx="7">
                  <c:v>7054.9109947643983</c:v>
                </c:pt>
                <c:pt idx="8">
                  <c:v>7454.9325842696626</c:v>
                </c:pt>
                <c:pt idx="9">
                  <c:v>7356.3032786885242</c:v>
                </c:pt>
                <c:pt idx="10">
                  <c:v>7459.3023255813951</c:v>
                </c:pt>
                <c:pt idx="11">
                  <c:v>6220.05</c:v>
                </c:pt>
                <c:pt idx="12">
                  <c:v>7441.2475759534582</c:v>
                </c:pt>
                <c:pt idx="13">
                  <c:v>7575.1505376344085</c:v>
                </c:pt>
                <c:pt idx="14">
                  <c:v>7637.5247678018577</c:v>
                </c:pt>
                <c:pt idx="15">
                  <c:v>7593.0163934426228</c:v>
                </c:pt>
                <c:pt idx="16">
                  <c:v>7529.2</c:v>
                </c:pt>
                <c:pt idx="17">
                  <c:v>7470.3934993084367</c:v>
                </c:pt>
                <c:pt idx="19">
                  <c:v>7207.3879142300193</c:v>
                </c:pt>
                <c:pt idx="20">
                  <c:v>6971.7735849056608</c:v>
                </c:pt>
                <c:pt idx="21">
                  <c:v>7457.7948717948721</c:v>
                </c:pt>
                <c:pt idx="22">
                  <c:v>6737.7324324324327</c:v>
                </c:pt>
                <c:pt idx="23">
                  <c:v>6627.4697986577185</c:v>
                </c:pt>
                <c:pt idx="24">
                  <c:v>6704.8852459016398</c:v>
                </c:pt>
                <c:pt idx="25">
                  <c:v>6978.131868131868</c:v>
                </c:pt>
                <c:pt idx="26">
                  <c:v>7013.0965749578891</c:v>
                </c:pt>
                <c:pt idx="27">
                  <c:v>6674.8468899521531</c:v>
                </c:pt>
                <c:pt idx="28">
                  <c:v>6606.8189522342063</c:v>
                </c:pt>
                <c:pt idx="29">
                  <c:v>6788.8677419354835</c:v>
                </c:pt>
                <c:pt idx="30">
                  <c:v>6949.0921228304405</c:v>
                </c:pt>
                <c:pt idx="31">
                  <c:v>6384.204556962025</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mayorista3'!$B$6:$B$37</c:f>
              <c:numCache>
                <c:formatCode>m/d/yyyy</c:formatCode>
                <c:ptCount val="32"/>
                <c:pt idx="0">
                  <c:v>43161</c:v>
                </c:pt>
                <c:pt idx="1">
                  <c:v>43164</c:v>
                </c:pt>
                <c:pt idx="2">
                  <c:v>43165</c:v>
                </c:pt>
                <c:pt idx="3">
                  <c:v>43166</c:v>
                </c:pt>
                <c:pt idx="4">
                  <c:v>43167</c:v>
                </c:pt>
                <c:pt idx="5">
                  <c:v>43168</c:v>
                </c:pt>
                <c:pt idx="6">
                  <c:v>43171</c:v>
                </c:pt>
                <c:pt idx="7">
                  <c:v>43172</c:v>
                </c:pt>
                <c:pt idx="8">
                  <c:v>43173</c:v>
                </c:pt>
                <c:pt idx="9">
                  <c:v>43174</c:v>
                </c:pt>
                <c:pt idx="10">
                  <c:v>43175</c:v>
                </c:pt>
                <c:pt idx="11">
                  <c:v>43178</c:v>
                </c:pt>
                <c:pt idx="12">
                  <c:v>43179</c:v>
                </c:pt>
                <c:pt idx="13">
                  <c:v>43180</c:v>
                </c:pt>
                <c:pt idx="14">
                  <c:v>43181</c:v>
                </c:pt>
                <c:pt idx="15">
                  <c:v>43182</c:v>
                </c:pt>
                <c:pt idx="16">
                  <c:v>43185</c:v>
                </c:pt>
                <c:pt idx="17">
                  <c:v>43186</c:v>
                </c:pt>
                <c:pt idx="18">
                  <c:v>43187</c:v>
                </c:pt>
                <c:pt idx="19">
                  <c:v>43188</c:v>
                </c:pt>
                <c:pt idx="20">
                  <c:v>43192</c:v>
                </c:pt>
                <c:pt idx="21">
                  <c:v>43193</c:v>
                </c:pt>
                <c:pt idx="22">
                  <c:v>43194</c:v>
                </c:pt>
                <c:pt idx="23">
                  <c:v>43195</c:v>
                </c:pt>
                <c:pt idx="24">
                  <c:v>43196</c:v>
                </c:pt>
                <c:pt idx="25">
                  <c:v>43199</c:v>
                </c:pt>
                <c:pt idx="26">
                  <c:v>43200</c:v>
                </c:pt>
                <c:pt idx="27">
                  <c:v>43201</c:v>
                </c:pt>
                <c:pt idx="28">
                  <c:v>43202</c:v>
                </c:pt>
                <c:pt idx="29">
                  <c:v>43203</c:v>
                </c:pt>
                <c:pt idx="30">
                  <c:v>43206</c:v>
                </c:pt>
                <c:pt idx="31">
                  <c:v>43207</c:v>
                </c:pt>
              </c:numCache>
            </c:numRef>
          </c:cat>
          <c:val>
            <c:numRef>
              <c:f>'precio mayorista3'!$G$6:$G$37</c:f>
              <c:numCache>
                <c:formatCode>#,##0</c:formatCode>
                <c:ptCount val="32"/>
                <c:pt idx="0">
                  <c:v>8000</c:v>
                </c:pt>
                <c:pt idx="1">
                  <c:v>9016.2841530054648</c:v>
                </c:pt>
                <c:pt idx="3">
                  <c:v>9000</c:v>
                </c:pt>
                <c:pt idx="4">
                  <c:v>8948</c:v>
                </c:pt>
                <c:pt idx="6">
                  <c:v>10446.25</c:v>
                </c:pt>
                <c:pt idx="7">
                  <c:v>8296</c:v>
                </c:pt>
                <c:pt idx="9">
                  <c:v>8347.826086956522</c:v>
                </c:pt>
                <c:pt idx="10">
                  <c:v>8100.04</c:v>
                </c:pt>
                <c:pt idx="12">
                  <c:v>8305.1525423728817</c:v>
                </c:pt>
                <c:pt idx="15">
                  <c:v>8206.0588235294126</c:v>
                </c:pt>
                <c:pt idx="17">
                  <c:v>7821</c:v>
                </c:pt>
                <c:pt idx="18">
                  <c:v>7778</c:v>
                </c:pt>
                <c:pt idx="21">
                  <c:v>8476.8372093023263</c:v>
                </c:pt>
                <c:pt idx="23">
                  <c:v>8452.2857142857138</c:v>
                </c:pt>
                <c:pt idx="24">
                  <c:v>8650.8837209302328</c:v>
                </c:pt>
                <c:pt idx="25">
                  <c:v>10536.25</c:v>
                </c:pt>
                <c:pt idx="26">
                  <c:v>8988.0952380952385</c:v>
                </c:pt>
                <c:pt idx="27">
                  <c:v>8387.0967741935492</c:v>
                </c:pt>
                <c:pt idx="28">
                  <c:v>8837.6486486486483</c:v>
                </c:pt>
                <c:pt idx="31">
                  <c:v>8301.7931034482754</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mayorista3'!$B$6:$B$37</c:f>
              <c:numCache>
                <c:formatCode>m/d/yyyy</c:formatCode>
                <c:ptCount val="32"/>
                <c:pt idx="0">
                  <c:v>43161</c:v>
                </c:pt>
                <c:pt idx="1">
                  <c:v>43164</c:v>
                </c:pt>
                <c:pt idx="2">
                  <c:v>43165</c:v>
                </c:pt>
                <c:pt idx="3">
                  <c:v>43166</c:v>
                </c:pt>
                <c:pt idx="4">
                  <c:v>43167</c:v>
                </c:pt>
                <c:pt idx="5">
                  <c:v>43168</c:v>
                </c:pt>
                <c:pt idx="6">
                  <c:v>43171</c:v>
                </c:pt>
                <c:pt idx="7">
                  <c:v>43172</c:v>
                </c:pt>
                <c:pt idx="8">
                  <c:v>43173</c:v>
                </c:pt>
                <c:pt idx="9">
                  <c:v>43174</c:v>
                </c:pt>
                <c:pt idx="10">
                  <c:v>43175</c:v>
                </c:pt>
                <c:pt idx="11">
                  <c:v>43178</c:v>
                </c:pt>
                <c:pt idx="12">
                  <c:v>43179</c:v>
                </c:pt>
                <c:pt idx="13">
                  <c:v>43180</c:v>
                </c:pt>
                <c:pt idx="14">
                  <c:v>43181</c:v>
                </c:pt>
                <c:pt idx="15">
                  <c:v>43182</c:v>
                </c:pt>
                <c:pt idx="16">
                  <c:v>43185</c:v>
                </c:pt>
                <c:pt idx="17">
                  <c:v>43186</c:v>
                </c:pt>
                <c:pt idx="18">
                  <c:v>43187</c:v>
                </c:pt>
                <c:pt idx="19">
                  <c:v>43188</c:v>
                </c:pt>
                <c:pt idx="20">
                  <c:v>43192</c:v>
                </c:pt>
                <c:pt idx="21">
                  <c:v>43193</c:v>
                </c:pt>
                <c:pt idx="22">
                  <c:v>43194</c:v>
                </c:pt>
                <c:pt idx="23">
                  <c:v>43195</c:v>
                </c:pt>
                <c:pt idx="24">
                  <c:v>43196</c:v>
                </c:pt>
                <c:pt idx="25">
                  <c:v>43199</c:v>
                </c:pt>
                <c:pt idx="26">
                  <c:v>43200</c:v>
                </c:pt>
                <c:pt idx="27">
                  <c:v>43201</c:v>
                </c:pt>
                <c:pt idx="28">
                  <c:v>43202</c:v>
                </c:pt>
                <c:pt idx="29">
                  <c:v>43203</c:v>
                </c:pt>
                <c:pt idx="30">
                  <c:v>43206</c:v>
                </c:pt>
                <c:pt idx="31">
                  <c:v>43207</c:v>
                </c:pt>
              </c:numCache>
            </c:numRef>
          </c:cat>
          <c:val>
            <c:numRef>
              <c:f>'precio mayorista3'!$H$6:$H$37</c:f>
              <c:numCache>
                <c:formatCode>#,##0</c:formatCode>
                <c:ptCount val="32"/>
                <c:pt idx="0">
                  <c:v>6500</c:v>
                </c:pt>
                <c:pt idx="1">
                  <c:v>6500</c:v>
                </c:pt>
                <c:pt idx="2">
                  <c:v>6500</c:v>
                </c:pt>
                <c:pt idx="3">
                  <c:v>7000</c:v>
                </c:pt>
                <c:pt idx="4">
                  <c:v>6750</c:v>
                </c:pt>
                <c:pt idx="5">
                  <c:v>6750</c:v>
                </c:pt>
                <c:pt idx="6">
                  <c:v>6375</c:v>
                </c:pt>
                <c:pt idx="7">
                  <c:v>7000</c:v>
                </c:pt>
                <c:pt idx="8">
                  <c:v>6810</c:v>
                </c:pt>
                <c:pt idx="9">
                  <c:v>7000</c:v>
                </c:pt>
                <c:pt idx="10">
                  <c:v>7000</c:v>
                </c:pt>
                <c:pt idx="11">
                  <c:v>6500</c:v>
                </c:pt>
                <c:pt idx="12">
                  <c:v>7400</c:v>
                </c:pt>
                <c:pt idx="13">
                  <c:v>6750</c:v>
                </c:pt>
                <c:pt idx="14">
                  <c:v>6250</c:v>
                </c:pt>
                <c:pt idx="15">
                  <c:v>6250</c:v>
                </c:pt>
                <c:pt idx="16">
                  <c:v>7500</c:v>
                </c:pt>
                <c:pt idx="17">
                  <c:v>7000</c:v>
                </c:pt>
                <c:pt idx="18">
                  <c:v>6250</c:v>
                </c:pt>
                <c:pt idx="19">
                  <c:v>6571.4285714285716</c:v>
                </c:pt>
                <c:pt idx="20">
                  <c:v>6500</c:v>
                </c:pt>
                <c:pt idx="21">
                  <c:v>6000</c:v>
                </c:pt>
                <c:pt idx="22">
                  <c:v>7000</c:v>
                </c:pt>
                <c:pt idx="23">
                  <c:v>7000</c:v>
                </c:pt>
                <c:pt idx="24">
                  <c:v>6500</c:v>
                </c:pt>
                <c:pt idx="25">
                  <c:v>6000</c:v>
                </c:pt>
                <c:pt idx="26">
                  <c:v>6333.333333333333</c:v>
                </c:pt>
                <c:pt idx="27">
                  <c:v>6000</c:v>
                </c:pt>
                <c:pt idx="28">
                  <c:v>6000</c:v>
                </c:pt>
                <c:pt idx="29">
                  <c:v>6000</c:v>
                </c:pt>
                <c:pt idx="30">
                  <c:v>6000</c:v>
                </c:pt>
                <c:pt idx="31">
                  <c:v>6000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de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mayorista3'!$B$6:$B$37</c:f>
              <c:numCache>
                <c:formatCode>m/d/yyyy</c:formatCode>
                <c:ptCount val="32"/>
                <c:pt idx="0">
                  <c:v>43161</c:v>
                </c:pt>
                <c:pt idx="1">
                  <c:v>43164</c:v>
                </c:pt>
                <c:pt idx="2">
                  <c:v>43165</c:v>
                </c:pt>
                <c:pt idx="3">
                  <c:v>43166</c:v>
                </c:pt>
                <c:pt idx="4">
                  <c:v>43167</c:v>
                </c:pt>
                <c:pt idx="5">
                  <c:v>43168</c:v>
                </c:pt>
                <c:pt idx="6">
                  <c:v>43171</c:v>
                </c:pt>
                <c:pt idx="7">
                  <c:v>43172</c:v>
                </c:pt>
                <c:pt idx="8">
                  <c:v>43173</c:v>
                </c:pt>
                <c:pt idx="9">
                  <c:v>43174</c:v>
                </c:pt>
                <c:pt idx="10">
                  <c:v>43175</c:v>
                </c:pt>
                <c:pt idx="11">
                  <c:v>43178</c:v>
                </c:pt>
                <c:pt idx="12">
                  <c:v>43179</c:v>
                </c:pt>
                <c:pt idx="13">
                  <c:v>43180</c:v>
                </c:pt>
                <c:pt idx="14">
                  <c:v>43181</c:v>
                </c:pt>
                <c:pt idx="15">
                  <c:v>43182</c:v>
                </c:pt>
                <c:pt idx="16">
                  <c:v>43185</c:v>
                </c:pt>
                <c:pt idx="17">
                  <c:v>43186</c:v>
                </c:pt>
                <c:pt idx="18">
                  <c:v>43187</c:v>
                </c:pt>
                <c:pt idx="19">
                  <c:v>43188</c:v>
                </c:pt>
                <c:pt idx="20">
                  <c:v>43192</c:v>
                </c:pt>
                <c:pt idx="21">
                  <c:v>43193</c:v>
                </c:pt>
                <c:pt idx="22">
                  <c:v>43194</c:v>
                </c:pt>
                <c:pt idx="23">
                  <c:v>43195</c:v>
                </c:pt>
                <c:pt idx="24">
                  <c:v>43196</c:v>
                </c:pt>
                <c:pt idx="25">
                  <c:v>43199</c:v>
                </c:pt>
                <c:pt idx="26">
                  <c:v>43200</c:v>
                </c:pt>
                <c:pt idx="27">
                  <c:v>43201</c:v>
                </c:pt>
                <c:pt idx="28">
                  <c:v>43202</c:v>
                </c:pt>
                <c:pt idx="29">
                  <c:v>43203</c:v>
                </c:pt>
                <c:pt idx="30">
                  <c:v>43206</c:v>
                </c:pt>
                <c:pt idx="31">
                  <c:v>43207</c:v>
                </c:pt>
              </c:numCache>
            </c:numRef>
          </c:cat>
          <c:val>
            <c:numRef>
              <c:f>'precio mayorista3'!$I$6:$I$37</c:f>
              <c:numCache>
                <c:formatCode>#,##0</c:formatCode>
                <c:ptCount val="32"/>
                <c:pt idx="0">
                  <c:v>5700</c:v>
                </c:pt>
                <c:pt idx="2">
                  <c:v>6300</c:v>
                </c:pt>
                <c:pt idx="3">
                  <c:v>6250</c:v>
                </c:pt>
                <c:pt idx="4">
                  <c:v>6250</c:v>
                </c:pt>
                <c:pt idx="5">
                  <c:v>6250</c:v>
                </c:pt>
                <c:pt idx="6">
                  <c:v>6107.4285714285716</c:v>
                </c:pt>
                <c:pt idx="7">
                  <c:v>6137.7586206896549</c:v>
                </c:pt>
                <c:pt idx="8">
                  <c:v>6778</c:v>
                </c:pt>
                <c:pt idx="9">
                  <c:v>6700</c:v>
                </c:pt>
                <c:pt idx="10">
                  <c:v>6708</c:v>
                </c:pt>
                <c:pt idx="11">
                  <c:v>6727</c:v>
                </c:pt>
                <c:pt idx="12">
                  <c:v>6767</c:v>
                </c:pt>
                <c:pt idx="13">
                  <c:v>6722</c:v>
                </c:pt>
                <c:pt idx="14">
                  <c:v>6267</c:v>
                </c:pt>
                <c:pt idx="15">
                  <c:v>6722</c:v>
                </c:pt>
                <c:pt idx="16">
                  <c:v>6667</c:v>
                </c:pt>
                <c:pt idx="17">
                  <c:v>6767</c:v>
                </c:pt>
                <c:pt idx="18">
                  <c:v>6515.181818181818</c:v>
                </c:pt>
                <c:pt idx="19">
                  <c:v>6667</c:v>
                </c:pt>
                <c:pt idx="20">
                  <c:v>6250</c:v>
                </c:pt>
                <c:pt idx="21">
                  <c:v>6250</c:v>
                </c:pt>
                <c:pt idx="22">
                  <c:v>6214</c:v>
                </c:pt>
                <c:pt idx="23">
                  <c:v>6000</c:v>
                </c:pt>
                <c:pt idx="24">
                  <c:v>6250</c:v>
                </c:pt>
                <c:pt idx="25">
                  <c:v>6250</c:v>
                </c:pt>
                <c:pt idx="26">
                  <c:v>6250</c:v>
                </c:pt>
                <c:pt idx="27">
                  <c:v>6750</c:v>
                </c:pt>
                <c:pt idx="28">
                  <c:v>6250</c:v>
                </c:pt>
                <c:pt idx="29">
                  <c:v>6250</c:v>
                </c:pt>
                <c:pt idx="30">
                  <c:v>6250</c:v>
                </c:pt>
                <c:pt idx="31">
                  <c:v>6250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mayorista3'!$B$6:$B$37</c:f>
              <c:numCache>
                <c:formatCode>m/d/yyyy</c:formatCode>
                <c:ptCount val="32"/>
                <c:pt idx="0">
                  <c:v>43161</c:v>
                </c:pt>
                <c:pt idx="1">
                  <c:v>43164</c:v>
                </c:pt>
                <c:pt idx="2">
                  <c:v>43165</c:v>
                </c:pt>
                <c:pt idx="3">
                  <c:v>43166</c:v>
                </c:pt>
                <c:pt idx="4">
                  <c:v>43167</c:v>
                </c:pt>
                <c:pt idx="5">
                  <c:v>43168</c:v>
                </c:pt>
                <c:pt idx="6">
                  <c:v>43171</c:v>
                </c:pt>
                <c:pt idx="7">
                  <c:v>43172</c:v>
                </c:pt>
                <c:pt idx="8">
                  <c:v>43173</c:v>
                </c:pt>
                <c:pt idx="9">
                  <c:v>43174</c:v>
                </c:pt>
                <c:pt idx="10">
                  <c:v>43175</c:v>
                </c:pt>
                <c:pt idx="11">
                  <c:v>43178</c:v>
                </c:pt>
                <c:pt idx="12">
                  <c:v>43179</c:v>
                </c:pt>
                <c:pt idx="13">
                  <c:v>43180</c:v>
                </c:pt>
                <c:pt idx="14">
                  <c:v>43181</c:v>
                </c:pt>
                <c:pt idx="15">
                  <c:v>43182</c:v>
                </c:pt>
                <c:pt idx="16">
                  <c:v>43185</c:v>
                </c:pt>
                <c:pt idx="17">
                  <c:v>43186</c:v>
                </c:pt>
                <c:pt idx="18">
                  <c:v>43187</c:v>
                </c:pt>
                <c:pt idx="19">
                  <c:v>43188</c:v>
                </c:pt>
                <c:pt idx="20">
                  <c:v>43192</c:v>
                </c:pt>
                <c:pt idx="21">
                  <c:v>43193</c:v>
                </c:pt>
                <c:pt idx="22">
                  <c:v>43194</c:v>
                </c:pt>
                <c:pt idx="23">
                  <c:v>43195</c:v>
                </c:pt>
                <c:pt idx="24">
                  <c:v>43196</c:v>
                </c:pt>
                <c:pt idx="25">
                  <c:v>43199</c:v>
                </c:pt>
                <c:pt idx="26">
                  <c:v>43200</c:v>
                </c:pt>
                <c:pt idx="27">
                  <c:v>43201</c:v>
                </c:pt>
                <c:pt idx="28">
                  <c:v>43202</c:v>
                </c:pt>
                <c:pt idx="29">
                  <c:v>43203</c:v>
                </c:pt>
                <c:pt idx="30">
                  <c:v>43206</c:v>
                </c:pt>
                <c:pt idx="31">
                  <c:v>43207</c:v>
                </c:pt>
              </c:numCache>
            </c:numRef>
          </c:cat>
          <c:val>
            <c:numRef>
              <c:f>'precio mayorista3'!$J$6:$J$37</c:f>
              <c:numCache>
                <c:formatCode>#,##0</c:formatCode>
                <c:ptCount val="32"/>
                <c:pt idx="0">
                  <c:v>7250</c:v>
                </c:pt>
                <c:pt idx="2">
                  <c:v>6750</c:v>
                </c:pt>
                <c:pt idx="4">
                  <c:v>6750</c:v>
                </c:pt>
                <c:pt idx="5">
                  <c:v>7250</c:v>
                </c:pt>
                <c:pt idx="7">
                  <c:v>7500</c:v>
                </c:pt>
                <c:pt idx="9">
                  <c:v>7250</c:v>
                </c:pt>
                <c:pt idx="10">
                  <c:v>7250</c:v>
                </c:pt>
                <c:pt idx="12">
                  <c:v>7750.0967741935483</c:v>
                </c:pt>
                <c:pt idx="14">
                  <c:v>7269</c:v>
                </c:pt>
                <c:pt idx="15">
                  <c:v>7237</c:v>
                </c:pt>
                <c:pt idx="17">
                  <c:v>7750</c:v>
                </c:pt>
                <c:pt idx="19">
                  <c:v>7500</c:v>
                </c:pt>
                <c:pt idx="21">
                  <c:v>7500</c:v>
                </c:pt>
                <c:pt idx="22">
                  <c:v>7500</c:v>
                </c:pt>
                <c:pt idx="24">
                  <c:v>7250</c:v>
                </c:pt>
                <c:pt idx="26">
                  <c:v>7261.8255813953492</c:v>
                </c:pt>
                <c:pt idx="27">
                  <c:v>7278</c:v>
                </c:pt>
                <c:pt idx="28">
                  <c:v>7242</c:v>
                </c:pt>
                <c:pt idx="29">
                  <c:v>7233</c:v>
                </c:pt>
                <c:pt idx="31">
                  <c:v>7250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mayorista3'!$B$6:$B$37</c:f>
              <c:numCache>
                <c:formatCode>m/d/yyyy</c:formatCode>
                <c:ptCount val="32"/>
                <c:pt idx="0">
                  <c:v>43161</c:v>
                </c:pt>
                <c:pt idx="1">
                  <c:v>43164</c:v>
                </c:pt>
                <c:pt idx="2">
                  <c:v>43165</c:v>
                </c:pt>
                <c:pt idx="3">
                  <c:v>43166</c:v>
                </c:pt>
                <c:pt idx="4">
                  <c:v>43167</c:v>
                </c:pt>
                <c:pt idx="5">
                  <c:v>43168</c:v>
                </c:pt>
                <c:pt idx="6">
                  <c:v>43171</c:v>
                </c:pt>
                <c:pt idx="7">
                  <c:v>43172</c:v>
                </c:pt>
                <c:pt idx="8">
                  <c:v>43173</c:v>
                </c:pt>
                <c:pt idx="9">
                  <c:v>43174</c:v>
                </c:pt>
                <c:pt idx="10">
                  <c:v>43175</c:v>
                </c:pt>
                <c:pt idx="11">
                  <c:v>43178</c:v>
                </c:pt>
                <c:pt idx="12">
                  <c:v>43179</c:v>
                </c:pt>
                <c:pt idx="13">
                  <c:v>43180</c:v>
                </c:pt>
                <c:pt idx="14">
                  <c:v>43181</c:v>
                </c:pt>
                <c:pt idx="15">
                  <c:v>43182</c:v>
                </c:pt>
                <c:pt idx="16">
                  <c:v>43185</c:v>
                </c:pt>
                <c:pt idx="17">
                  <c:v>43186</c:v>
                </c:pt>
                <c:pt idx="18">
                  <c:v>43187</c:v>
                </c:pt>
                <c:pt idx="19">
                  <c:v>43188</c:v>
                </c:pt>
                <c:pt idx="20">
                  <c:v>43192</c:v>
                </c:pt>
                <c:pt idx="21">
                  <c:v>43193</c:v>
                </c:pt>
                <c:pt idx="22">
                  <c:v>43194</c:v>
                </c:pt>
                <c:pt idx="23">
                  <c:v>43195</c:v>
                </c:pt>
                <c:pt idx="24">
                  <c:v>43196</c:v>
                </c:pt>
                <c:pt idx="25">
                  <c:v>43199</c:v>
                </c:pt>
                <c:pt idx="26">
                  <c:v>43200</c:v>
                </c:pt>
                <c:pt idx="27">
                  <c:v>43201</c:v>
                </c:pt>
                <c:pt idx="28">
                  <c:v>43202</c:v>
                </c:pt>
                <c:pt idx="29">
                  <c:v>43203</c:v>
                </c:pt>
                <c:pt idx="30">
                  <c:v>43206</c:v>
                </c:pt>
                <c:pt idx="31">
                  <c:v>43207</c:v>
                </c:pt>
              </c:numCache>
            </c:numRef>
          </c:cat>
          <c:val>
            <c:numRef>
              <c:f>'precio mayorista3'!$K$6:$K$37</c:f>
              <c:numCache>
                <c:formatCode>#,##0</c:formatCode>
                <c:ptCount val="32"/>
                <c:pt idx="0">
                  <c:v>7000</c:v>
                </c:pt>
                <c:pt idx="2">
                  <c:v>6444.4444444444443</c:v>
                </c:pt>
                <c:pt idx="3">
                  <c:v>6700</c:v>
                </c:pt>
                <c:pt idx="4">
                  <c:v>6727.090909090909</c:v>
                </c:pt>
                <c:pt idx="5">
                  <c:v>6833.333333333333</c:v>
                </c:pt>
                <c:pt idx="6">
                  <c:v>6714</c:v>
                </c:pt>
                <c:pt idx="7">
                  <c:v>6786</c:v>
                </c:pt>
                <c:pt idx="9">
                  <c:v>6750</c:v>
                </c:pt>
                <c:pt idx="10">
                  <c:v>6500</c:v>
                </c:pt>
                <c:pt idx="11">
                  <c:v>6000</c:v>
                </c:pt>
                <c:pt idx="12">
                  <c:v>7000</c:v>
                </c:pt>
                <c:pt idx="15">
                  <c:v>7000</c:v>
                </c:pt>
                <c:pt idx="16">
                  <c:v>7000</c:v>
                </c:pt>
                <c:pt idx="17">
                  <c:v>7000</c:v>
                </c:pt>
                <c:pt idx="18">
                  <c:v>7000</c:v>
                </c:pt>
                <c:pt idx="19">
                  <c:v>7000</c:v>
                </c:pt>
                <c:pt idx="20">
                  <c:v>6645.1612903225805</c:v>
                </c:pt>
                <c:pt idx="21">
                  <c:v>7000</c:v>
                </c:pt>
                <c:pt idx="22">
                  <c:v>7000</c:v>
                </c:pt>
                <c:pt idx="23">
                  <c:v>7000</c:v>
                </c:pt>
                <c:pt idx="24">
                  <c:v>7000</c:v>
                </c:pt>
                <c:pt idx="26">
                  <c:v>7000</c:v>
                </c:pt>
                <c:pt idx="28">
                  <c:v>6500</c:v>
                </c:pt>
                <c:pt idx="29">
                  <c:v>6500</c:v>
                </c:pt>
                <c:pt idx="30">
                  <c:v>6500</c:v>
                </c:pt>
                <c:pt idx="31">
                  <c:v>6500</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mayorista3'!$B$6:$B$37</c:f>
              <c:numCache>
                <c:formatCode>m/d/yyyy</c:formatCode>
                <c:ptCount val="32"/>
                <c:pt idx="0">
                  <c:v>43161</c:v>
                </c:pt>
                <c:pt idx="1">
                  <c:v>43164</c:v>
                </c:pt>
                <c:pt idx="2">
                  <c:v>43165</c:v>
                </c:pt>
                <c:pt idx="3">
                  <c:v>43166</c:v>
                </c:pt>
                <c:pt idx="4">
                  <c:v>43167</c:v>
                </c:pt>
                <c:pt idx="5">
                  <c:v>43168</c:v>
                </c:pt>
                <c:pt idx="6">
                  <c:v>43171</c:v>
                </c:pt>
                <c:pt idx="7">
                  <c:v>43172</c:v>
                </c:pt>
                <c:pt idx="8">
                  <c:v>43173</c:v>
                </c:pt>
                <c:pt idx="9">
                  <c:v>43174</c:v>
                </c:pt>
                <c:pt idx="10">
                  <c:v>43175</c:v>
                </c:pt>
                <c:pt idx="11">
                  <c:v>43178</c:v>
                </c:pt>
                <c:pt idx="12">
                  <c:v>43179</c:v>
                </c:pt>
                <c:pt idx="13">
                  <c:v>43180</c:v>
                </c:pt>
                <c:pt idx="14">
                  <c:v>43181</c:v>
                </c:pt>
                <c:pt idx="15">
                  <c:v>43182</c:v>
                </c:pt>
                <c:pt idx="16">
                  <c:v>43185</c:v>
                </c:pt>
                <c:pt idx="17">
                  <c:v>43186</c:v>
                </c:pt>
                <c:pt idx="18">
                  <c:v>43187</c:v>
                </c:pt>
                <c:pt idx="19">
                  <c:v>43188</c:v>
                </c:pt>
                <c:pt idx="20">
                  <c:v>43192</c:v>
                </c:pt>
                <c:pt idx="21">
                  <c:v>43193</c:v>
                </c:pt>
                <c:pt idx="22">
                  <c:v>43194</c:v>
                </c:pt>
                <c:pt idx="23">
                  <c:v>43195</c:v>
                </c:pt>
                <c:pt idx="24">
                  <c:v>43196</c:v>
                </c:pt>
                <c:pt idx="25">
                  <c:v>43199</c:v>
                </c:pt>
                <c:pt idx="26">
                  <c:v>43200</c:v>
                </c:pt>
                <c:pt idx="27">
                  <c:v>43201</c:v>
                </c:pt>
                <c:pt idx="28">
                  <c:v>43202</c:v>
                </c:pt>
                <c:pt idx="29">
                  <c:v>43203</c:v>
                </c:pt>
                <c:pt idx="30">
                  <c:v>43206</c:v>
                </c:pt>
                <c:pt idx="31">
                  <c:v>43207</c:v>
                </c:pt>
              </c:numCache>
            </c:numRef>
          </c:cat>
          <c:val>
            <c:numRef>
              <c:f>'precio mayorista3'!$L$6:$L$37</c:f>
              <c:numCache>
                <c:formatCode>#,##0</c:formatCode>
                <c:ptCount val="32"/>
                <c:pt idx="0">
                  <c:v>7750</c:v>
                </c:pt>
                <c:pt idx="1">
                  <c:v>7750</c:v>
                </c:pt>
                <c:pt idx="2">
                  <c:v>7250</c:v>
                </c:pt>
                <c:pt idx="3">
                  <c:v>7000</c:v>
                </c:pt>
                <c:pt idx="5">
                  <c:v>7250</c:v>
                </c:pt>
                <c:pt idx="7">
                  <c:v>7250</c:v>
                </c:pt>
                <c:pt idx="10">
                  <c:v>7250</c:v>
                </c:pt>
                <c:pt idx="12">
                  <c:v>7000</c:v>
                </c:pt>
                <c:pt idx="13">
                  <c:v>7000</c:v>
                </c:pt>
                <c:pt idx="15">
                  <c:v>7000</c:v>
                </c:pt>
                <c:pt idx="16">
                  <c:v>7000</c:v>
                </c:pt>
                <c:pt idx="17">
                  <c:v>7000</c:v>
                </c:pt>
                <c:pt idx="18">
                  <c:v>7000</c:v>
                </c:pt>
                <c:pt idx="19">
                  <c:v>7000</c:v>
                </c:pt>
                <c:pt idx="20">
                  <c:v>7000</c:v>
                </c:pt>
                <c:pt idx="21">
                  <c:v>7250</c:v>
                </c:pt>
                <c:pt idx="22">
                  <c:v>7000</c:v>
                </c:pt>
                <c:pt idx="23">
                  <c:v>7000</c:v>
                </c:pt>
                <c:pt idx="24">
                  <c:v>7000</c:v>
                </c:pt>
                <c:pt idx="25">
                  <c:v>7000</c:v>
                </c:pt>
                <c:pt idx="26">
                  <c:v>7250</c:v>
                </c:pt>
                <c:pt idx="28">
                  <c:v>7000</c:v>
                </c:pt>
                <c:pt idx="29">
                  <c:v>7000</c:v>
                </c:pt>
                <c:pt idx="30">
                  <c:v>7000</c:v>
                </c:pt>
                <c:pt idx="31">
                  <c:v>7000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ax val="14000"/>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7.9560384362946907E-2"/>
          <c:y val="0.10915488967683146"/>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minorista'!$C$25:$C$45</c:f>
              <c:numCache>
                <c:formatCode>mmm\-yy</c:formatCode>
                <c:ptCount val="21"/>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numCache>
            </c:numRef>
          </c:cat>
          <c:val>
            <c:numRef>
              <c:f>'precio minorista'!$D$25:$D$45</c:f>
              <c:numCache>
                <c:formatCode>#,##0</c:formatCode>
                <c:ptCount val="21"/>
                <c:pt idx="0">
                  <c:v>1067</c:v>
                </c:pt>
                <c:pt idx="1">
                  <c:v>1043</c:v>
                </c:pt>
                <c:pt idx="2">
                  <c:v>1035</c:v>
                </c:pt>
                <c:pt idx="3">
                  <c:v>1042</c:v>
                </c:pt>
                <c:pt idx="4">
                  <c:v>1130</c:v>
                </c:pt>
                <c:pt idx="5">
                  <c:v>1082</c:v>
                </c:pt>
                <c:pt idx="6">
                  <c:v>1090.5</c:v>
                </c:pt>
                <c:pt idx="7">
                  <c:v>1091.5</c:v>
                </c:pt>
                <c:pt idx="8">
                  <c:v>1108.8571428571429</c:v>
                </c:pt>
                <c:pt idx="9">
                  <c:v>1076.375</c:v>
                </c:pt>
                <c:pt idx="10">
                  <c:v>1066.125</c:v>
                </c:pt>
                <c:pt idx="11">
                  <c:v>969.2</c:v>
                </c:pt>
                <c:pt idx="12">
                  <c:v>905</c:v>
                </c:pt>
                <c:pt idx="13">
                  <c:v>920.25</c:v>
                </c:pt>
                <c:pt idx="14">
                  <c:v>953</c:v>
                </c:pt>
                <c:pt idx="15">
                  <c:v>912.125</c:v>
                </c:pt>
                <c:pt idx="16">
                  <c:v>945.5</c:v>
                </c:pt>
                <c:pt idx="17">
                  <c:v>1023.3</c:v>
                </c:pt>
                <c:pt idx="18">
                  <c:v>1074.25</c:v>
                </c:pt>
                <c:pt idx="19">
                  <c:v>1099</c:v>
                </c:pt>
                <c:pt idx="20">
                  <c:v>1110.9000000000001</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minorista'!$C$25:$C$45</c:f>
              <c:numCache>
                <c:formatCode>mmm\-yy</c:formatCode>
                <c:ptCount val="21"/>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numCache>
            </c:numRef>
          </c:cat>
          <c:val>
            <c:numRef>
              <c:f>'precio minorista'!$E$25:$E$45</c:f>
              <c:numCache>
                <c:formatCode>#,##0</c:formatCode>
                <c:ptCount val="21"/>
                <c:pt idx="0">
                  <c:v>522</c:v>
                </c:pt>
                <c:pt idx="1">
                  <c:v>537</c:v>
                </c:pt>
                <c:pt idx="2">
                  <c:v>502</c:v>
                </c:pt>
                <c:pt idx="3">
                  <c:v>524</c:v>
                </c:pt>
                <c:pt idx="4">
                  <c:v>477</c:v>
                </c:pt>
                <c:pt idx="5">
                  <c:v>386</c:v>
                </c:pt>
                <c:pt idx="6">
                  <c:v>393.75</c:v>
                </c:pt>
                <c:pt idx="7">
                  <c:v>387.75</c:v>
                </c:pt>
                <c:pt idx="8">
                  <c:v>407</c:v>
                </c:pt>
                <c:pt idx="9">
                  <c:v>385.625</c:v>
                </c:pt>
                <c:pt idx="10">
                  <c:v>365</c:v>
                </c:pt>
                <c:pt idx="11">
                  <c:v>374.8</c:v>
                </c:pt>
                <c:pt idx="12">
                  <c:v>372.75</c:v>
                </c:pt>
                <c:pt idx="13">
                  <c:v>337.125</c:v>
                </c:pt>
                <c:pt idx="14">
                  <c:v>369.6</c:v>
                </c:pt>
                <c:pt idx="15">
                  <c:v>389.375</c:v>
                </c:pt>
                <c:pt idx="16">
                  <c:v>426.75</c:v>
                </c:pt>
                <c:pt idx="17">
                  <c:v>469.5</c:v>
                </c:pt>
                <c:pt idx="18">
                  <c:v>497.25</c:v>
                </c:pt>
                <c:pt idx="19">
                  <c:v>465.5</c:v>
                </c:pt>
                <c:pt idx="20">
                  <c:v>483.7</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minorista'!$C$25:$C$45</c:f>
              <c:numCache>
                <c:formatCode>mmm\-yy</c:formatCode>
                <c:ptCount val="21"/>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numCache>
            </c:numRef>
          </c:cat>
          <c:val>
            <c:numRef>
              <c:f>'precio minorista'!$F$25:$F$45</c:f>
              <c:numCache>
                <c:formatCode>#,##0</c:formatCode>
                <c:ptCount val="21"/>
                <c:pt idx="0">
                  <c:v>286.54398494493051</c:v>
                </c:pt>
                <c:pt idx="1">
                  <c:v>307.73053264608296</c:v>
                </c:pt>
                <c:pt idx="2">
                  <c:v>271.5773347895319</c:v>
                </c:pt>
                <c:pt idx="3">
                  <c:v>291.07756883166979</c:v>
                </c:pt>
                <c:pt idx="4">
                  <c:v>240.22288451958858</c:v>
                </c:pt>
                <c:pt idx="5">
                  <c:v>134.25360921775177</c:v>
                </c:pt>
                <c:pt idx="6">
                  <c:v>122.55201052298115</c:v>
                </c:pt>
                <c:pt idx="7">
                  <c:v>156.77416826463534</c:v>
                </c:pt>
                <c:pt idx="8">
                  <c:v>173.07884036209697</c:v>
                </c:pt>
                <c:pt idx="9">
                  <c:v>164.94906596667934</c:v>
                </c:pt>
                <c:pt idx="10">
                  <c:v>168.24184474672663</c:v>
                </c:pt>
                <c:pt idx="11">
                  <c:v>144.30786211548005</c:v>
                </c:pt>
                <c:pt idx="12">
                  <c:v>153.24722365285405</c:v>
                </c:pt>
                <c:pt idx="13">
                  <c:v>145.56473346602601</c:v>
                </c:pt>
                <c:pt idx="14">
                  <c:v>165.63338176908732</c:v>
                </c:pt>
                <c:pt idx="15">
                  <c:v>170.61140008511157</c:v>
                </c:pt>
                <c:pt idx="16">
                  <c:v>265.80554582763341</c:v>
                </c:pt>
                <c:pt idx="17">
                  <c:v>306.40637434905051</c:v>
                </c:pt>
                <c:pt idx="18">
                  <c:v>294.74526160609918</c:v>
                </c:pt>
                <c:pt idx="19">
                  <c:v>281.30063313532338</c:v>
                </c:pt>
                <c:pt idx="20">
                  <c:v>293.34749336134939</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4518138754611405"/>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regiones'!$C$7:$C$25</c:f>
              <c:numCache>
                <c:formatCode>#,##0</c:formatCode>
                <c:ptCount val="19"/>
                <c:pt idx="0">
                  <c:v>1187</c:v>
                </c:pt>
                <c:pt idx="1">
                  <c:v>1340</c:v>
                </c:pt>
                <c:pt idx="2">
                  <c:v>1145</c:v>
                </c:pt>
                <c:pt idx="3">
                  <c:v>1135</c:v>
                </c:pt>
                <c:pt idx="4">
                  <c:v>1193</c:v>
                </c:pt>
                <c:pt idx="5">
                  <c:v>1148</c:v>
                </c:pt>
                <c:pt idx="6">
                  <c:v>1097</c:v>
                </c:pt>
                <c:pt idx="7">
                  <c:v>1160</c:v>
                </c:pt>
                <c:pt idx="8">
                  <c:v>1050</c:v>
                </c:pt>
                <c:pt idx="9">
                  <c:v>1112</c:v>
                </c:pt>
                <c:pt idx="10">
                  <c:v>1152</c:v>
                </c:pt>
                <c:pt idx="11">
                  <c:v>1158</c:v>
                </c:pt>
                <c:pt idx="12">
                  <c:v>1158</c:v>
                </c:pt>
                <c:pt idx="13">
                  <c:v>1071.5999999999999</c:v>
                </c:pt>
                <c:pt idx="14">
                  <c:v>1226</c:v>
                </c:pt>
                <c:pt idx="15">
                  <c:v>1108.1666</c:v>
                </c:pt>
                <c:pt idx="16">
                  <c:v>1130</c:v>
                </c:pt>
                <c:pt idx="17">
                  <c:v>1153.5999999999999</c:v>
                </c:pt>
                <c:pt idx="18">
                  <c:v>1030</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regiones'!$D$7:$D$25</c:f>
              <c:numCache>
                <c:formatCode>#,##0</c:formatCode>
                <c:ptCount val="19"/>
                <c:pt idx="0">
                  <c:v>1135</c:v>
                </c:pt>
                <c:pt idx="1">
                  <c:v>1138</c:v>
                </c:pt>
                <c:pt idx="2">
                  <c:v>1133</c:v>
                </c:pt>
                <c:pt idx="3">
                  <c:v>1173</c:v>
                </c:pt>
                <c:pt idx="4">
                  <c:v>1205</c:v>
                </c:pt>
                <c:pt idx="5">
                  <c:v>1137</c:v>
                </c:pt>
                <c:pt idx="6">
                  <c:v>1141</c:v>
                </c:pt>
                <c:pt idx="7">
                  <c:v>1147</c:v>
                </c:pt>
                <c:pt idx="8">
                  <c:v>1153</c:v>
                </c:pt>
                <c:pt idx="9">
                  <c:v>1222</c:v>
                </c:pt>
                <c:pt idx="10">
                  <c:v>1129</c:v>
                </c:pt>
                <c:pt idx="11">
                  <c:v>1128</c:v>
                </c:pt>
                <c:pt idx="12">
                  <c:v>1128</c:v>
                </c:pt>
                <c:pt idx="13">
                  <c:v>1085.5</c:v>
                </c:pt>
                <c:pt idx="14">
                  <c:v>1142</c:v>
                </c:pt>
                <c:pt idx="15">
                  <c:v>1210.5</c:v>
                </c:pt>
                <c:pt idx="16">
                  <c:v>1131</c:v>
                </c:pt>
                <c:pt idx="17">
                  <c:v>1148</c:v>
                </c:pt>
                <c:pt idx="18">
                  <c:v>1085</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regiones'!$E$7:$E$25</c:f>
              <c:numCache>
                <c:formatCode>#,##0</c:formatCode>
                <c:ptCount val="19"/>
                <c:pt idx="0">
                  <c:v>977.5</c:v>
                </c:pt>
                <c:pt idx="1">
                  <c:v>1019</c:v>
                </c:pt>
                <c:pt idx="2">
                  <c:v>1076</c:v>
                </c:pt>
                <c:pt idx="3">
                  <c:v>1036.5</c:v>
                </c:pt>
                <c:pt idx="4">
                  <c:v>1009.5</c:v>
                </c:pt>
                <c:pt idx="5">
                  <c:v>1071.5</c:v>
                </c:pt>
                <c:pt idx="6">
                  <c:v>1061</c:v>
                </c:pt>
                <c:pt idx="7">
                  <c:v>1065</c:v>
                </c:pt>
                <c:pt idx="8">
                  <c:v>1072</c:v>
                </c:pt>
                <c:pt idx="9">
                  <c:v>1121</c:v>
                </c:pt>
                <c:pt idx="10">
                  <c:v>1087</c:v>
                </c:pt>
                <c:pt idx="11">
                  <c:v>1148.5</c:v>
                </c:pt>
                <c:pt idx="12">
                  <c:v>1125</c:v>
                </c:pt>
                <c:pt idx="13">
                  <c:v>1159</c:v>
                </c:pt>
                <c:pt idx="14">
                  <c:v>1132.5</c:v>
                </c:pt>
                <c:pt idx="15">
                  <c:v>1142</c:v>
                </c:pt>
                <c:pt idx="16">
                  <c:v>1136</c:v>
                </c:pt>
                <c:pt idx="17">
                  <c:v>1118.5</c:v>
                </c:pt>
                <c:pt idx="18">
                  <c:v>1122</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regiones'!$F$7:$F$25</c:f>
              <c:numCache>
                <c:formatCode>#,##0</c:formatCode>
                <c:ptCount val="19"/>
                <c:pt idx="0">
                  <c:v>1010</c:v>
                </c:pt>
                <c:pt idx="1">
                  <c:v>1011.5</c:v>
                </c:pt>
                <c:pt idx="2">
                  <c:v>1018.5</c:v>
                </c:pt>
                <c:pt idx="3">
                  <c:v>1032</c:v>
                </c:pt>
                <c:pt idx="4">
                  <c:v>1047</c:v>
                </c:pt>
                <c:pt idx="5">
                  <c:v>1071.5</c:v>
                </c:pt>
                <c:pt idx="6">
                  <c:v>1062.5</c:v>
                </c:pt>
                <c:pt idx="7">
                  <c:v>1116</c:v>
                </c:pt>
                <c:pt idx="8">
                  <c:v>1092</c:v>
                </c:pt>
                <c:pt idx="9">
                  <c:v>1096</c:v>
                </c:pt>
                <c:pt idx="10">
                  <c:v>1102.5</c:v>
                </c:pt>
                <c:pt idx="11">
                  <c:v>1105.5</c:v>
                </c:pt>
                <c:pt idx="12">
                  <c:v>1135.5</c:v>
                </c:pt>
                <c:pt idx="13">
                  <c:v>1091.5</c:v>
                </c:pt>
                <c:pt idx="14">
                  <c:v>1115</c:v>
                </c:pt>
                <c:pt idx="15">
                  <c:v>1121.5</c:v>
                </c:pt>
                <c:pt idx="16">
                  <c:v>1091</c:v>
                </c:pt>
                <c:pt idx="17">
                  <c:v>1119</c:v>
                </c:pt>
                <c:pt idx="18">
                  <c:v>1083.5</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regiones'!$G$7:$G$25</c:f>
              <c:numCache>
                <c:formatCode>#,##0</c:formatCode>
                <c:ptCount val="19"/>
                <c:pt idx="0">
                  <c:v>1181.5</c:v>
                </c:pt>
                <c:pt idx="1">
                  <c:v>1018.5</c:v>
                </c:pt>
                <c:pt idx="2">
                  <c:v>1015</c:v>
                </c:pt>
                <c:pt idx="3">
                  <c:v>1003</c:v>
                </c:pt>
                <c:pt idx="4">
                  <c:v>1041</c:v>
                </c:pt>
                <c:pt idx="5">
                  <c:v>1071.5</c:v>
                </c:pt>
                <c:pt idx="6">
                  <c:v>1081</c:v>
                </c:pt>
                <c:pt idx="7">
                  <c:v>1085</c:v>
                </c:pt>
                <c:pt idx="8">
                  <c:v>1140</c:v>
                </c:pt>
                <c:pt idx="9">
                  <c:v>1181.5</c:v>
                </c:pt>
                <c:pt idx="10">
                  <c:v>1076.5</c:v>
                </c:pt>
                <c:pt idx="11">
                  <c:v>1113.5</c:v>
                </c:pt>
                <c:pt idx="12">
                  <c:v>1122</c:v>
                </c:pt>
                <c:pt idx="13">
                  <c:v>1093</c:v>
                </c:pt>
                <c:pt idx="14">
                  <c:v>1152.5</c:v>
                </c:pt>
                <c:pt idx="15">
                  <c:v>1147</c:v>
                </c:pt>
                <c:pt idx="16">
                  <c:v>1120.5</c:v>
                </c:pt>
                <c:pt idx="17">
                  <c:v>1136</c:v>
                </c:pt>
                <c:pt idx="18">
                  <c:v>1071</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Bío Bío</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regiones'!$H$7:$H$25</c:f>
              <c:numCache>
                <c:formatCode>#,##0</c:formatCode>
                <c:ptCount val="19"/>
                <c:pt idx="0">
                  <c:v>1074</c:v>
                </c:pt>
                <c:pt idx="1">
                  <c:v>1065.5</c:v>
                </c:pt>
                <c:pt idx="2">
                  <c:v>1058.5</c:v>
                </c:pt>
                <c:pt idx="3">
                  <c:v>1040.5</c:v>
                </c:pt>
                <c:pt idx="4">
                  <c:v>1057</c:v>
                </c:pt>
                <c:pt idx="5">
                  <c:v>1078.5</c:v>
                </c:pt>
                <c:pt idx="6">
                  <c:v>1091.5</c:v>
                </c:pt>
                <c:pt idx="7">
                  <c:v>1072</c:v>
                </c:pt>
                <c:pt idx="8">
                  <c:v>1066.5</c:v>
                </c:pt>
                <c:pt idx="9">
                  <c:v>1027.5</c:v>
                </c:pt>
                <c:pt idx="10">
                  <c:v>1012</c:v>
                </c:pt>
                <c:pt idx="11">
                  <c:v>1053.5</c:v>
                </c:pt>
                <c:pt idx="12">
                  <c:v>1088.5</c:v>
                </c:pt>
                <c:pt idx="13">
                  <c:v>1096</c:v>
                </c:pt>
                <c:pt idx="14">
                  <c:v>1075</c:v>
                </c:pt>
                <c:pt idx="15">
                  <c:v>1040</c:v>
                </c:pt>
                <c:pt idx="16">
                  <c:v>1096.5</c:v>
                </c:pt>
                <c:pt idx="17">
                  <c:v>1081</c:v>
                </c:pt>
                <c:pt idx="18">
                  <c:v>958</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La Araucanía</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regiones'!$I$7:$I$25</c:f>
              <c:numCache>
                <c:formatCode>#,##0</c:formatCode>
                <c:ptCount val="19"/>
                <c:pt idx="0">
                  <c:v>720</c:v>
                </c:pt>
                <c:pt idx="1">
                  <c:v>1001</c:v>
                </c:pt>
                <c:pt idx="2">
                  <c:v>943</c:v>
                </c:pt>
                <c:pt idx="3">
                  <c:v>1072</c:v>
                </c:pt>
                <c:pt idx="4">
                  <c:v>1036</c:v>
                </c:pt>
                <c:pt idx="5">
                  <c:v>1006.5</c:v>
                </c:pt>
                <c:pt idx="6">
                  <c:v>1052.5</c:v>
                </c:pt>
                <c:pt idx="7">
                  <c:v>1131.5</c:v>
                </c:pt>
                <c:pt idx="8">
                  <c:v>1007.5</c:v>
                </c:pt>
                <c:pt idx="9">
                  <c:v>1034</c:v>
                </c:pt>
                <c:pt idx="10">
                  <c:v>1057</c:v>
                </c:pt>
                <c:pt idx="11">
                  <c:v>1006.5</c:v>
                </c:pt>
                <c:pt idx="12">
                  <c:v>1015.5</c:v>
                </c:pt>
                <c:pt idx="13">
                  <c:v>1071</c:v>
                </c:pt>
                <c:pt idx="14">
                  <c:v>1100</c:v>
                </c:pt>
                <c:pt idx="15">
                  <c:v>1096.5</c:v>
                </c:pt>
                <c:pt idx="16">
                  <c:v>1137</c:v>
                </c:pt>
                <c:pt idx="17">
                  <c:v>1141.5</c:v>
                </c:pt>
                <c:pt idx="18">
                  <c:v>1084.5</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Los Lagos</c:v>
                </c:pt>
              </c:strCache>
            </c:strRef>
          </c:tx>
          <c:marker>
            <c:symbol val="circle"/>
            <c:size val="5"/>
          </c:marker>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regiones'!$J$7:$J$25</c:f>
              <c:numCache>
                <c:formatCode>#,##0</c:formatCode>
                <c:ptCount val="19"/>
                <c:pt idx="0">
                  <c:v>1173</c:v>
                </c:pt>
                <c:pt idx="1">
                  <c:v>1180</c:v>
                </c:pt>
                <c:pt idx="2">
                  <c:v>1290</c:v>
                </c:pt>
                <c:pt idx="3">
                  <c:v>1098</c:v>
                </c:pt>
                <c:pt idx="4">
                  <c:v>1132</c:v>
                </c:pt>
                <c:pt idx="5">
                  <c:v>1194</c:v>
                </c:pt>
                <c:pt idx="6">
                  <c:v>1150</c:v>
                </c:pt>
                <c:pt idx="7">
                  <c:v>1132</c:v>
                </c:pt>
                <c:pt idx="8">
                  <c:v>1156</c:v>
                </c:pt>
                <c:pt idx="9">
                  <c:v>1133</c:v>
                </c:pt>
                <c:pt idx="10">
                  <c:v>1103</c:v>
                </c:pt>
                <c:pt idx="11">
                  <c:v>1081</c:v>
                </c:pt>
                <c:pt idx="12">
                  <c:v>1044</c:v>
                </c:pt>
                <c:pt idx="13">
                  <c:v>913</c:v>
                </c:pt>
                <c:pt idx="14">
                  <c:v>1076</c:v>
                </c:pt>
                <c:pt idx="15">
                  <c:v>1039</c:v>
                </c:pt>
                <c:pt idx="16">
                  <c:v>1057</c:v>
                </c:pt>
                <c:pt idx="17">
                  <c:v>1030</c:v>
                </c:pt>
                <c:pt idx="18">
                  <c:v>884</c:v>
                </c:pt>
              </c:numCache>
            </c:numRef>
          </c:val>
          <c:smooth val="0"/>
          <c:extLst>
            <c:ext xmlns:c16="http://schemas.microsoft.com/office/drawing/2014/chart" uri="{C3380CC4-5D6E-409C-BE32-E72D297353CC}">
              <c16:uniqueId val="{00000007-D371-4525-8FF2-35436C5CD4D9}"/>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0.16747702979815299"/>
          <c:y val="0.918581407162814"/>
          <c:w val="0.72627057981388699"/>
          <c:h val="6.6587926509186296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6811516115349296"/>
          <c:h val="0.667847870367556"/>
        </c:manualLayout>
      </c:layout>
      <c:lineChart>
        <c:grouping val="standard"/>
        <c:varyColors val="0"/>
        <c:ser>
          <c:idx val="0"/>
          <c:order val="0"/>
          <c:tx>
            <c:strRef>
              <c:f>'precio minorista regiones'!$K$6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regiones'!$K$7:$K$25</c:f>
              <c:numCache>
                <c:formatCode>#,##0</c:formatCode>
                <c:ptCount val="19"/>
                <c:pt idx="0">
                  <c:v>610</c:v>
                </c:pt>
                <c:pt idx="1">
                  <c:v>650</c:v>
                </c:pt>
                <c:pt idx="2">
                  <c:v>625</c:v>
                </c:pt>
                <c:pt idx="3">
                  <c:v>675</c:v>
                </c:pt>
                <c:pt idx="4">
                  <c:v>625</c:v>
                </c:pt>
                <c:pt idx="5">
                  <c:v>630</c:v>
                </c:pt>
                <c:pt idx="6">
                  <c:v>636</c:v>
                </c:pt>
                <c:pt idx="7">
                  <c:v>650</c:v>
                </c:pt>
                <c:pt idx="8">
                  <c:v>630</c:v>
                </c:pt>
                <c:pt idx="9">
                  <c:v>650</c:v>
                </c:pt>
                <c:pt idx="10">
                  <c:v>630</c:v>
                </c:pt>
                <c:pt idx="11">
                  <c:v>650</c:v>
                </c:pt>
                <c:pt idx="12">
                  <c:v>586</c:v>
                </c:pt>
                <c:pt idx="13">
                  <c:v>595</c:v>
                </c:pt>
                <c:pt idx="14">
                  <c:v>560</c:v>
                </c:pt>
                <c:pt idx="15">
                  <c:v>582.5</c:v>
                </c:pt>
                <c:pt idx="16">
                  <c:v>541.66660000000002</c:v>
                </c:pt>
                <c:pt idx="17">
                  <c:v>550</c:v>
                </c:pt>
                <c:pt idx="18">
                  <c:v>558</c:v>
                </c:pt>
              </c:numCache>
            </c:numRef>
          </c:val>
          <c:smooth val="0"/>
          <c:extLst>
            <c:ext xmlns:c16="http://schemas.microsoft.com/office/drawing/2014/chart" uri="{C3380CC4-5D6E-409C-BE32-E72D297353CC}">
              <c16:uniqueId val="{00000024-C144-40AB-87CD-72390DC147F3}"/>
            </c:ext>
          </c:extLst>
        </c:ser>
        <c:ser>
          <c:idx val="1"/>
          <c:order val="1"/>
          <c:tx>
            <c:strRef>
              <c:f>'precio minorista regiones'!$L$6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regiones'!$L$7:$L$25</c:f>
              <c:numCache>
                <c:formatCode>#,##0</c:formatCode>
                <c:ptCount val="19"/>
                <c:pt idx="0">
                  <c:v>491.5</c:v>
                </c:pt>
                <c:pt idx="1">
                  <c:v>532</c:v>
                </c:pt>
                <c:pt idx="2">
                  <c:v>534.5</c:v>
                </c:pt>
                <c:pt idx="3">
                  <c:v>540.5</c:v>
                </c:pt>
                <c:pt idx="4">
                  <c:v>559.5</c:v>
                </c:pt>
                <c:pt idx="5">
                  <c:v>558.5</c:v>
                </c:pt>
                <c:pt idx="6">
                  <c:v>536</c:v>
                </c:pt>
                <c:pt idx="7">
                  <c:v>531</c:v>
                </c:pt>
                <c:pt idx="8">
                  <c:v>526</c:v>
                </c:pt>
                <c:pt idx="9">
                  <c:v>525</c:v>
                </c:pt>
                <c:pt idx="10">
                  <c:v>512.5</c:v>
                </c:pt>
                <c:pt idx="11">
                  <c:v>513.5</c:v>
                </c:pt>
                <c:pt idx="12">
                  <c:v>518.5</c:v>
                </c:pt>
                <c:pt idx="13">
                  <c:v>528</c:v>
                </c:pt>
                <c:pt idx="14">
                  <c:v>522.5</c:v>
                </c:pt>
                <c:pt idx="15">
                  <c:v>502</c:v>
                </c:pt>
                <c:pt idx="16">
                  <c:v>527.5</c:v>
                </c:pt>
                <c:pt idx="17">
                  <c:v>551</c:v>
                </c:pt>
                <c:pt idx="18">
                  <c:v>560</c:v>
                </c:pt>
              </c:numCache>
            </c:numRef>
          </c:val>
          <c:smooth val="0"/>
          <c:extLst>
            <c:ext xmlns:c16="http://schemas.microsoft.com/office/drawing/2014/chart" uri="{C3380CC4-5D6E-409C-BE32-E72D297353CC}">
              <c16:uniqueId val="{00000025-C144-40AB-87CD-72390DC147F3}"/>
            </c:ext>
          </c:extLst>
        </c:ser>
        <c:ser>
          <c:idx val="2"/>
          <c:order val="2"/>
          <c:tx>
            <c:strRef>
              <c:f>'precio minorista regiones'!$M$6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regiones'!$M$7:$M$25</c:f>
              <c:numCache>
                <c:formatCode>#,##0</c:formatCode>
                <c:ptCount val="19"/>
                <c:pt idx="0">
                  <c:v>373.5</c:v>
                </c:pt>
                <c:pt idx="1">
                  <c:v>450</c:v>
                </c:pt>
                <c:pt idx="2">
                  <c:v>450</c:v>
                </c:pt>
                <c:pt idx="3">
                  <c:v>450</c:v>
                </c:pt>
                <c:pt idx="4">
                  <c:v>403.5</c:v>
                </c:pt>
                <c:pt idx="5">
                  <c:v>409.5</c:v>
                </c:pt>
                <c:pt idx="6">
                  <c:v>394</c:v>
                </c:pt>
                <c:pt idx="7">
                  <c:v>422</c:v>
                </c:pt>
                <c:pt idx="8">
                  <c:v>431.5</c:v>
                </c:pt>
                <c:pt idx="9">
                  <c:v>437.5</c:v>
                </c:pt>
                <c:pt idx="10">
                  <c:v>375</c:v>
                </c:pt>
                <c:pt idx="11">
                  <c:v>406.5</c:v>
                </c:pt>
                <c:pt idx="12">
                  <c:v>394</c:v>
                </c:pt>
                <c:pt idx="13">
                  <c:v>415.5</c:v>
                </c:pt>
                <c:pt idx="14">
                  <c:v>425.5</c:v>
                </c:pt>
                <c:pt idx="15">
                  <c:v>409.5</c:v>
                </c:pt>
                <c:pt idx="16">
                  <c:v>409.5</c:v>
                </c:pt>
                <c:pt idx="17">
                  <c:v>447</c:v>
                </c:pt>
                <c:pt idx="18">
                  <c:v>425</c:v>
                </c:pt>
              </c:numCache>
            </c:numRef>
          </c:val>
          <c:smooth val="0"/>
          <c:extLst>
            <c:ext xmlns:c16="http://schemas.microsoft.com/office/drawing/2014/chart" uri="{C3380CC4-5D6E-409C-BE32-E72D297353CC}">
              <c16:uniqueId val="{00000026-C144-40AB-87CD-72390DC147F3}"/>
            </c:ext>
          </c:extLst>
        </c:ser>
        <c:ser>
          <c:idx val="3"/>
          <c:order val="3"/>
          <c:tx>
            <c:strRef>
              <c:f>'precio minorista regiones'!$N$6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regiones'!$N$7:$N$25</c:f>
              <c:numCache>
                <c:formatCode>#,##0</c:formatCode>
                <c:ptCount val="19"/>
                <c:pt idx="0">
                  <c:v>432</c:v>
                </c:pt>
                <c:pt idx="1">
                  <c:v>482.5</c:v>
                </c:pt>
                <c:pt idx="2">
                  <c:v>501</c:v>
                </c:pt>
                <c:pt idx="3">
                  <c:v>525</c:v>
                </c:pt>
                <c:pt idx="4">
                  <c:v>498</c:v>
                </c:pt>
                <c:pt idx="5">
                  <c:v>497</c:v>
                </c:pt>
                <c:pt idx="6">
                  <c:v>504.5</c:v>
                </c:pt>
                <c:pt idx="7">
                  <c:v>489.5</c:v>
                </c:pt>
                <c:pt idx="8">
                  <c:v>454</c:v>
                </c:pt>
                <c:pt idx="9">
                  <c:v>447.5</c:v>
                </c:pt>
                <c:pt idx="10">
                  <c:v>472.5</c:v>
                </c:pt>
                <c:pt idx="11">
                  <c:v>488</c:v>
                </c:pt>
                <c:pt idx="12">
                  <c:v>456.5</c:v>
                </c:pt>
                <c:pt idx="13">
                  <c:v>465</c:v>
                </c:pt>
                <c:pt idx="14">
                  <c:v>505.5</c:v>
                </c:pt>
                <c:pt idx="15">
                  <c:v>500</c:v>
                </c:pt>
                <c:pt idx="16">
                  <c:v>491.5</c:v>
                </c:pt>
                <c:pt idx="17">
                  <c:v>476</c:v>
                </c:pt>
                <c:pt idx="18">
                  <c:v>499.5</c:v>
                </c:pt>
              </c:numCache>
            </c:numRef>
          </c:val>
          <c:smooth val="0"/>
          <c:extLst>
            <c:ext xmlns:c16="http://schemas.microsoft.com/office/drawing/2014/chart" uri="{C3380CC4-5D6E-409C-BE32-E72D297353CC}">
              <c16:uniqueId val="{00000027-C144-40AB-87CD-72390DC147F3}"/>
            </c:ext>
          </c:extLst>
        </c:ser>
        <c:ser>
          <c:idx val="4"/>
          <c:order val="4"/>
          <c:tx>
            <c:strRef>
              <c:f>'precio minorista regiones'!$O$6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regiones'!$O$7:$O$25</c:f>
              <c:numCache>
                <c:formatCode>#,##0</c:formatCode>
                <c:ptCount val="19"/>
                <c:pt idx="0">
                  <c:v>419</c:v>
                </c:pt>
                <c:pt idx="1">
                  <c:v>510.5</c:v>
                </c:pt>
                <c:pt idx="2">
                  <c:v>508.5</c:v>
                </c:pt>
                <c:pt idx="3">
                  <c:v>500</c:v>
                </c:pt>
                <c:pt idx="4">
                  <c:v>535.5</c:v>
                </c:pt>
                <c:pt idx="5">
                  <c:v>508.5</c:v>
                </c:pt>
                <c:pt idx="6">
                  <c:v>494</c:v>
                </c:pt>
                <c:pt idx="7">
                  <c:v>500</c:v>
                </c:pt>
                <c:pt idx="8">
                  <c:v>531.5</c:v>
                </c:pt>
                <c:pt idx="9">
                  <c:v>441.5</c:v>
                </c:pt>
                <c:pt idx="10">
                  <c:v>519.5</c:v>
                </c:pt>
                <c:pt idx="11">
                  <c:v>525</c:v>
                </c:pt>
                <c:pt idx="12">
                  <c:v>573</c:v>
                </c:pt>
                <c:pt idx="13">
                  <c:v>535.5</c:v>
                </c:pt>
                <c:pt idx="14">
                  <c:v>560.5</c:v>
                </c:pt>
                <c:pt idx="15">
                  <c:v>527</c:v>
                </c:pt>
                <c:pt idx="16">
                  <c:v>540</c:v>
                </c:pt>
                <c:pt idx="17">
                  <c:v>500</c:v>
                </c:pt>
                <c:pt idx="18">
                  <c:v>514</c:v>
                </c:pt>
              </c:numCache>
            </c:numRef>
          </c:val>
          <c:smooth val="0"/>
          <c:extLst>
            <c:ext xmlns:c16="http://schemas.microsoft.com/office/drawing/2014/chart" uri="{C3380CC4-5D6E-409C-BE32-E72D297353CC}">
              <c16:uniqueId val="{00000028-C144-40AB-87CD-72390DC147F3}"/>
            </c:ext>
          </c:extLst>
        </c:ser>
        <c:ser>
          <c:idx val="5"/>
          <c:order val="5"/>
          <c:tx>
            <c:strRef>
              <c:f>'precio minorista regiones'!$P$6</c:f>
              <c:strCache>
                <c:ptCount val="1"/>
                <c:pt idx="0">
                  <c:v>Bío Bío</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regiones'!$P$7:$P$25</c:f>
              <c:numCache>
                <c:formatCode>#,##0</c:formatCode>
                <c:ptCount val="19"/>
                <c:pt idx="0">
                  <c:v>359.5</c:v>
                </c:pt>
                <c:pt idx="1">
                  <c:v>381.5</c:v>
                </c:pt>
                <c:pt idx="2">
                  <c:v>401.5</c:v>
                </c:pt>
                <c:pt idx="3">
                  <c:v>390</c:v>
                </c:pt>
                <c:pt idx="4">
                  <c:v>383.5</c:v>
                </c:pt>
                <c:pt idx="5">
                  <c:v>405</c:v>
                </c:pt>
                <c:pt idx="6">
                  <c:v>378.5</c:v>
                </c:pt>
                <c:pt idx="7">
                  <c:v>376.5</c:v>
                </c:pt>
                <c:pt idx="8">
                  <c:v>379</c:v>
                </c:pt>
                <c:pt idx="9">
                  <c:v>363</c:v>
                </c:pt>
                <c:pt idx="10">
                  <c:v>400</c:v>
                </c:pt>
                <c:pt idx="11">
                  <c:v>385.5</c:v>
                </c:pt>
                <c:pt idx="12">
                  <c:v>414.5</c:v>
                </c:pt>
                <c:pt idx="13">
                  <c:v>368.5</c:v>
                </c:pt>
                <c:pt idx="14">
                  <c:v>372</c:v>
                </c:pt>
                <c:pt idx="15">
                  <c:v>378.5</c:v>
                </c:pt>
                <c:pt idx="16">
                  <c:v>610.5</c:v>
                </c:pt>
                <c:pt idx="17">
                  <c:v>389</c:v>
                </c:pt>
                <c:pt idx="18">
                  <c:v>378</c:v>
                </c:pt>
              </c:numCache>
            </c:numRef>
          </c:val>
          <c:smooth val="0"/>
          <c:extLst>
            <c:ext xmlns:c16="http://schemas.microsoft.com/office/drawing/2014/chart" uri="{C3380CC4-5D6E-409C-BE32-E72D297353CC}">
              <c16:uniqueId val="{00000029-C144-40AB-87CD-72390DC147F3}"/>
            </c:ext>
          </c:extLst>
        </c:ser>
        <c:ser>
          <c:idx val="6"/>
          <c:order val="6"/>
          <c:tx>
            <c:strRef>
              <c:f>'precio minorista regiones'!$Q$6</c:f>
              <c:strCache>
                <c:ptCount val="1"/>
                <c:pt idx="0">
                  <c:v>La Araucanía</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regiones'!$Q$7:$Q$25</c:f>
              <c:numCache>
                <c:formatCode>#,##0</c:formatCode>
                <c:ptCount val="19"/>
                <c:pt idx="0">
                  <c:v>556</c:v>
                </c:pt>
                <c:pt idx="1">
                  <c:v>408</c:v>
                </c:pt>
                <c:pt idx="2">
                  <c:v>413</c:v>
                </c:pt>
                <c:pt idx="4">
                  <c:v>630</c:v>
                </c:pt>
                <c:pt idx="5">
                  <c:v>671</c:v>
                </c:pt>
                <c:pt idx="6">
                  <c:v>408.5</c:v>
                </c:pt>
                <c:pt idx="7">
                  <c:v>412.5</c:v>
                </c:pt>
                <c:pt idx="8">
                  <c:v>435.5</c:v>
                </c:pt>
                <c:pt idx="9">
                  <c:v>431.5</c:v>
                </c:pt>
                <c:pt idx="10">
                  <c:v>405.5</c:v>
                </c:pt>
                <c:pt idx="11">
                  <c:v>452</c:v>
                </c:pt>
                <c:pt idx="12">
                  <c:v>429</c:v>
                </c:pt>
                <c:pt idx="13">
                  <c:v>410</c:v>
                </c:pt>
                <c:pt idx="14">
                  <c:v>377</c:v>
                </c:pt>
                <c:pt idx="15">
                  <c:v>462.5</c:v>
                </c:pt>
                <c:pt idx="16">
                  <c:v>374</c:v>
                </c:pt>
                <c:pt idx="17">
                  <c:v>387.5</c:v>
                </c:pt>
                <c:pt idx="18">
                  <c:v>397</c:v>
                </c:pt>
              </c:numCache>
            </c:numRef>
          </c:val>
          <c:smooth val="0"/>
          <c:extLst>
            <c:ext xmlns:c16="http://schemas.microsoft.com/office/drawing/2014/chart" uri="{C3380CC4-5D6E-409C-BE32-E72D297353CC}">
              <c16:uniqueId val="{0000002A-C144-40AB-87CD-72390DC147F3}"/>
            </c:ext>
          </c:extLst>
        </c:ser>
        <c:ser>
          <c:idx val="7"/>
          <c:order val="7"/>
          <c:tx>
            <c:strRef>
              <c:f>'precio minorista regiones'!$R$6</c:f>
              <c:strCache>
                <c:ptCount val="1"/>
                <c:pt idx="0">
                  <c:v>Los Lagos</c:v>
                </c:pt>
              </c:strCache>
            </c:strRef>
          </c:tx>
          <c:marker>
            <c:symbol val="circle"/>
            <c:size val="5"/>
          </c:marker>
          <c:cat>
            <c:numRef>
              <c:f>'precio minorista regiones'!$B$7:$B$25</c:f>
              <c:numCache>
                <c:formatCode>dd/mm/yy;@</c:formatCode>
                <c:ptCount val="19"/>
                <c:pt idx="0">
                  <c:v>43077</c:v>
                </c:pt>
                <c:pt idx="1">
                  <c:v>43084</c:v>
                </c:pt>
                <c:pt idx="2">
                  <c:v>43091</c:v>
                </c:pt>
                <c:pt idx="3">
                  <c:v>43098</c:v>
                </c:pt>
                <c:pt idx="4">
                  <c:v>43105</c:v>
                </c:pt>
                <c:pt idx="5">
                  <c:v>43112</c:v>
                </c:pt>
                <c:pt idx="6">
                  <c:v>43119</c:v>
                </c:pt>
                <c:pt idx="7">
                  <c:v>43126</c:v>
                </c:pt>
                <c:pt idx="8">
                  <c:v>43133</c:v>
                </c:pt>
                <c:pt idx="9">
                  <c:v>43140</c:v>
                </c:pt>
                <c:pt idx="10">
                  <c:v>43147</c:v>
                </c:pt>
                <c:pt idx="11">
                  <c:v>43154</c:v>
                </c:pt>
                <c:pt idx="12">
                  <c:v>43161</c:v>
                </c:pt>
                <c:pt idx="13">
                  <c:v>43168</c:v>
                </c:pt>
                <c:pt idx="14">
                  <c:v>43175</c:v>
                </c:pt>
                <c:pt idx="15">
                  <c:v>43182</c:v>
                </c:pt>
                <c:pt idx="16">
                  <c:v>43189</c:v>
                </c:pt>
                <c:pt idx="17">
                  <c:v>43196</c:v>
                </c:pt>
                <c:pt idx="18">
                  <c:v>43203</c:v>
                </c:pt>
              </c:numCache>
            </c:numRef>
          </c:cat>
          <c:val>
            <c:numRef>
              <c:f>'precio minorista regiones'!$R$7:$R$25</c:f>
              <c:numCache>
                <c:formatCode>#,##0</c:formatCode>
                <c:ptCount val="19"/>
                <c:pt idx="0">
                  <c:v>816.5</c:v>
                </c:pt>
                <c:pt idx="1">
                  <c:v>737.5</c:v>
                </c:pt>
                <c:pt idx="2">
                  <c:v>775</c:v>
                </c:pt>
                <c:pt idx="3">
                  <c:v>767</c:v>
                </c:pt>
                <c:pt idx="4">
                  <c:v>900</c:v>
                </c:pt>
                <c:pt idx="5">
                  <c:v>737.5</c:v>
                </c:pt>
                <c:pt idx="6">
                  <c:v>706.5</c:v>
                </c:pt>
                <c:pt idx="7">
                  <c:v>558.5</c:v>
                </c:pt>
                <c:pt idx="8">
                  <c:v>687.5</c:v>
                </c:pt>
                <c:pt idx="9">
                  <c:v>750</c:v>
                </c:pt>
                <c:pt idx="10">
                  <c:v>619</c:v>
                </c:pt>
                <c:pt idx="11">
                  <c:v>650</c:v>
                </c:pt>
                <c:pt idx="12">
                  <c:v>587.5</c:v>
                </c:pt>
                <c:pt idx="13">
                  <c:v>650</c:v>
                </c:pt>
                <c:pt idx="14">
                  <c:v>512.5</c:v>
                </c:pt>
                <c:pt idx="15">
                  <c:v>650</c:v>
                </c:pt>
                <c:pt idx="16">
                  <c:v>525</c:v>
                </c:pt>
                <c:pt idx="17">
                  <c:v>516.5</c:v>
                </c:pt>
                <c:pt idx="18">
                  <c:v>531.5</c:v>
                </c:pt>
              </c:numCache>
            </c:numRef>
          </c:val>
          <c:smooth val="0"/>
          <c:extLst>
            <c:ext xmlns:c16="http://schemas.microsoft.com/office/drawing/2014/chart" uri="{C3380CC4-5D6E-409C-BE32-E72D297353CC}">
              <c16:uniqueId val="{0000002B-C144-40AB-87CD-72390DC147F3}"/>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1000"/>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r"/>
      <c:layout>
        <c:manualLayout>
          <c:xMode val="edge"/>
          <c:yMode val="edge"/>
          <c:x val="0.158501576191865"/>
          <c:y val="0.91553340106680203"/>
          <c:w val="0.70427029954589004"/>
          <c:h val="6.9559309118618198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strCache>
            </c:strRef>
          </c:cat>
          <c:val>
            <c:numRef>
              <c:f>'sup, prod y rend'!$D$7:$D$24</c:f>
              <c:numCache>
                <c:formatCode>#,##0</c:formatCode>
                <c:ptCount val="18"/>
                <c:pt idx="0">
                  <c:v>63110</c:v>
                </c:pt>
                <c:pt idx="1">
                  <c:v>61360</c:v>
                </c:pt>
                <c:pt idx="2">
                  <c:v>56000</c:v>
                </c:pt>
                <c:pt idx="3">
                  <c:v>59560</c:v>
                </c:pt>
                <c:pt idx="4">
                  <c:v>55620</c:v>
                </c:pt>
                <c:pt idx="5">
                  <c:v>63200</c:v>
                </c:pt>
                <c:pt idx="6">
                  <c:v>54145</c:v>
                </c:pt>
                <c:pt idx="7">
                  <c:v>55976</c:v>
                </c:pt>
                <c:pt idx="8">
                  <c:v>45078</c:v>
                </c:pt>
                <c:pt idx="9">
                  <c:v>50771</c:v>
                </c:pt>
                <c:pt idx="10">
                  <c:v>53653</c:v>
                </c:pt>
                <c:pt idx="11">
                  <c:v>41534</c:v>
                </c:pt>
                <c:pt idx="12">
                  <c:v>49576</c:v>
                </c:pt>
                <c:pt idx="13">
                  <c:v>48965</c:v>
                </c:pt>
                <c:pt idx="14">
                  <c:v>50526.337967409301</c:v>
                </c:pt>
                <c:pt idx="15">
                  <c:v>53485</c:v>
                </c:pt>
                <c:pt idx="16">
                  <c:v>54082</c:v>
                </c:pt>
                <c:pt idx="17">
                  <c:v>41268</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strCache>
            </c:strRef>
          </c:cat>
          <c:val>
            <c:numRef>
              <c:f>'sup, prod y rend'!$E$7:$E$24</c:f>
              <c:numCache>
                <c:formatCode>#,##0</c:formatCode>
                <c:ptCount val="18"/>
                <c:pt idx="0">
                  <c:v>1210044.3</c:v>
                </c:pt>
                <c:pt idx="1">
                  <c:v>1303267.5</c:v>
                </c:pt>
                <c:pt idx="2">
                  <c:v>1093728.3999999999</c:v>
                </c:pt>
                <c:pt idx="3">
                  <c:v>1144170</c:v>
                </c:pt>
                <c:pt idx="4">
                  <c:v>1115735.7</c:v>
                </c:pt>
                <c:pt idx="5">
                  <c:v>1391378.2</c:v>
                </c:pt>
                <c:pt idx="6">
                  <c:v>834859.9</c:v>
                </c:pt>
                <c:pt idx="7">
                  <c:v>965939.5</c:v>
                </c:pt>
                <c:pt idx="8">
                  <c:v>924548.1</c:v>
                </c:pt>
                <c:pt idx="9">
                  <c:v>1081349.2</c:v>
                </c:pt>
                <c:pt idx="10">
                  <c:v>1676444</c:v>
                </c:pt>
                <c:pt idx="11">
                  <c:v>1093452</c:v>
                </c:pt>
                <c:pt idx="12">
                  <c:v>1159022.1000000001</c:v>
                </c:pt>
                <c:pt idx="13">
                  <c:v>1061324.9400000002</c:v>
                </c:pt>
                <c:pt idx="14">
                  <c:v>960502</c:v>
                </c:pt>
                <c:pt idx="15">
                  <c:v>1166024.8999999999</c:v>
                </c:pt>
                <c:pt idx="16">
                  <c:v>1426478.7500000002</c:v>
                </c:pt>
                <c:pt idx="17">
                  <c:v>994068.13109537389</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0.10334840464506199"/>
          <c:y val="0.114303600248727"/>
          <c:w val="0.87667883094277299"/>
          <c:h val="0.72217062929245601"/>
        </c:manualLayout>
      </c:layout>
      <c:barChart>
        <c:barDir val="col"/>
        <c:grouping val="clustered"/>
        <c:varyColors val="0"/>
        <c:ser>
          <c:idx val="0"/>
          <c:order val="0"/>
          <c:tx>
            <c:strRef>
              <c:f>'sup región'!$B$22</c:f>
              <c:strCache>
                <c:ptCount val="1"/>
                <c:pt idx="0">
                  <c:v>2015/16</c:v>
                </c:pt>
              </c:strCache>
            </c:strRef>
          </c:tx>
          <c:spPr>
            <a:solidFill>
              <a:srgbClr val="4F81BD"/>
            </a:solidFill>
            <a:ln w="25400">
              <a:noFill/>
            </a:ln>
          </c:spPr>
          <c:invertIfNegative val="0"/>
          <c:cat>
            <c:strRef>
              <c:f>'sup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'sup región'!$C$22:$K$22</c:f>
              <c:numCache>
                <c:formatCode>#,##0</c:formatCode>
                <c:ptCount val="9"/>
                <c:pt idx="0">
                  <c:v>2244</c:v>
                </c:pt>
                <c:pt idx="1">
                  <c:v>776</c:v>
                </c:pt>
                <c:pt idx="2">
                  <c:v>4449</c:v>
                </c:pt>
                <c:pt idx="3">
                  <c:v>2251</c:v>
                </c:pt>
                <c:pt idx="4">
                  <c:v>5243</c:v>
                </c:pt>
                <c:pt idx="5">
                  <c:v>8946</c:v>
                </c:pt>
                <c:pt idx="6">
                  <c:v>14976</c:v>
                </c:pt>
                <c:pt idx="7">
                  <c:v>3369</c:v>
                </c:pt>
                <c:pt idx="8">
                  <c:v>10544</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2016/17</c:v>
                </c:pt>
              </c:strCache>
            </c:strRef>
          </c:tx>
          <c:spPr>
            <a:solidFill>
              <a:srgbClr val="C0504D"/>
            </a:solidFill>
            <a:ln w="25400">
              <a:noFill/>
            </a:ln>
          </c:spPr>
          <c:invertIfNegative val="0"/>
          <c:cat>
            <c:strRef>
              <c:f>'sup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'sup región'!$C$23:$K$23</c:f>
              <c:numCache>
                <c:formatCode>#,##0</c:formatCode>
                <c:ptCount val="9"/>
                <c:pt idx="0">
                  <c:v>2193</c:v>
                </c:pt>
                <c:pt idx="1">
                  <c:v>1721</c:v>
                </c:pt>
                <c:pt idx="2">
                  <c:v>5339</c:v>
                </c:pt>
                <c:pt idx="3">
                  <c:v>1195</c:v>
                </c:pt>
                <c:pt idx="4">
                  <c:v>4168</c:v>
                </c:pt>
                <c:pt idx="5">
                  <c:v>9892</c:v>
                </c:pt>
                <c:pt idx="6">
                  <c:v>13886</c:v>
                </c:pt>
                <c:pt idx="7">
                  <c:v>3979</c:v>
                </c:pt>
                <c:pt idx="8">
                  <c:v>11022</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2017/18</c:v>
                </c:pt>
              </c:strCache>
            </c:strRef>
          </c:tx>
          <c:spPr>
            <a:solidFill>
              <a:srgbClr val="9BBB59"/>
            </a:solidFill>
            <a:ln w="25400">
              <a:noFill/>
            </a:ln>
          </c:spPr>
          <c:invertIfNegative val="0"/>
          <c:cat>
            <c:strRef>
              <c:f>'sup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'sup región'!$C$24:$K$24</c:f>
              <c:numCache>
                <c:formatCode>#,##0</c:formatCode>
                <c:ptCount val="9"/>
                <c:pt idx="0">
                  <c:v>2137</c:v>
                </c:pt>
                <c:pt idx="1">
                  <c:v>625</c:v>
                </c:pt>
                <c:pt idx="2">
                  <c:v>3197</c:v>
                </c:pt>
                <c:pt idx="3">
                  <c:v>725</c:v>
                </c:pt>
                <c:pt idx="4">
                  <c:v>3920</c:v>
                </c:pt>
                <c:pt idx="5">
                  <c:v>7424</c:v>
                </c:pt>
                <c:pt idx="6">
                  <c:v>12486</c:v>
                </c:pt>
                <c:pt idx="7">
                  <c:v>2935</c:v>
                </c:pt>
                <c:pt idx="8">
                  <c:v>7132</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15541801924935"/>
          <c:y val="0.11055863269329699"/>
          <c:w val="0.86616551434980504"/>
          <c:h val="0.72773309617785797"/>
        </c:manualLayout>
      </c:layout>
      <c:barChart>
        <c:barDir val="col"/>
        <c:grouping val="clustered"/>
        <c:varyColors val="0"/>
        <c:ser>
          <c:idx val="0"/>
          <c:order val="0"/>
          <c:tx>
            <c:strRef>
              <c:f>'prod región'!$B$21</c:f>
              <c:strCache>
                <c:ptCount val="1"/>
                <c:pt idx="0">
                  <c:v>2014/15</c:v>
                </c:pt>
              </c:strCache>
            </c:strRef>
          </c:tx>
          <c:spPr>
            <a:solidFill>
              <a:srgbClr val="4F81BD"/>
            </a:solidFill>
            <a:ln w="25400">
              <a:noFill/>
            </a:ln>
          </c:spPr>
          <c:invertIfNegative val="0"/>
          <c:cat>
            <c:strRef>
              <c:f>'prod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'prod región'!$C$21:$K$21</c:f>
              <c:numCache>
                <c:formatCode>#,##0</c:formatCode>
                <c:ptCount val="9"/>
                <c:pt idx="0">
                  <c:v>43406.3</c:v>
                </c:pt>
                <c:pt idx="1">
                  <c:v>21881.1</c:v>
                </c:pt>
                <c:pt idx="2">
                  <c:v>112928.4</c:v>
                </c:pt>
                <c:pt idx="3">
                  <c:v>33402.9</c:v>
                </c:pt>
                <c:pt idx="4">
                  <c:v>59085.4</c:v>
                </c:pt>
                <c:pt idx="5">
                  <c:v>137049.29999999999</c:v>
                </c:pt>
                <c:pt idx="6">
                  <c:v>305709.5</c:v>
                </c:pt>
                <c:pt idx="7">
                  <c:v>62139.8</c:v>
                </c:pt>
                <c:pt idx="8">
                  <c:v>178633.9</c:v>
                </c:pt>
              </c:numCache>
            </c:numRef>
          </c:val>
          <c:extLst>
            <c:ext xmlns:c16="http://schemas.microsoft.com/office/drawing/2014/chart" uri="{C3380CC4-5D6E-409C-BE32-E72D297353CC}">
              <c16:uniqueId val="{00000000-2054-4FCF-A488-FD3AD9AFE4B2}"/>
            </c:ext>
          </c:extLst>
        </c:ser>
        <c:ser>
          <c:idx val="1"/>
          <c:order val="1"/>
          <c:tx>
            <c:strRef>
              <c:f>'prod región'!$B$22</c:f>
              <c:strCache>
                <c:ptCount val="1"/>
                <c:pt idx="0">
                  <c:v>2015/16</c:v>
                </c:pt>
              </c:strCache>
            </c:strRef>
          </c:tx>
          <c:spPr>
            <a:solidFill>
              <a:srgbClr val="C0504D"/>
            </a:solidFill>
            <a:ln w="25400">
              <a:noFill/>
            </a:ln>
          </c:spPr>
          <c:invertIfNegative val="0"/>
          <c:cat>
            <c:strRef>
              <c:f>'prod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'prod región'!$C$22:$K$22</c:f>
              <c:numCache>
                <c:formatCode>#,##0</c:formatCode>
                <c:ptCount val="9"/>
                <c:pt idx="0">
                  <c:v>55735.817928483295</c:v>
                </c:pt>
                <c:pt idx="1">
                  <c:v>24283.260402086016</c:v>
                </c:pt>
                <c:pt idx="2">
                  <c:v>79277.198699933128</c:v>
                </c:pt>
                <c:pt idx="3">
                  <c:v>28309.72260457333</c:v>
                </c:pt>
                <c:pt idx="4">
                  <c:v>75935.703893111044</c:v>
                </c:pt>
                <c:pt idx="5">
                  <c:v>141130.02239196911</c:v>
                </c:pt>
                <c:pt idx="6">
                  <c:v>368994.71594551863</c:v>
                </c:pt>
                <c:pt idx="7">
                  <c:v>87347.81615447787</c:v>
                </c:pt>
                <c:pt idx="8">
                  <c:v>341847.43427319085</c:v>
                </c:pt>
              </c:numCache>
            </c:numRef>
          </c:val>
          <c:extLst>
            <c:ext xmlns:c16="http://schemas.microsoft.com/office/drawing/2014/chart" uri="{C3380CC4-5D6E-409C-BE32-E72D297353CC}">
              <c16:uniqueId val="{00000001-2054-4FCF-A488-FD3AD9AFE4B2}"/>
            </c:ext>
          </c:extLst>
        </c:ser>
        <c:ser>
          <c:idx val="2"/>
          <c:order val="2"/>
          <c:tx>
            <c:strRef>
              <c:f>'prod región'!$B$23</c:f>
              <c:strCache>
                <c:ptCount val="1"/>
                <c:pt idx="0">
                  <c:v>2016/17</c:v>
                </c:pt>
              </c:strCache>
            </c:strRef>
          </c:tx>
          <c:spPr>
            <a:solidFill>
              <a:srgbClr val="9BBB59"/>
            </a:solidFill>
            <a:ln w="25400">
              <a:noFill/>
            </a:ln>
          </c:spPr>
          <c:invertIfNegative val="0"/>
          <c:cat>
            <c:strRef>
              <c:f>'prod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'prod región'!$C$23:$K$23</c:f>
              <c:numCache>
                <c:formatCode>#,##0</c:formatCode>
                <c:ptCount val="9"/>
                <c:pt idx="0">
                  <c:v>54517.979999999996</c:v>
                </c:pt>
                <c:pt idx="1">
                  <c:v>23887.480000000003</c:v>
                </c:pt>
                <c:pt idx="2">
                  <c:v>90763</c:v>
                </c:pt>
                <c:pt idx="3">
                  <c:v>18426.900000000001</c:v>
                </c:pt>
                <c:pt idx="4">
                  <c:v>92237.84</c:v>
                </c:pt>
                <c:pt idx="5">
                  <c:v>170637</c:v>
                </c:pt>
                <c:pt idx="6">
                  <c:v>369923.04</c:v>
                </c:pt>
                <c:pt idx="7">
                  <c:v>126094.50999999998</c:v>
                </c:pt>
                <c:pt idx="8">
                  <c:v>473725.56000000006</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1.8986934325516999E-2"/>
              <c:y val="0.38373634330191497"/>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cid:image001.png@01D3C207.209C7340"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188938</xdr:colOff>
      <xdr:row>6</xdr:row>
      <xdr:rowOff>47625</xdr:rowOff>
    </xdr:to>
    <xdr:pic>
      <xdr:nvPicPr>
        <xdr:cNvPr id="4" name="Imagen 1" descr="cid:image001.png@01D3C207.209C7340">
          <a:extLst>
            <a:ext uri="{FF2B5EF4-FFF2-40B4-BE49-F238E27FC236}">
              <a16:creationId xmlns:a16="http://schemas.microsoft.com/office/drawing/2014/main" id="{982224C5-616B-404F-922B-A4198EC3F2ED}"/>
            </a:ext>
          </a:extLst>
        </xdr:cNvPr>
        <xdr:cNvPicPr>
          <a:picLocks noChangeAspect="1" noChangeArrowheads="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b="6388"/>
        <a:stretch>
          <a:fillRect/>
        </a:stretch>
      </xdr:blipFill>
      <xdr:spPr bwMode="auto">
        <a:xfrm>
          <a:off x="0" y="0"/>
          <a:ext cx="3109938"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95250</xdr:colOff>
      <xdr:row>26</xdr:row>
      <xdr:rowOff>38100</xdr:rowOff>
    </xdr:from>
    <xdr:to>
      <xdr:col>9</xdr:col>
      <xdr:colOff>476250</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485775</xdr:colOff>
      <xdr:row>26</xdr:row>
      <xdr:rowOff>38100</xdr:rowOff>
    </xdr:from>
    <xdr:to>
      <xdr:col>17</xdr:col>
      <xdr:colOff>790575</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53067</xdr:rowOff>
    </xdr:from>
    <xdr:to>
      <xdr:col>6</xdr:col>
      <xdr:colOff>1183822</xdr:colOff>
      <xdr:row>49</xdr:row>
      <xdr:rowOff>0</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61230</xdr:rowOff>
    </xdr:from>
    <xdr:to>
      <xdr:col>3</xdr:col>
      <xdr:colOff>1231447</xdr:colOff>
      <xdr:row>49</xdr:row>
      <xdr:rowOff>0</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633605"/>
          <a:ext cx="3769178"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47621</xdr:colOff>
      <xdr:row>25</xdr:row>
      <xdr:rowOff>54770</xdr:rowOff>
    </xdr:from>
    <xdr:to>
      <xdr:col>11</xdr:col>
      <xdr:colOff>714374</xdr:colOff>
      <xdr:row>46</xdr:row>
      <xdr:rowOff>119063</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40821</xdr:rowOff>
    </xdr:from>
    <xdr:to>
      <xdr:col>5</xdr:col>
      <xdr:colOff>244928</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0" y="7014482"/>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24</xdr:row>
      <xdr:rowOff>67468</xdr:rowOff>
    </xdr:from>
    <xdr:to>
      <xdr:col>11</xdr:col>
      <xdr:colOff>635000</xdr:colOff>
      <xdr:row>47</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46</xdr:row>
      <xdr:rowOff>6804</xdr:rowOff>
    </xdr:from>
    <xdr:to>
      <xdr:col>5</xdr:col>
      <xdr:colOff>408214</xdr:colOff>
      <xdr:row>47</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24</xdr:row>
      <xdr:rowOff>7143</xdr:rowOff>
    </xdr:from>
    <xdr:to>
      <xdr:col>11</xdr:col>
      <xdr:colOff>555625</xdr:colOff>
      <xdr:row>45</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44</xdr:row>
      <xdr:rowOff>13606</xdr:rowOff>
    </xdr:from>
    <xdr:to>
      <xdr:col>5</xdr:col>
      <xdr:colOff>251732</xdr:colOff>
      <xdr:row>45</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81643</xdr:colOff>
      <xdr:row>22</xdr:row>
      <xdr:rowOff>77561</xdr:rowOff>
    </xdr:from>
    <xdr:to>
      <xdr:col>7</xdr:col>
      <xdr:colOff>91168</xdr:colOff>
      <xdr:row>41</xdr:row>
      <xdr:rowOff>35379</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13607</xdr:colOff>
      <xdr:row>38</xdr:row>
      <xdr:rowOff>61233</xdr:rowOff>
    </xdr:from>
    <xdr:to>
      <xdr:col>12</xdr:col>
      <xdr:colOff>0</xdr:colOff>
      <xdr:row>57</xdr:row>
      <xdr:rowOff>136071</xdr:rowOff>
    </xdr:to>
    <xdr:graphicFrame macro="">
      <xdr:nvGraphicFramePr>
        <xdr:cNvPr id="4" name="Gráfico 3">
          <a:extLst>
            <a:ext uri="{FF2B5EF4-FFF2-40B4-BE49-F238E27FC236}">
              <a16:creationId xmlns:a16="http://schemas.microsoft.com/office/drawing/2014/main" id="{0A6E4EAA-41B7-4424-8B19-EBBFB1B11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59531</xdr:colOff>
      <xdr:row>56</xdr:row>
      <xdr:rowOff>11907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59531" y="9810751"/>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96611</xdr:colOff>
      <xdr:row>38</xdr:row>
      <xdr:rowOff>5443</xdr:rowOff>
    </xdr:from>
    <xdr:to>
      <xdr:col>12</xdr:col>
      <xdr:colOff>819150</xdr:colOff>
      <xdr:row>60</xdr:row>
      <xdr:rowOff>114301</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83706</xdr:colOff>
      <xdr:row>59</xdr:row>
      <xdr:rowOff>1700</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83706" y="9751218"/>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88446</xdr:colOff>
      <xdr:row>22</xdr:row>
      <xdr:rowOff>95251</xdr:rowOff>
    </xdr:from>
    <xdr:to>
      <xdr:col>9</xdr:col>
      <xdr:colOff>727982</xdr:colOff>
      <xdr:row>45</xdr:row>
      <xdr:rowOff>113509</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49"/>
  <sheetViews>
    <sheetView tabSelected="1" view="pageBreakPreview" zoomScale="60" zoomScaleNormal="80" zoomScalePageLayoutView="40" workbookViewId="0"/>
  </sheetViews>
  <sheetFormatPr baseColWidth="10" defaultColWidth="10.88671875" defaultRowHeight="14.4"/>
  <cols>
    <col min="1" max="9" width="10.88671875" style="58" customWidth="1"/>
    <col min="10" max="16" width="10.88671875" style="58"/>
    <col min="17" max="17" width="10.88671875" style="58" customWidth="1"/>
    <col min="18" max="26" width="10.88671875" style="58"/>
    <col min="27" max="27" width="10.88671875" style="58" customWidth="1"/>
    <col min="28" max="16384" width="10.88671875" style="58"/>
  </cols>
  <sheetData>
    <row r="1" spans="1:10">
      <c r="A1" s="61"/>
    </row>
    <row r="2" spans="1:10">
      <c r="B2"/>
    </row>
    <row r="13" spans="1:10" ht="24.6">
      <c r="F13" s="62"/>
      <c r="G13" s="62"/>
      <c r="H13" s="63"/>
      <c r="I13" s="63"/>
      <c r="J13" s="63"/>
    </row>
    <row r="14" spans="1:10">
      <c r="E14" s="59"/>
      <c r="F14" s="59"/>
      <c r="G14" s="59"/>
    </row>
    <row r="15" spans="1:10" ht="16.2">
      <c r="E15" s="64"/>
      <c r="F15" s="65"/>
      <c r="G15" s="65"/>
      <c r="H15" s="66"/>
      <c r="I15" s="66"/>
      <c r="J15" s="66"/>
    </row>
    <row r="23" spans="4:4" ht="24.6">
      <c r="D23" s="62" t="s">
        <v>105</v>
      </c>
    </row>
    <row r="46" spans="4:6" ht="15.6">
      <c r="D46" s="344"/>
      <c r="E46" s="345"/>
      <c r="F46" s="345"/>
    </row>
    <row r="49" spans="5:5" ht="16.2">
      <c r="E49" s="115" t="s">
        <v>249</v>
      </c>
    </row>
  </sheetData>
  <mergeCells count="1">
    <mergeCell ref="D46:F46"/>
  </mergeCells>
  <printOptions horizontalCentered="1" verticalCentered="1"/>
  <pageMargins left="0.70866141732283472" right="0.70866141732283472" top="1.299212598425197" bottom="0.74803149606299213" header="0.31496062992125984" footer="0.31496062992125984"/>
  <pageSetup paperSize="119"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AE60"/>
  <sheetViews>
    <sheetView zoomScale="80" zoomScaleNormal="80" workbookViewId="0"/>
  </sheetViews>
  <sheetFormatPr baseColWidth="10" defaultColWidth="10.88671875" defaultRowHeight="13.2"/>
  <cols>
    <col min="1" max="1" width="1.6640625" style="33" customWidth="1"/>
    <col min="2" max="2" width="12.109375" style="33" customWidth="1"/>
    <col min="3" max="3" width="11.88671875" style="33" customWidth="1"/>
    <col min="4" max="4" width="13.6640625" style="33" customWidth="1"/>
    <col min="5" max="5" width="14.33203125" style="33" customWidth="1"/>
    <col min="6" max="7" width="12" style="33" customWidth="1"/>
    <col min="8" max="8" width="12.6640625" style="33" customWidth="1"/>
    <col min="9" max="9" width="14" style="33" customWidth="1"/>
    <col min="10" max="10" width="13" style="33" customWidth="1"/>
    <col min="11" max="11" width="12" style="33" customWidth="1"/>
    <col min="12" max="12" width="13.88671875" style="33" customWidth="1"/>
    <col min="13" max="13" width="13.33203125" style="33" customWidth="1"/>
    <col min="14" max="14" width="12.33203125" style="33" customWidth="1"/>
    <col min="15" max="15" width="12" style="33" customWidth="1"/>
    <col min="16" max="16" width="13" style="33" customWidth="1"/>
    <col min="17" max="17" width="13.6640625" style="33" customWidth="1"/>
    <col min="18" max="18" width="13" style="33" customWidth="1"/>
    <col min="19" max="19" width="2.109375" style="33" customWidth="1"/>
    <col min="20" max="20" width="10.88671875" style="33"/>
    <col min="21" max="21" width="10.88671875" style="120" customWidth="1"/>
    <col min="22" max="22" width="10.88671875" style="262" hidden="1" customWidth="1"/>
    <col min="23" max="23" width="9.33203125" style="262" hidden="1" customWidth="1"/>
    <col min="24" max="24" width="13" style="262" hidden="1" customWidth="1"/>
    <col min="25" max="25" width="13.109375" style="262" hidden="1" customWidth="1"/>
    <col min="26" max="26" width="7.109375" style="262" hidden="1" customWidth="1"/>
    <col min="27" max="27" width="8.109375" style="262" hidden="1" customWidth="1"/>
    <col min="28" max="28" width="9.33203125" style="262" hidden="1" customWidth="1"/>
    <col min="29" max="29" width="15.6640625" style="262" hidden="1" customWidth="1"/>
    <col min="30" max="30" width="13.109375" style="262" hidden="1" customWidth="1"/>
    <col min="31" max="31" width="10.88671875" style="120"/>
    <col min="32" max="16384" width="10.88671875" style="33"/>
  </cols>
  <sheetData>
    <row r="1" spans="1:30" ht="8.25" customHeight="1">
      <c r="A1" s="33" t="s">
        <v>199</v>
      </c>
      <c r="B1" s="179"/>
      <c r="C1" s="179"/>
    </row>
    <row r="2" spans="1:30">
      <c r="B2" s="363" t="s">
        <v>60</v>
      </c>
      <c r="C2" s="363"/>
      <c r="D2" s="363"/>
      <c r="E2" s="363"/>
      <c r="F2" s="363"/>
      <c r="G2" s="363"/>
      <c r="H2" s="363"/>
      <c r="I2" s="363"/>
      <c r="J2" s="363"/>
      <c r="K2" s="363"/>
      <c r="L2" s="363"/>
      <c r="M2" s="363"/>
      <c r="N2" s="363"/>
      <c r="O2" s="363"/>
      <c r="P2" s="363"/>
      <c r="Q2" s="363"/>
      <c r="R2" s="363"/>
      <c r="S2" s="131"/>
      <c r="T2" s="40" t="s">
        <v>137</v>
      </c>
    </row>
    <row r="3" spans="1:30">
      <c r="B3" s="363" t="s">
        <v>134</v>
      </c>
      <c r="C3" s="363"/>
      <c r="D3" s="363"/>
      <c r="E3" s="363"/>
      <c r="F3" s="363"/>
      <c r="G3" s="363"/>
      <c r="H3" s="363"/>
      <c r="I3" s="363"/>
      <c r="J3" s="363"/>
      <c r="K3" s="363"/>
      <c r="L3" s="363"/>
      <c r="M3" s="363"/>
      <c r="N3" s="363"/>
      <c r="O3" s="363"/>
      <c r="P3" s="363"/>
      <c r="Q3" s="363"/>
      <c r="R3" s="363"/>
      <c r="S3" s="131"/>
    </row>
    <row r="4" spans="1:30">
      <c r="B4" s="363" t="s">
        <v>211</v>
      </c>
      <c r="C4" s="363"/>
      <c r="D4" s="363"/>
      <c r="E4" s="363"/>
      <c r="F4" s="363"/>
      <c r="G4" s="363"/>
      <c r="H4" s="363"/>
      <c r="I4" s="363"/>
      <c r="J4" s="363"/>
      <c r="K4" s="363"/>
      <c r="L4" s="363"/>
      <c r="M4" s="363"/>
      <c r="N4" s="363"/>
      <c r="O4" s="363"/>
      <c r="P4" s="363"/>
      <c r="Q4" s="363"/>
      <c r="R4" s="363"/>
      <c r="S4" s="131"/>
    </row>
    <row r="5" spans="1:30">
      <c r="C5" s="376" t="s">
        <v>188</v>
      </c>
      <c r="D5" s="376"/>
      <c r="E5" s="376"/>
      <c r="F5" s="376"/>
      <c r="G5" s="376"/>
      <c r="H5" s="376"/>
      <c r="I5" s="376"/>
      <c r="J5" s="376"/>
      <c r="K5" s="376" t="s">
        <v>189</v>
      </c>
      <c r="L5" s="376"/>
      <c r="M5" s="376"/>
      <c r="N5" s="376"/>
      <c r="O5" s="376"/>
      <c r="P5" s="376"/>
      <c r="Q5" s="376"/>
      <c r="R5" s="376"/>
      <c r="S5" s="134"/>
      <c r="T5" s="133"/>
    </row>
    <row r="6" spans="1:30">
      <c r="B6" s="135" t="s">
        <v>127</v>
      </c>
      <c r="C6" s="136" t="s">
        <v>146</v>
      </c>
      <c r="D6" s="137" t="s">
        <v>23</v>
      </c>
      <c r="E6" s="137" t="s">
        <v>22</v>
      </c>
      <c r="F6" s="137" t="s">
        <v>126</v>
      </c>
      <c r="G6" s="137" t="s">
        <v>19</v>
      </c>
      <c r="H6" s="137" t="s">
        <v>18</v>
      </c>
      <c r="I6" s="137" t="s">
        <v>17</v>
      </c>
      <c r="J6" s="138" t="s">
        <v>15</v>
      </c>
      <c r="K6" s="136" t="s">
        <v>146</v>
      </c>
      <c r="L6" s="137" t="s">
        <v>23</v>
      </c>
      <c r="M6" s="137" t="s">
        <v>22</v>
      </c>
      <c r="N6" s="137" t="s">
        <v>126</v>
      </c>
      <c r="O6" s="137" t="s">
        <v>19</v>
      </c>
      <c r="P6" s="137" t="s">
        <v>18</v>
      </c>
      <c r="Q6" s="137" t="s">
        <v>17</v>
      </c>
      <c r="R6" s="138" t="s">
        <v>15</v>
      </c>
      <c r="S6" s="98"/>
      <c r="T6" s="133"/>
      <c r="W6" s="281" t="s">
        <v>146</v>
      </c>
      <c r="X6" s="281" t="s">
        <v>23</v>
      </c>
      <c r="Y6" s="281" t="s">
        <v>22</v>
      </c>
      <c r="Z6" s="281" t="s">
        <v>126</v>
      </c>
      <c r="AA6" s="281" t="s">
        <v>19</v>
      </c>
      <c r="AB6" s="281" t="s">
        <v>18</v>
      </c>
      <c r="AC6" s="281" t="s">
        <v>17</v>
      </c>
      <c r="AD6" s="281" t="s">
        <v>15</v>
      </c>
    </row>
    <row r="7" spans="1:30">
      <c r="B7" s="255">
        <v>43077</v>
      </c>
      <c r="C7" s="221">
        <v>1187</v>
      </c>
      <c r="D7" s="229">
        <v>1135</v>
      </c>
      <c r="E7" s="229">
        <v>977.5</v>
      </c>
      <c r="F7" s="229">
        <v>1010</v>
      </c>
      <c r="G7" s="229">
        <v>1181.5</v>
      </c>
      <c r="H7" s="229">
        <v>1074</v>
      </c>
      <c r="I7" s="229">
        <v>720</v>
      </c>
      <c r="J7" s="256">
        <v>1173</v>
      </c>
      <c r="K7" s="221">
        <v>610</v>
      </c>
      <c r="L7" s="229">
        <v>491.5</v>
      </c>
      <c r="M7" s="229">
        <v>373.5</v>
      </c>
      <c r="N7" s="229">
        <v>432</v>
      </c>
      <c r="O7" s="229">
        <v>419</v>
      </c>
      <c r="P7" s="229">
        <v>359.5</v>
      </c>
      <c r="Q7" s="229">
        <v>556</v>
      </c>
      <c r="R7" s="256">
        <v>816.5</v>
      </c>
      <c r="S7" s="99"/>
      <c r="T7" s="133"/>
      <c r="W7" s="257">
        <f>+IF(K7="","",((C7-K7)/K7))</f>
        <v>0.9459016393442623</v>
      </c>
      <c r="X7" s="257">
        <f t="shared" ref="X7:AD20" si="0">+IF(L7="","",((D7-L7)/L7))</f>
        <v>1.3092573753814853</v>
      </c>
      <c r="Y7" s="257">
        <f t="shared" si="0"/>
        <v>1.6171352074966532</v>
      </c>
      <c r="Z7" s="257">
        <f t="shared" si="0"/>
        <v>1.337962962962963</v>
      </c>
      <c r="AA7" s="257">
        <f t="shared" si="0"/>
        <v>1.8198090692124105</v>
      </c>
      <c r="AB7" s="257">
        <f t="shared" si="0"/>
        <v>1.9874826147426983</v>
      </c>
      <c r="AC7" s="257">
        <f t="shared" si="0"/>
        <v>0.29496402877697842</v>
      </c>
      <c r="AD7" s="257">
        <f t="shared" si="0"/>
        <v>0.43661971830985913</v>
      </c>
    </row>
    <row r="8" spans="1:30">
      <c r="B8" s="139">
        <v>43084</v>
      </c>
      <c r="C8" s="140">
        <v>1340</v>
      </c>
      <c r="D8" s="78">
        <v>1138</v>
      </c>
      <c r="E8" s="78">
        <v>1019</v>
      </c>
      <c r="F8" s="78">
        <v>1011.5</v>
      </c>
      <c r="G8" s="78">
        <v>1018.5</v>
      </c>
      <c r="H8" s="78">
        <v>1065.5</v>
      </c>
      <c r="I8" s="78">
        <v>1001</v>
      </c>
      <c r="J8" s="141">
        <v>1180</v>
      </c>
      <c r="K8" s="140">
        <v>650</v>
      </c>
      <c r="L8" s="78">
        <v>532</v>
      </c>
      <c r="M8" s="78">
        <v>450</v>
      </c>
      <c r="N8" s="78">
        <v>482.5</v>
      </c>
      <c r="O8" s="78">
        <v>510.5</v>
      </c>
      <c r="P8" s="78">
        <v>381.5</v>
      </c>
      <c r="Q8" s="78">
        <v>408</v>
      </c>
      <c r="R8" s="141">
        <v>737.5</v>
      </c>
      <c r="S8" s="99"/>
      <c r="T8" s="133"/>
      <c r="W8" s="257">
        <f t="shared" ref="W8:W25" si="1">+IF(K8="","",((C8-K8)/K8))</f>
        <v>1.0615384615384615</v>
      </c>
      <c r="X8" s="257">
        <f t="shared" si="0"/>
        <v>1.1390977443609023</v>
      </c>
      <c r="Y8" s="257">
        <f t="shared" si="0"/>
        <v>1.2644444444444445</v>
      </c>
      <c r="Z8" s="257">
        <f t="shared" si="0"/>
        <v>1.0963730569948187</v>
      </c>
      <c r="AA8" s="257">
        <f t="shared" si="0"/>
        <v>0.99510284035259544</v>
      </c>
      <c r="AB8" s="257">
        <f t="shared" si="0"/>
        <v>1.7929226736566186</v>
      </c>
      <c r="AC8" s="257">
        <f t="shared" si="0"/>
        <v>1.4534313725490196</v>
      </c>
      <c r="AD8" s="257">
        <f t="shared" si="0"/>
        <v>0.6</v>
      </c>
    </row>
    <row r="9" spans="1:30">
      <c r="B9" s="139">
        <v>43091</v>
      </c>
      <c r="C9" s="140">
        <v>1145</v>
      </c>
      <c r="D9" s="78">
        <v>1133</v>
      </c>
      <c r="E9" s="78">
        <v>1076</v>
      </c>
      <c r="F9" s="78">
        <v>1018.5</v>
      </c>
      <c r="G9" s="78">
        <v>1015</v>
      </c>
      <c r="H9" s="78">
        <v>1058.5</v>
      </c>
      <c r="I9" s="78">
        <v>943</v>
      </c>
      <c r="J9" s="141">
        <v>1290</v>
      </c>
      <c r="K9" s="140">
        <v>625</v>
      </c>
      <c r="L9" s="78">
        <v>534.5</v>
      </c>
      <c r="M9" s="78">
        <v>450</v>
      </c>
      <c r="N9" s="78">
        <v>501</v>
      </c>
      <c r="O9" s="78">
        <v>508.5</v>
      </c>
      <c r="P9" s="78">
        <v>401.5</v>
      </c>
      <c r="Q9" s="78">
        <v>413</v>
      </c>
      <c r="R9" s="141">
        <v>775</v>
      </c>
      <c r="S9" s="99"/>
      <c r="T9" s="133"/>
      <c r="W9" s="257">
        <f t="shared" si="1"/>
        <v>0.83199999999999996</v>
      </c>
      <c r="X9" s="257">
        <f t="shared" si="0"/>
        <v>1.1197380729653883</v>
      </c>
      <c r="Y9" s="257">
        <f t="shared" si="0"/>
        <v>1.3911111111111112</v>
      </c>
      <c r="Z9" s="257">
        <f t="shared" si="0"/>
        <v>1.032934131736527</v>
      </c>
      <c r="AA9" s="257">
        <f t="shared" si="0"/>
        <v>0.99606686332350047</v>
      </c>
      <c r="AB9" s="257">
        <f t="shared" si="0"/>
        <v>1.6363636363636365</v>
      </c>
      <c r="AC9" s="257">
        <f t="shared" si="0"/>
        <v>1.2832929782082325</v>
      </c>
      <c r="AD9" s="257">
        <f t="shared" si="0"/>
        <v>0.6645161290322581</v>
      </c>
    </row>
    <row r="10" spans="1:30">
      <c r="B10" s="139">
        <v>43098</v>
      </c>
      <c r="C10" s="140">
        <v>1135</v>
      </c>
      <c r="D10" s="78">
        <v>1173</v>
      </c>
      <c r="E10" s="78">
        <v>1036.5</v>
      </c>
      <c r="F10" s="78">
        <v>1032</v>
      </c>
      <c r="G10" s="78">
        <v>1003</v>
      </c>
      <c r="H10" s="78">
        <v>1040.5</v>
      </c>
      <c r="I10" s="78">
        <v>1072</v>
      </c>
      <c r="J10" s="141">
        <v>1098</v>
      </c>
      <c r="K10" s="140">
        <v>675</v>
      </c>
      <c r="L10" s="78">
        <v>540.5</v>
      </c>
      <c r="M10" s="78">
        <v>450</v>
      </c>
      <c r="N10" s="78">
        <v>525</v>
      </c>
      <c r="O10" s="78">
        <v>500</v>
      </c>
      <c r="P10" s="78">
        <v>390</v>
      </c>
      <c r="Q10" s="78"/>
      <c r="R10" s="141">
        <v>767</v>
      </c>
      <c r="S10" s="99"/>
      <c r="T10" s="133"/>
      <c r="W10" s="257">
        <f t="shared" si="1"/>
        <v>0.68148148148148147</v>
      </c>
      <c r="X10" s="257">
        <f t="shared" si="0"/>
        <v>1.1702127659574468</v>
      </c>
      <c r="Y10" s="257">
        <f t="shared" si="0"/>
        <v>1.3033333333333332</v>
      </c>
      <c r="Z10" s="257">
        <f t="shared" si="0"/>
        <v>0.96571428571428575</v>
      </c>
      <c r="AA10" s="257">
        <f t="shared" si="0"/>
        <v>1.006</v>
      </c>
      <c r="AB10" s="257">
        <f t="shared" si="0"/>
        <v>1.667948717948718</v>
      </c>
      <c r="AC10" s="257" t="str">
        <f t="shared" si="0"/>
        <v/>
      </c>
      <c r="AD10" s="257">
        <f t="shared" si="0"/>
        <v>0.43155149934810949</v>
      </c>
    </row>
    <row r="11" spans="1:30">
      <c r="B11" s="139">
        <v>43105</v>
      </c>
      <c r="C11" s="140">
        <v>1193</v>
      </c>
      <c r="D11" s="78">
        <v>1205</v>
      </c>
      <c r="E11" s="78">
        <v>1009.5</v>
      </c>
      <c r="F11" s="78">
        <v>1047</v>
      </c>
      <c r="G11" s="78">
        <v>1041</v>
      </c>
      <c r="H11" s="78">
        <v>1057</v>
      </c>
      <c r="I11" s="78">
        <v>1036</v>
      </c>
      <c r="J11" s="141">
        <v>1132</v>
      </c>
      <c r="K11" s="140">
        <v>625</v>
      </c>
      <c r="L11" s="78">
        <v>559.5</v>
      </c>
      <c r="M11" s="78">
        <v>403.5</v>
      </c>
      <c r="N11" s="78">
        <v>498</v>
      </c>
      <c r="O11" s="78">
        <v>535.5</v>
      </c>
      <c r="P11" s="78">
        <v>383.5</v>
      </c>
      <c r="Q11" s="78">
        <v>630</v>
      </c>
      <c r="R11" s="141">
        <v>900</v>
      </c>
      <c r="S11" s="99"/>
      <c r="T11" s="133"/>
      <c r="W11" s="257">
        <f t="shared" si="1"/>
        <v>0.90880000000000005</v>
      </c>
      <c r="X11" s="257">
        <f t="shared" si="0"/>
        <v>1.1537086684539768</v>
      </c>
      <c r="Y11" s="257">
        <f t="shared" si="0"/>
        <v>1.5018587360594795</v>
      </c>
      <c r="Z11" s="257">
        <f t="shared" si="0"/>
        <v>1.1024096385542168</v>
      </c>
      <c r="AA11" s="257">
        <f t="shared" si="0"/>
        <v>0.94397759103641454</v>
      </c>
      <c r="AB11" s="257">
        <f t="shared" si="0"/>
        <v>1.7561929595827901</v>
      </c>
      <c r="AC11" s="257">
        <f t="shared" si="0"/>
        <v>0.64444444444444449</v>
      </c>
      <c r="AD11" s="257">
        <f t="shared" si="0"/>
        <v>0.25777777777777777</v>
      </c>
    </row>
    <row r="12" spans="1:30">
      <c r="B12" s="139">
        <v>43112</v>
      </c>
      <c r="C12" s="140">
        <v>1148</v>
      </c>
      <c r="D12" s="78">
        <v>1137</v>
      </c>
      <c r="E12" s="78">
        <v>1071.5</v>
      </c>
      <c r="F12" s="78">
        <v>1071.5</v>
      </c>
      <c r="G12" s="78">
        <v>1071.5</v>
      </c>
      <c r="H12" s="78">
        <v>1078.5</v>
      </c>
      <c r="I12" s="78">
        <v>1006.5</v>
      </c>
      <c r="J12" s="141">
        <v>1194</v>
      </c>
      <c r="K12" s="140">
        <v>630</v>
      </c>
      <c r="L12" s="78">
        <v>558.5</v>
      </c>
      <c r="M12" s="78">
        <v>409.5</v>
      </c>
      <c r="N12" s="78">
        <v>497</v>
      </c>
      <c r="O12" s="78">
        <v>508.5</v>
      </c>
      <c r="P12" s="78">
        <v>405</v>
      </c>
      <c r="Q12" s="78">
        <v>671</v>
      </c>
      <c r="R12" s="141">
        <v>737.5</v>
      </c>
      <c r="S12" s="99"/>
      <c r="T12" s="133"/>
      <c r="W12" s="257">
        <f t="shared" si="1"/>
        <v>0.82222222222222219</v>
      </c>
      <c r="X12" s="257">
        <f t="shared" si="0"/>
        <v>1.035810205908684</v>
      </c>
      <c r="Y12" s="257">
        <f t="shared" si="0"/>
        <v>1.6166056166056166</v>
      </c>
      <c r="Z12" s="257">
        <f t="shared" si="0"/>
        <v>1.1559356136820926</v>
      </c>
      <c r="AA12" s="257">
        <f t="shared" si="0"/>
        <v>1.1071779744346115</v>
      </c>
      <c r="AB12" s="257">
        <f t="shared" si="0"/>
        <v>1.662962962962963</v>
      </c>
      <c r="AC12" s="257">
        <f t="shared" si="0"/>
        <v>0.5</v>
      </c>
      <c r="AD12" s="257">
        <f t="shared" si="0"/>
        <v>0.61898305084745764</v>
      </c>
    </row>
    <row r="13" spans="1:30">
      <c r="B13" s="139">
        <v>43119</v>
      </c>
      <c r="C13" s="140">
        <v>1097</v>
      </c>
      <c r="D13" s="78">
        <v>1141</v>
      </c>
      <c r="E13" s="78">
        <v>1061</v>
      </c>
      <c r="F13" s="78">
        <v>1062.5</v>
      </c>
      <c r="G13" s="78">
        <v>1081</v>
      </c>
      <c r="H13" s="78">
        <v>1091.5</v>
      </c>
      <c r="I13" s="78">
        <v>1052.5</v>
      </c>
      <c r="J13" s="141">
        <v>1150</v>
      </c>
      <c r="K13" s="140">
        <v>636</v>
      </c>
      <c r="L13" s="78">
        <v>536</v>
      </c>
      <c r="M13" s="78">
        <v>394</v>
      </c>
      <c r="N13" s="78">
        <v>504.5</v>
      </c>
      <c r="O13" s="78">
        <v>494</v>
      </c>
      <c r="P13" s="78">
        <v>378.5</v>
      </c>
      <c r="Q13" s="78">
        <v>408.5</v>
      </c>
      <c r="R13" s="141">
        <v>706.5</v>
      </c>
      <c r="S13" s="99"/>
      <c r="T13" s="133"/>
      <c r="W13" s="257">
        <f t="shared" si="1"/>
        <v>0.72484276729559749</v>
      </c>
      <c r="X13" s="257">
        <f t="shared" si="0"/>
        <v>1.1287313432835822</v>
      </c>
      <c r="Y13" s="257">
        <f t="shared" si="0"/>
        <v>1.6928934010152283</v>
      </c>
      <c r="Z13" s="257">
        <f t="shared" si="0"/>
        <v>1.106045589692765</v>
      </c>
      <c r="AA13" s="257">
        <f t="shared" si="0"/>
        <v>1.1882591093117409</v>
      </c>
      <c r="AB13" s="257">
        <f t="shared" si="0"/>
        <v>1.8837516512549537</v>
      </c>
      <c r="AC13" s="257">
        <f t="shared" si="0"/>
        <v>1.5764993880048959</v>
      </c>
      <c r="AD13" s="257">
        <f t="shared" si="0"/>
        <v>0.62774239207360227</v>
      </c>
    </row>
    <row r="14" spans="1:30">
      <c r="B14" s="139">
        <v>43126</v>
      </c>
      <c r="C14" s="140">
        <v>1160</v>
      </c>
      <c r="D14" s="78">
        <v>1147</v>
      </c>
      <c r="E14" s="78">
        <v>1065</v>
      </c>
      <c r="F14" s="78">
        <v>1116</v>
      </c>
      <c r="G14" s="78">
        <v>1085</v>
      </c>
      <c r="H14" s="78">
        <v>1072</v>
      </c>
      <c r="I14" s="78">
        <v>1131.5</v>
      </c>
      <c r="J14" s="141">
        <v>1132</v>
      </c>
      <c r="K14" s="140">
        <v>650</v>
      </c>
      <c r="L14" s="78">
        <v>531</v>
      </c>
      <c r="M14" s="78">
        <v>422</v>
      </c>
      <c r="N14" s="78">
        <v>489.5</v>
      </c>
      <c r="O14" s="78">
        <v>500</v>
      </c>
      <c r="P14" s="78">
        <v>376.5</v>
      </c>
      <c r="Q14" s="78">
        <v>412.5</v>
      </c>
      <c r="R14" s="141">
        <v>558.5</v>
      </c>
      <c r="S14" s="99"/>
      <c r="T14" s="133"/>
      <c r="W14" s="257">
        <f t="shared" si="1"/>
        <v>0.7846153846153846</v>
      </c>
      <c r="X14" s="257">
        <f t="shared" si="0"/>
        <v>1.1600753295668549</v>
      </c>
      <c r="Y14" s="257">
        <f t="shared" si="0"/>
        <v>1.5236966824644549</v>
      </c>
      <c r="Z14" s="257">
        <f t="shared" si="0"/>
        <v>1.2798774259448418</v>
      </c>
      <c r="AA14" s="257">
        <f t="shared" si="0"/>
        <v>1.17</v>
      </c>
      <c r="AB14" s="257">
        <f t="shared" si="0"/>
        <v>1.847277556440903</v>
      </c>
      <c r="AC14" s="257">
        <f t="shared" si="0"/>
        <v>1.7430303030303029</v>
      </c>
      <c r="AD14" s="257">
        <f t="shared" si="0"/>
        <v>1.0268576544315129</v>
      </c>
    </row>
    <row r="15" spans="1:30">
      <c r="B15" s="139">
        <v>43133</v>
      </c>
      <c r="C15" s="140">
        <v>1050</v>
      </c>
      <c r="D15" s="78">
        <v>1153</v>
      </c>
      <c r="E15" s="78">
        <v>1072</v>
      </c>
      <c r="F15" s="78">
        <v>1092</v>
      </c>
      <c r="G15" s="78">
        <v>1140</v>
      </c>
      <c r="H15" s="78">
        <v>1066.5</v>
      </c>
      <c r="I15" s="78">
        <v>1007.5</v>
      </c>
      <c r="J15" s="141">
        <v>1156</v>
      </c>
      <c r="K15" s="140">
        <v>630</v>
      </c>
      <c r="L15" s="78">
        <v>526</v>
      </c>
      <c r="M15" s="78">
        <v>431.5</v>
      </c>
      <c r="N15" s="78">
        <v>454</v>
      </c>
      <c r="O15" s="78">
        <v>531.5</v>
      </c>
      <c r="P15" s="78">
        <v>379</v>
      </c>
      <c r="Q15" s="78">
        <v>435.5</v>
      </c>
      <c r="R15" s="141">
        <v>687.5</v>
      </c>
      <c r="S15" s="99"/>
      <c r="T15" s="133"/>
      <c r="W15" s="257">
        <f t="shared" si="1"/>
        <v>0.66666666666666663</v>
      </c>
      <c r="X15" s="257">
        <f t="shared" si="0"/>
        <v>1.1920152091254752</v>
      </c>
      <c r="Y15" s="257">
        <f t="shared" si="0"/>
        <v>1.4843568945538819</v>
      </c>
      <c r="Z15" s="257">
        <f t="shared" si="0"/>
        <v>1.4052863436123348</v>
      </c>
      <c r="AA15" s="257">
        <f t="shared" si="0"/>
        <v>1.1448730009407337</v>
      </c>
      <c r="AB15" s="257">
        <f t="shared" si="0"/>
        <v>1.8139841688654355</v>
      </c>
      <c r="AC15" s="257">
        <f t="shared" si="0"/>
        <v>1.3134328358208955</v>
      </c>
      <c r="AD15" s="257">
        <f t="shared" si="0"/>
        <v>0.68145454545454542</v>
      </c>
    </row>
    <row r="16" spans="1:30">
      <c r="B16" s="139">
        <v>43140</v>
      </c>
      <c r="C16" s="140">
        <v>1112</v>
      </c>
      <c r="D16" s="78">
        <v>1222</v>
      </c>
      <c r="E16" s="78">
        <v>1121</v>
      </c>
      <c r="F16" s="78">
        <v>1096</v>
      </c>
      <c r="G16" s="78">
        <v>1181.5</v>
      </c>
      <c r="H16" s="78">
        <v>1027.5</v>
      </c>
      <c r="I16" s="78">
        <v>1034</v>
      </c>
      <c r="J16" s="141">
        <v>1133</v>
      </c>
      <c r="K16" s="140">
        <v>650</v>
      </c>
      <c r="L16" s="78">
        <v>525</v>
      </c>
      <c r="M16" s="78">
        <v>437.5</v>
      </c>
      <c r="N16" s="78">
        <v>447.5</v>
      </c>
      <c r="O16" s="78">
        <v>441.5</v>
      </c>
      <c r="P16" s="78">
        <v>363</v>
      </c>
      <c r="Q16" s="78">
        <v>431.5</v>
      </c>
      <c r="R16" s="141">
        <v>750</v>
      </c>
      <c r="S16" s="99"/>
      <c r="T16" s="133"/>
      <c r="W16" s="257">
        <f t="shared" si="1"/>
        <v>0.71076923076923082</v>
      </c>
      <c r="X16" s="257">
        <f t="shared" si="0"/>
        <v>1.3276190476190477</v>
      </c>
      <c r="Y16" s="257">
        <f t="shared" si="0"/>
        <v>1.5622857142857143</v>
      </c>
      <c r="Z16" s="257">
        <f t="shared" si="0"/>
        <v>1.4491620111731844</v>
      </c>
      <c r="AA16" s="257">
        <f t="shared" si="0"/>
        <v>1.6761041902604756</v>
      </c>
      <c r="AB16" s="257">
        <f t="shared" si="0"/>
        <v>1.8305785123966942</v>
      </c>
      <c r="AC16" s="257">
        <f t="shared" si="0"/>
        <v>1.3962920046349943</v>
      </c>
      <c r="AD16" s="257">
        <f t="shared" si="0"/>
        <v>0.51066666666666671</v>
      </c>
    </row>
    <row r="17" spans="2:31">
      <c r="B17" s="139">
        <v>43147</v>
      </c>
      <c r="C17" s="140">
        <v>1152</v>
      </c>
      <c r="D17" s="78">
        <v>1129</v>
      </c>
      <c r="E17" s="78">
        <v>1087</v>
      </c>
      <c r="F17" s="78">
        <v>1102.5</v>
      </c>
      <c r="G17" s="78">
        <v>1076.5</v>
      </c>
      <c r="H17" s="78">
        <v>1012</v>
      </c>
      <c r="I17" s="78">
        <v>1057</v>
      </c>
      <c r="J17" s="141">
        <v>1103</v>
      </c>
      <c r="K17" s="140">
        <v>630</v>
      </c>
      <c r="L17" s="78">
        <v>512.5</v>
      </c>
      <c r="M17" s="78">
        <v>375</v>
      </c>
      <c r="N17" s="78">
        <v>472.5</v>
      </c>
      <c r="O17" s="78">
        <v>519.5</v>
      </c>
      <c r="P17" s="78">
        <v>400</v>
      </c>
      <c r="Q17" s="78">
        <v>405.5</v>
      </c>
      <c r="R17" s="141">
        <v>619</v>
      </c>
      <c r="S17" s="99"/>
      <c r="T17" s="133"/>
      <c r="W17" s="257">
        <f t="shared" si="1"/>
        <v>0.82857142857142863</v>
      </c>
      <c r="X17" s="257">
        <f t="shared" si="0"/>
        <v>1.2029268292682926</v>
      </c>
      <c r="Y17" s="257">
        <f t="shared" si="0"/>
        <v>1.8986666666666667</v>
      </c>
      <c r="Z17" s="257">
        <f t="shared" si="0"/>
        <v>1.3333333333333333</v>
      </c>
      <c r="AA17" s="257">
        <f t="shared" si="0"/>
        <v>1.0721847930702599</v>
      </c>
      <c r="AB17" s="257">
        <f t="shared" si="0"/>
        <v>1.53</v>
      </c>
      <c r="AC17" s="257">
        <f t="shared" si="0"/>
        <v>1.6066584463625153</v>
      </c>
      <c r="AD17" s="257">
        <f t="shared" si="0"/>
        <v>0.78190630048465271</v>
      </c>
    </row>
    <row r="18" spans="2:31">
      <c r="B18" s="139">
        <v>43154</v>
      </c>
      <c r="C18" s="140">
        <v>1158</v>
      </c>
      <c r="D18" s="78">
        <v>1128</v>
      </c>
      <c r="E18" s="78">
        <v>1148.5</v>
      </c>
      <c r="F18" s="78">
        <v>1105.5</v>
      </c>
      <c r="G18" s="78">
        <v>1113.5</v>
      </c>
      <c r="H18" s="78">
        <v>1053.5</v>
      </c>
      <c r="I18" s="78">
        <v>1006.5</v>
      </c>
      <c r="J18" s="141">
        <v>1081</v>
      </c>
      <c r="K18" s="140">
        <v>650</v>
      </c>
      <c r="L18" s="78">
        <v>513.5</v>
      </c>
      <c r="M18" s="78">
        <v>406.5</v>
      </c>
      <c r="N18" s="78">
        <v>488</v>
      </c>
      <c r="O18" s="78">
        <v>525</v>
      </c>
      <c r="P18" s="78">
        <v>385.5</v>
      </c>
      <c r="Q18" s="78">
        <v>452</v>
      </c>
      <c r="R18" s="141">
        <v>650</v>
      </c>
      <c r="S18" s="99"/>
      <c r="T18" s="133"/>
      <c r="W18" s="257">
        <f t="shared" si="1"/>
        <v>0.78153846153846152</v>
      </c>
      <c r="X18" s="257">
        <f t="shared" si="0"/>
        <v>1.1966893865628043</v>
      </c>
      <c r="Y18" s="257">
        <f t="shared" si="0"/>
        <v>1.8253382533825337</v>
      </c>
      <c r="Z18" s="257">
        <f t="shared" si="0"/>
        <v>1.2653688524590163</v>
      </c>
      <c r="AA18" s="257">
        <f t="shared" si="0"/>
        <v>1.1209523809523809</v>
      </c>
      <c r="AB18" s="257">
        <f t="shared" si="0"/>
        <v>1.7328145265888457</v>
      </c>
      <c r="AC18" s="257">
        <f t="shared" si="0"/>
        <v>1.2267699115044248</v>
      </c>
      <c r="AD18" s="257">
        <f t="shared" si="0"/>
        <v>0.66307692307692312</v>
      </c>
    </row>
    <row r="19" spans="2:31">
      <c r="B19" s="139">
        <v>43161</v>
      </c>
      <c r="C19" s="140">
        <v>1158</v>
      </c>
      <c r="D19" s="78">
        <v>1128</v>
      </c>
      <c r="E19" s="78">
        <v>1125</v>
      </c>
      <c r="F19" s="78">
        <v>1135.5</v>
      </c>
      <c r="G19" s="78">
        <v>1122</v>
      </c>
      <c r="H19" s="78">
        <v>1088.5</v>
      </c>
      <c r="I19" s="78">
        <v>1015.5</v>
      </c>
      <c r="J19" s="141">
        <v>1044</v>
      </c>
      <c r="K19" s="140">
        <v>586</v>
      </c>
      <c r="L19" s="78">
        <v>518.5</v>
      </c>
      <c r="M19" s="78">
        <v>394</v>
      </c>
      <c r="N19" s="78">
        <v>456.5</v>
      </c>
      <c r="O19" s="78">
        <v>573</v>
      </c>
      <c r="P19" s="78">
        <v>414.5</v>
      </c>
      <c r="Q19" s="78">
        <v>429</v>
      </c>
      <c r="R19" s="141">
        <v>587.5</v>
      </c>
      <c r="S19" s="99"/>
      <c r="T19" s="133"/>
      <c r="W19" s="257">
        <f t="shared" si="1"/>
        <v>0.97610921501706482</v>
      </c>
      <c r="X19" s="257">
        <f t="shared" si="0"/>
        <v>1.1755062680810029</v>
      </c>
      <c r="Y19" s="257">
        <f t="shared" si="0"/>
        <v>1.8553299492385786</v>
      </c>
      <c r="Z19" s="257">
        <f t="shared" si="0"/>
        <v>1.4874041621029572</v>
      </c>
      <c r="AA19" s="257">
        <f t="shared" si="0"/>
        <v>0.95811518324607325</v>
      </c>
      <c r="AB19" s="257">
        <f t="shared" si="0"/>
        <v>1.6260554885404102</v>
      </c>
      <c r="AC19" s="257">
        <f t="shared" si="0"/>
        <v>1.3671328671328671</v>
      </c>
      <c r="AD19" s="257">
        <f t="shared" si="0"/>
        <v>0.77702127659574471</v>
      </c>
    </row>
    <row r="20" spans="2:31">
      <c r="B20" s="139">
        <v>43168</v>
      </c>
      <c r="C20" s="140">
        <v>1071.5999999999999</v>
      </c>
      <c r="D20" s="78">
        <v>1085.5</v>
      </c>
      <c r="E20" s="78">
        <v>1159</v>
      </c>
      <c r="F20" s="78">
        <v>1091.5</v>
      </c>
      <c r="G20" s="78">
        <v>1093</v>
      </c>
      <c r="H20" s="78">
        <v>1096</v>
      </c>
      <c r="I20" s="78">
        <v>1071</v>
      </c>
      <c r="J20" s="141">
        <v>913</v>
      </c>
      <c r="K20" s="140">
        <v>595</v>
      </c>
      <c r="L20" s="78">
        <v>528</v>
      </c>
      <c r="M20" s="78">
        <v>415.5</v>
      </c>
      <c r="N20" s="78">
        <v>465</v>
      </c>
      <c r="O20" s="78">
        <v>535.5</v>
      </c>
      <c r="P20" s="78">
        <v>368.5</v>
      </c>
      <c r="Q20" s="78">
        <v>410</v>
      </c>
      <c r="R20" s="141">
        <v>650</v>
      </c>
      <c r="S20" s="99"/>
      <c r="T20" s="133"/>
      <c r="W20" s="257">
        <f t="shared" si="1"/>
        <v>0.80100840336134438</v>
      </c>
      <c r="X20" s="257">
        <f t="shared" si="0"/>
        <v>1.0558712121212122</v>
      </c>
      <c r="Y20" s="257">
        <f t="shared" si="0"/>
        <v>1.789410348977136</v>
      </c>
      <c r="Z20" s="257">
        <f t="shared" si="0"/>
        <v>1.3473118279569893</v>
      </c>
      <c r="AA20" s="257">
        <f t="shared" si="0"/>
        <v>1.0410830999066294</v>
      </c>
      <c r="AB20" s="257">
        <f t="shared" si="0"/>
        <v>1.9742198100407056</v>
      </c>
      <c r="AC20" s="257">
        <f t="shared" si="0"/>
        <v>1.6121951219512196</v>
      </c>
      <c r="AD20" s="257">
        <f t="shared" si="0"/>
        <v>0.4046153846153846</v>
      </c>
    </row>
    <row r="21" spans="2:31" s="179" customFormat="1">
      <c r="B21" s="139">
        <v>43175</v>
      </c>
      <c r="C21" s="140">
        <v>1226</v>
      </c>
      <c r="D21" s="78">
        <v>1142</v>
      </c>
      <c r="E21" s="78">
        <v>1132.5</v>
      </c>
      <c r="F21" s="78">
        <v>1115</v>
      </c>
      <c r="G21" s="78">
        <v>1152.5</v>
      </c>
      <c r="H21" s="78">
        <v>1075</v>
      </c>
      <c r="I21" s="78">
        <v>1100</v>
      </c>
      <c r="J21" s="141">
        <v>1076</v>
      </c>
      <c r="K21" s="140">
        <v>560</v>
      </c>
      <c r="L21" s="78">
        <v>522.5</v>
      </c>
      <c r="M21" s="78">
        <v>425.5</v>
      </c>
      <c r="N21" s="78">
        <v>505.5</v>
      </c>
      <c r="O21" s="78">
        <v>560.5</v>
      </c>
      <c r="P21" s="78">
        <v>372</v>
      </c>
      <c r="Q21" s="78">
        <v>377</v>
      </c>
      <c r="R21" s="141">
        <v>512.5</v>
      </c>
      <c r="S21" s="99"/>
      <c r="T21" s="133"/>
      <c r="U21" s="120"/>
      <c r="V21" s="262"/>
      <c r="W21" s="257"/>
      <c r="X21" s="257"/>
      <c r="Y21" s="257"/>
      <c r="Z21" s="257"/>
      <c r="AA21" s="257"/>
      <c r="AB21" s="257"/>
      <c r="AC21" s="257"/>
      <c r="AD21" s="257"/>
      <c r="AE21" s="120"/>
    </row>
    <row r="22" spans="2:31" s="179" customFormat="1">
      <c r="B22" s="139">
        <v>43182</v>
      </c>
      <c r="C22" s="140">
        <v>1108.1666</v>
      </c>
      <c r="D22" s="78">
        <v>1210.5</v>
      </c>
      <c r="E22" s="78">
        <v>1142</v>
      </c>
      <c r="F22" s="78">
        <v>1121.5</v>
      </c>
      <c r="G22" s="78">
        <v>1147</v>
      </c>
      <c r="H22" s="78">
        <v>1040</v>
      </c>
      <c r="I22" s="78">
        <v>1096.5</v>
      </c>
      <c r="J22" s="141">
        <v>1039</v>
      </c>
      <c r="K22" s="140">
        <v>582.5</v>
      </c>
      <c r="L22" s="78">
        <v>502</v>
      </c>
      <c r="M22" s="78">
        <v>409.5</v>
      </c>
      <c r="N22" s="78">
        <v>500</v>
      </c>
      <c r="O22" s="78">
        <v>527</v>
      </c>
      <c r="P22" s="78">
        <v>378.5</v>
      </c>
      <c r="Q22" s="78">
        <v>462.5</v>
      </c>
      <c r="R22" s="141">
        <v>650</v>
      </c>
      <c r="S22" s="99"/>
      <c r="T22" s="133"/>
      <c r="U22" s="120"/>
      <c r="V22" s="262"/>
      <c r="W22" s="257"/>
      <c r="X22" s="257"/>
      <c r="Y22" s="257"/>
      <c r="Z22" s="257"/>
      <c r="AA22" s="257"/>
      <c r="AB22" s="257"/>
      <c r="AC22" s="257"/>
      <c r="AD22" s="257"/>
      <c r="AE22" s="120"/>
    </row>
    <row r="23" spans="2:31" s="179" customFormat="1">
      <c r="B23" s="139">
        <v>43189</v>
      </c>
      <c r="C23" s="140">
        <v>1130</v>
      </c>
      <c r="D23" s="78">
        <v>1131</v>
      </c>
      <c r="E23" s="78">
        <v>1136</v>
      </c>
      <c r="F23" s="78">
        <v>1091</v>
      </c>
      <c r="G23" s="78">
        <v>1120.5</v>
      </c>
      <c r="H23" s="78">
        <v>1096.5</v>
      </c>
      <c r="I23" s="78">
        <v>1137</v>
      </c>
      <c r="J23" s="141">
        <v>1057</v>
      </c>
      <c r="K23" s="140">
        <v>541.66660000000002</v>
      </c>
      <c r="L23" s="78">
        <v>527.5</v>
      </c>
      <c r="M23" s="78">
        <v>409.5</v>
      </c>
      <c r="N23" s="78">
        <v>491.5</v>
      </c>
      <c r="O23" s="78">
        <v>540</v>
      </c>
      <c r="P23" s="78">
        <v>610.5</v>
      </c>
      <c r="Q23" s="78">
        <v>374</v>
      </c>
      <c r="R23" s="141">
        <v>525</v>
      </c>
      <c r="S23" s="99"/>
      <c r="T23" s="133"/>
      <c r="U23" s="120"/>
      <c r="V23" s="262"/>
      <c r="W23" s="257"/>
      <c r="X23" s="257"/>
      <c r="Y23" s="257"/>
      <c r="Z23" s="257"/>
      <c r="AA23" s="257"/>
      <c r="AB23" s="257"/>
      <c r="AC23" s="257"/>
      <c r="AD23" s="257"/>
      <c r="AE23" s="120"/>
    </row>
    <row r="24" spans="2:31">
      <c r="B24" s="139">
        <v>43196</v>
      </c>
      <c r="C24" s="140">
        <v>1153.5999999999999</v>
      </c>
      <c r="D24" s="78">
        <v>1148</v>
      </c>
      <c r="E24" s="78">
        <v>1118.5</v>
      </c>
      <c r="F24" s="78">
        <v>1119</v>
      </c>
      <c r="G24" s="78">
        <v>1136</v>
      </c>
      <c r="H24" s="78">
        <v>1081</v>
      </c>
      <c r="I24" s="78">
        <v>1141.5</v>
      </c>
      <c r="J24" s="244">
        <v>1030</v>
      </c>
      <c r="K24" s="140">
        <v>550</v>
      </c>
      <c r="L24" s="78">
        <v>551</v>
      </c>
      <c r="M24" s="78">
        <v>447</v>
      </c>
      <c r="N24" s="78">
        <v>476</v>
      </c>
      <c r="O24" s="78">
        <v>500</v>
      </c>
      <c r="P24" s="78">
        <v>389</v>
      </c>
      <c r="Q24" s="78">
        <v>387.5</v>
      </c>
      <c r="R24" s="141">
        <v>516.5</v>
      </c>
      <c r="S24" s="99"/>
      <c r="T24" s="133"/>
      <c r="W24" s="257">
        <f t="shared" si="1"/>
        <v>1.0974545454545452</v>
      </c>
      <c r="X24" s="257">
        <f t="shared" ref="X24:AD25" si="2">+IF(L24="","",((D24-L24)/L24))</f>
        <v>1.0834845735027223</v>
      </c>
      <c r="Y24" s="257">
        <f t="shared" si="2"/>
        <v>1.5022371364653244</v>
      </c>
      <c r="Z24" s="257">
        <f t="shared" si="2"/>
        <v>1.3508403361344539</v>
      </c>
      <c r="AA24" s="257">
        <f t="shared" si="2"/>
        <v>1.272</v>
      </c>
      <c r="AB24" s="257">
        <f t="shared" si="2"/>
        <v>1.7789203084832905</v>
      </c>
      <c r="AC24" s="257">
        <f t="shared" si="2"/>
        <v>1.9458064516129032</v>
      </c>
      <c r="AD24" s="257">
        <f t="shared" si="2"/>
        <v>0.99419167473378511</v>
      </c>
    </row>
    <row r="25" spans="2:31">
      <c r="B25" s="142">
        <v>43203</v>
      </c>
      <c r="C25" s="143">
        <v>1030</v>
      </c>
      <c r="D25" s="31">
        <v>1085</v>
      </c>
      <c r="E25" s="31">
        <v>1122</v>
      </c>
      <c r="F25" s="31">
        <v>1083.5</v>
      </c>
      <c r="G25" s="31">
        <v>1071</v>
      </c>
      <c r="H25" s="31">
        <v>958</v>
      </c>
      <c r="I25" s="31">
        <v>1084.5</v>
      </c>
      <c r="J25" s="245">
        <v>884</v>
      </c>
      <c r="K25" s="143">
        <v>558</v>
      </c>
      <c r="L25" s="31">
        <v>560</v>
      </c>
      <c r="M25" s="31">
        <v>425</v>
      </c>
      <c r="N25" s="31">
        <v>499.5</v>
      </c>
      <c r="O25" s="31">
        <v>514</v>
      </c>
      <c r="P25" s="31">
        <v>378</v>
      </c>
      <c r="Q25" s="31">
        <v>397</v>
      </c>
      <c r="R25" s="144">
        <v>531.5</v>
      </c>
      <c r="S25" s="99"/>
      <c r="T25" s="133"/>
      <c r="U25" s="132"/>
      <c r="V25" s="264"/>
      <c r="W25" s="257">
        <f t="shared" si="1"/>
        <v>0.84587813620071683</v>
      </c>
      <c r="X25" s="257">
        <f t="shared" si="2"/>
        <v>0.9375</v>
      </c>
      <c r="Y25" s="257">
        <f t="shared" si="2"/>
        <v>1.64</v>
      </c>
      <c r="Z25" s="257">
        <f t="shared" si="2"/>
        <v>1.1691691691691692</v>
      </c>
      <c r="AA25" s="257">
        <f t="shared" si="2"/>
        <v>1.0836575875486381</v>
      </c>
      <c r="AB25" s="257">
        <f t="shared" si="2"/>
        <v>1.5343915343915344</v>
      </c>
      <c r="AC25" s="257">
        <f t="shared" si="2"/>
        <v>1.7317380352644836</v>
      </c>
      <c r="AD25" s="257">
        <f t="shared" si="2"/>
        <v>0.66321730950141111</v>
      </c>
    </row>
    <row r="26" spans="2:31">
      <c r="B26" s="375" t="s">
        <v>257</v>
      </c>
      <c r="C26" s="375"/>
      <c r="D26" s="375"/>
      <c r="E26" s="375"/>
      <c r="F26" s="375"/>
      <c r="G26" s="375"/>
      <c r="H26" s="375"/>
      <c r="I26" s="375"/>
      <c r="J26" s="375"/>
      <c r="P26" s="39"/>
      <c r="Q26" s="39"/>
      <c r="T26" s="145"/>
      <c r="U26" s="132"/>
    </row>
    <row r="27" spans="2:31">
      <c r="T27" s="133"/>
      <c r="V27" s="282" t="s">
        <v>192</v>
      </c>
      <c r="W27" s="278">
        <f t="shared" ref="W27:AD27" si="3">+AVERAGE(C7:C25)</f>
        <v>1144.9666631578946</v>
      </c>
      <c r="X27" s="278">
        <f t="shared" si="3"/>
        <v>1145.8421052631579</v>
      </c>
      <c r="Y27" s="278">
        <f t="shared" si="3"/>
        <v>1088.3947368421052</v>
      </c>
      <c r="Z27" s="278">
        <f t="shared" si="3"/>
        <v>1080.1052631578948</v>
      </c>
      <c r="AA27" s="278">
        <f t="shared" si="3"/>
        <v>1097.3684210526317</v>
      </c>
      <c r="AB27" s="278">
        <f t="shared" si="3"/>
        <v>1059.578947368421</v>
      </c>
      <c r="AC27" s="278">
        <f t="shared" si="3"/>
        <v>1037.5526315789473</v>
      </c>
      <c r="AD27" s="278">
        <f t="shared" si="3"/>
        <v>1098.1578947368421</v>
      </c>
    </row>
    <row r="28" spans="2:31">
      <c r="T28" s="133"/>
      <c r="V28" s="282" t="s">
        <v>193</v>
      </c>
      <c r="W28" s="278">
        <f t="shared" ref="W28:AD28" si="4">+AVERAGE(K7:K25)</f>
        <v>612.32455789473681</v>
      </c>
      <c r="X28" s="278">
        <f t="shared" si="4"/>
        <v>530</v>
      </c>
      <c r="Y28" s="278">
        <f t="shared" si="4"/>
        <v>417.31578947368422</v>
      </c>
      <c r="Z28" s="278">
        <f t="shared" si="4"/>
        <v>483.44736842105266</v>
      </c>
      <c r="AA28" s="278">
        <f t="shared" si="4"/>
        <v>512.81578947368416</v>
      </c>
      <c r="AB28" s="278">
        <f t="shared" si="4"/>
        <v>395.5</v>
      </c>
      <c r="AC28" s="278">
        <f t="shared" si="4"/>
        <v>447.80555555555554</v>
      </c>
      <c r="AD28" s="278">
        <f t="shared" si="4"/>
        <v>667.26315789473688</v>
      </c>
    </row>
    <row r="29" spans="2:31">
      <c r="T29" s="133"/>
      <c r="V29" s="282" t="s">
        <v>165</v>
      </c>
      <c r="W29" s="257">
        <f>+W27/W28-1</f>
        <v>0.86986892554899442</v>
      </c>
      <c r="X29" s="257">
        <f t="shared" ref="X29:AD29" si="5">+X27/X28-1</f>
        <v>1.1619662363455809</v>
      </c>
      <c r="Y29" s="257">
        <f t="shared" si="5"/>
        <v>1.6080842476983226</v>
      </c>
      <c r="Z29" s="257">
        <f t="shared" si="5"/>
        <v>1.2341734255075933</v>
      </c>
      <c r="AA29" s="257">
        <f t="shared" si="5"/>
        <v>1.1398881305485711</v>
      </c>
      <c r="AB29" s="257">
        <f t="shared" si="5"/>
        <v>1.679087098276665</v>
      </c>
      <c r="AC29" s="257">
        <f t="shared" si="5"/>
        <v>1.3169713254042619</v>
      </c>
      <c r="AD29" s="257">
        <f t="shared" si="5"/>
        <v>0.64576431613819207</v>
      </c>
    </row>
    <row r="30" spans="2:31">
      <c r="T30" s="133"/>
    </row>
    <row r="31" spans="2:31">
      <c r="T31" s="133"/>
    </row>
    <row r="32" spans="2:31">
      <c r="T32" s="133"/>
    </row>
    <row r="33" spans="3:20">
      <c r="T33" s="133"/>
    </row>
    <row r="34" spans="3:20">
      <c r="T34" s="133"/>
    </row>
    <row r="35" spans="3:20">
      <c r="T35" s="133"/>
    </row>
    <row r="46" spans="3:20">
      <c r="C46" s="33" t="s">
        <v>171</v>
      </c>
    </row>
    <row r="57" spans="6:6">
      <c r="F57" s="39">
        <f>+C25-J25</f>
        <v>146</v>
      </c>
    </row>
    <row r="58" spans="6:6">
      <c r="F58" s="39">
        <f>MAX(C20:J25)</f>
        <v>1226</v>
      </c>
    </row>
    <row r="59" spans="6:6">
      <c r="F59" s="39">
        <f>MIN(C20:J25)</f>
        <v>884</v>
      </c>
    </row>
    <row r="60" spans="6:6">
      <c r="F60" s="39">
        <f>+F58-F59</f>
        <v>342</v>
      </c>
    </row>
  </sheetData>
  <mergeCells count="6">
    <mergeCell ref="B26:J26"/>
    <mergeCell ref="B2:R2"/>
    <mergeCell ref="B3:R3"/>
    <mergeCell ref="B4:R4"/>
    <mergeCell ref="C5:J5"/>
    <mergeCell ref="K5:R5"/>
  </mergeCells>
  <conditionalFormatting sqref="W27:AD27">
    <cfRule type="top10" dxfId="15" priority="5" bottom="1" rank="1"/>
    <cfRule type="top10" dxfId="14" priority="6" rank="1"/>
  </conditionalFormatting>
  <conditionalFormatting sqref="W28:AD28">
    <cfRule type="top10" dxfId="13" priority="3" bottom="1" rank="1"/>
    <cfRule type="top10" dxfId="12" priority="4" rank="1"/>
  </conditionalFormatting>
  <conditionalFormatting sqref="W29:AD29">
    <cfRule type="top10" dxfId="11" priority="1" bottom="1" rank="1"/>
    <cfRule type="top10" dxfId="10" priority="2" rank="1"/>
  </conditionalFormatting>
  <hyperlinks>
    <hyperlink ref="T2" location="Índice!A1" display="Volver al índice"/>
  </hyperlinks>
  <printOptions horizontalCentered="1"/>
  <pageMargins left="0.23622047244094491" right="0.23622047244094491" top="0.74803149606299213" bottom="0.74803149606299213" header="0.31496062992125984" footer="0.31496062992125984"/>
  <pageSetup paperSize="122" scale="61" orientation="landscape" r:id="rId1"/>
  <headerFooter differentFirst="1">
    <oddFooter>&amp;C&amp;P</oddFooter>
  </headerFooter>
  <colBreaks count="1" manualBreakCount="1">
    <brk id="19"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zoomScale="80" zoomScaleNormal="80" zoomScaleSheetLayoutView="80" zoomScalePageLayoutView="80" workbookViewId="0"/>
  </sheetViews>
  <sheetFormatPr baseColWidth="10" defaultColWidth="14.33203125" defaultRowHeight="13.2"/>
  <cols>
    <col min="1" max="1" width="1.33203125" style="20" customWidth="1"/>
    <col min="2" max="7" width="18.33203125" style="20" customWidth="1"/>
    <col min="8" max="8" width="14.33203125" style="20"/>
    <col min="9" max="9" width="5.33203125" style="123" customWidth="1"/>
    <col min="10" max="10" width="7.33203125" style="118" hidden="1" customWidth="1"/>
    <col min="11" max="12" width="8.33203125" style="118" hidden="1" customWidth="1"/>
    <col min="13" max="13" width="14.33203125" style="123"/>
    <col min="14" max="16384" width="14.33203125" style="20"/>
  </cols>
  <sheetData>
    <row r="1" spans="1:12" ht="6" customHeight="1"/>
    <row r="2" spans="1:12">
      <c r="A2" s="2"/>
      <c r="C2" s="378" t="s">
        <v>14</v>
      </c>
      <c r="D2" s="378"/>
      <c r="E2" s="378"/>
      <c r="F2" s="378"/>
      <c r="H2" s="40" t="s">
        <v>137</v>
      </c>
      <c r="I2" s="122"/>
    </row>
    <row r="3" spans="1:12">
      <c r="A3" s="2"/>
      <c r="C3" s="378" t="s">
        <v>115</v>
      </c>
      <c r="D3" s="378"/>
      <c r="E3" s="378"/>
      <c r="F3" s="378"/>
    </row>
    <row r="4" spans="1:12">
      <c r="A4" s="2"/>
      <c r="C4" s="25"/>
      <c r="D4" s="25"/>
      <c r="E4" s="25"/>
      <c r="F4" s="25"/>
    </row>
    <row r="5" spans="1:12" ht="12.75" customHeight="1">
      <c r="A5" s="2"/>
      <c r="C5" s="379" t="s">
        <v>13</v>
      </c>
      <c r="D5" s="381" t="s">
        <v>138</v>
      </c>
      <c r="E5" s="381" t="s">
        <v>139</v>
      </c>
      <c r="F5" s="381" t="s">
        <v>140</v>
      </c>
    </row>
    <row r="6" spans="1:12">
      <c r="A6" s="2"/>
      <c r="C6" s="380"/>
      <c r="D6" s="382"/>
      <c r="E6" s="382"/>
      <c r="F6" s="382"/>
    </row>
    <row r="7" spans="1:12">
      <c r="A7" s="2"/>
      <c r="C7" s="25" t="s">
        <v>12</v>
      </c>
      <c r="D7" s="68">
        <v>63110</v>
      </c>
      <c r="E7" s="68">
        <v>1210044.3</v>
      </c>
      <c r="F7" s="74">
        <v>19.173574710822372</v>
      </c>
      <c r="H7" s="110"/>
      <c r="I7" s="121"/>
    </row>
    <row r="8" spans="1:12">
      <c r="A8" s="2"/>
      <c r="C8" s="25" t="s">
        <v>11</v>
      </c>
      <c r="D8" s="68">
        <v>61360</v>
      </c>
      <c r="E8" s="68">
        <v>1303267.5</v>
      </c>
      <c r="F8" s="74">
        <v>21.239691981747065</v>
      </c>
      <c r="J8" s="249">
        <f t="shared" ref="J8:J22" si="0">+(D8-D7)/D7</f>
        <v>-2.7729361432419584E-2</v>
      </c>
      <c r="K8" s="249">
        <f t="shared" ref="K8:L22" si="1">+(E8-E7)/E7</f>
        <v>7.704114634480734E-2</v>
      </c>
      <c r="L8" s="249">
        <f t="shared" si="1"/>
        <v>0.10775858451468047</v>
      </c>
    </row>
    <row r="9" spans="1:12">
      <c r="A9" s="2"/>
      <c r="C9" s="25" t="s">
        <v>10</v>
      </c>
      <c r="D9" s="68">
        <v>56000</v>
      </c>
      <c r="E9" s="68">
        <v>1093728.3999999999</v>
      </c>
      <c r="F9" s="74">
        <v>19.530864285714287</v>
      </c>
      <c r="J9" s="249">
        <f t="shared" si="0"/>
        <v>-8.7353324641460228E-2</v>
      </c>
      <c r="K9" s="249">
        <f t="shared" si="1"/>
        <v>-0.16077980921031185</v>
      </c>
      <c r="L9" s="249">
        <f t="shared" si="1"/>
        <v>-8.0454448091870037E-2</v>
      </c>
    </row>
    <row r="10" spans="1:12" ht="12.75" customHeight="1">
      <c r="A10" s="2"/>
      <c r="C10" s="25" t="s">
        <v>9</v>
      </c>
      <c r="D10" s="68">
        <v>59560</v>
      </c>
      <c r="E10" s="68">
        <v>1144170</v>
      </c>
      <c r="F10" s="74">
        <v>19.210376091336467</v>
      </c>
      <c r="J10" s="249">
        <f t="shared" si="0"/>
        <v>6.357142857142857E-2</v>
      </c>
      <c r="K10" s="249">
        <f t="shared" si="1"/>
        <v>4.6118945068995283E-2</v>
      </c>
      <c r="L10" s="249">
        <f t="shared" si="1"/>
        <v>-1.6409319612764834E-2</v>
      </c>
    </row>
    <row r="11" spans="1:12">
      <c r="A11" s="2"/>
      <c r="C11" s="25" t="s">
        <v>8</v>
      </c>
      <c r="D11" s="68">
        <v>55620</v>
      </c>
      <c r="E11" s="68">
        <v>1115735.7</v>
      </c>
      <c r="F11" s="74">
        <v>20.059973031283707</v>
      </c>
      <c r="G11" s="48"/>
      <c r="J11" s="249">
        <f t="shared" si="0"/>
        <v>-6.61517797179315E-2</v>
      </c>
      <c r="K11" s="249">
        <f t="shared" si="1"/>
        <v>-2.4851464380293179E-2</v>
      </c>
      <c r="L11" s="249">
        <f t="shared" si="1"/>
        <v>4.4225939976802062E-2</v>
      </c>
    </row>
    <row r="12" spans="1:12">
      <c r="A12" s="2"/>
      <c r="C12" s="25" t="s">
        <v>7</v>
      </c>
      <c r="D12" s="68">
        <v>63200</v>
      </c>
      <c r="E12" s="68">
        <v>1391378.2</v>
      </c>
      <c r="F12" s="74">
        <v>22.015477848101266</v>
      </c>
      <c r="J12" s="249">
        <f t="shared" si="0"/>
        <v>0.13628191298094211</v>
      </c>
      <c r="K12" s="249">
        <f t="shared" si="1"/>
        <v>0.24704999580097689</v>
      </c>
      <c r="L12" s="249">
        <f t="shared" si="1"/>
        <v>9.7482923519783979E-2</v>
      </c>
    </row>
    <row r="13" spans="1:12">
      <c r="A13" s="2"/>
      <c r="C13" s="25" t="s">
        <v>6</v>
      </c>
      <c r="D13" s="68">
        <v>54145</v>
      </c>
      <c r="E13" s="68">
        <v>834859.9</v>
      </c>
      <c r="F13" s="74">
        <v>15.418965740142211</v>
      </c>
      <c r="J13" s="249">
        <f t="shared" si="0"/>
        <v>-0.14327531645569619</v>
      </c>
      <c r="K13" s="249">
        <f t="shared" si="1"/>
        <v>-0.39997629688319103</v>
      </c>
      <c r="L13" s="249">
        <f t="shared" si="1"/>
        <v>-0.29963065773418923</v>
      </c>
    </row>
    <row r="14" spans="1:12">
      <c r="A14" s="2"/>
      <c r="C14" s="25" t="s">
        <v>5</v>
      </c>
      <c r="D14" s="68">
        <v>55976</v>
      </c>
      <c r="E14" s="68">
        <v>965939.5</v>
      </c>
      <c r="F14" s="74">
        <v>17.25631520651708</v>
      </c>
      <c r="J14" s="249">
        <f t="shared" si="0"/>
        <v>3.3816603564502723E-2</v>
      </c>
      <c r="K14" s="249">
        <f t="shared" si="1"/>
        <v>0.15700790036747481</v>
      </c>
      <c r="L14" s="249">
        <f t="shared" si="1"/>
        <v>0.11916165437682093</v>
      </c>
    </row>
    <row r="15" spans="1:12">
      <c r="A15" s="2"/>
      <c r="C15" s="25" t="s">
        <v>4</v>
      </c>
      <c r="D15" s="68">
        <v>45078</v>
      </c>
      <c r="E15" s="68">
        <v>924548.1</v>
      </c>
      <c r="F15" s="74">
        <v>20.509962731265809</v>
      </c>
      <c r="J15" s="249">
        <f t="shared" si="0"/>
        <v>-0.19469058167786193</v>
      </c>
      <c r="K15" s="249">
        <f t="shared" si="1"/>
        <v>-4.2850923893266633E-2</v>
      </c>
      <c r="L15" s="249">
        <f t="shared" si="1"/>
        <v>0.18854822051001624</v>
      </c>
    </row>
    <row r="16" spans="1:12">
      <c r="A16" s="2"/>
      <c r="C16" s="25" t="s">
        <v>3</v>
      </c>
      <c r="D16" s="68">
        <v>50771</v>
      </c>
      <c r="E16" s="68">
        <v>1081349.2</v>
      </c>
      <c r="F16" s="74">
        <v>21.3</v>
      </c>
      <c r="J16" s="249">
        <f t="shared" si="0"/>
        <v>0.12629220462309773</v>
      </c>
      <c r="K16" s="249">
        <f t="shared" si="1"/>
        <v>0.1695975579853552</v>
      </c>
      <c r="L16" s="249">
        <f t="shared" si="1"/>
        <v>3.8519683291761572E-2</v>
      </c>
    </row>
    <row r="17" spans="1:12">
      <c r="A17" s="2"/>
      <c r="C17" s="25" t="s">
        <v>2</v>
      </c>
      <c r="D17" s="68">
        <v>53653</v>
      </c>
      <c r="E17" s="68">
        <v>1676444</v>
      </c>
      <c r="F17" s="74">
        <v>31.25</v>
      </c>
      <c r="J17" s="249">
        <f t="shared" si="0"/>
        <v>5.6764688503279433E-2</v>
      </c>
      <c r="K17" s="249">
        <f t="shared" si="1"/>
        <v>0.55032620359824569</v>
      </c>
      <c r="L17" s="249">
        <f t="shared" si="1"/>
        <v>0.46713615023474175</v>
      </c>
    </row>
    <row r="18" spans="1:12">
      <c r="A18" s="2"/>
      <c r="C18" s="25" t="s">
        <v>114</v>
      </c>
      <c r="D18" s="68">
        <v>41534</v>
      </c>
      <c r="E18" s="68">
        <v>1093452</v>
      </c>
      <c r="F18" s="74">
        <v>26.33</v>
      </c>
      <c r="G18" s="46"/>
      <c r="J18" s="249">
        <f t="shared" si="0"/>
        <v>-0.22587739734963563</v>
      </c>
      <c r="K18" s="249">
        <f t="shared" si="1"/>
        <v>-0.34775512930941921</v>
      </c>
      <c r="L18" s="249">
        <f t="shared" si="1"/>
        <v>-0.15744000000000005</v>
      </c>
    </row>
    <row r="19" spans="1:12">
      <c r="A19" s="2"/>
      <c r="C19" s="25" t="s">
        <v>123</v>
      </c>
      <c r="D19" s="68">
        <v>49576</v>
      </c>
      <c r="E19" s="68">
        <v>1159022.1000000001</v>
      </c>
      <c r="F19" s="74">
        <v>23.378693319348098</v>
      </c>
      <c r="G19" s="46"/>
      <c r="J19" s="249">
        <f t="shared" si="0"/>
        <v>0.19362450040930324</v>
      </c>
      <c r="K19" s="249">
        <f t="shared" si="1"/>
        <v>5.9966143918525998E-2</v>
      </c>
      <c r="L19" s="249">
        <f t="shared" si="1"/>
        <v>-0.1120891257368743</v>
      </c>
    </row>
    <row r="20" spans="1:12" ht="12.75" customHeight="1">
      <c r="A20" s="2"/>
      <c r="C20" s="25" t="s">
        <v>132</v>
      </c>
      <c r="D20" s="68">
        <v>48965</v>
      </c>
      <c r="E20" s="68">
        <f>+D20*F20</f>
        <v>1061324.9400000002</v>
      </c>
      <c r="F20" s="74">
        <v>21.675174920861842</v>
      </c>
      <c r="H20" s="185"/>
      <c r="J20" s="249">
        <f t="shared" si="0"/>
        <v>-1.2324511860577699E-2</v>
      </c>
      <c r="K20" s="249">
        <f t="shared" si="1"/>
        <v>-8.4292749896658498E-2</v>
      </c>
      <c r="L20" s="249">
        <f t="shared" si="1"/>
        <v>-7.286627936029394E-2</v>
      </c>
    </row>
    <row r="21" spans="1:12">
      <c r="A21" s="2"/>
      <c r="C21" s="25" t="s">
        <v>159</v>
      </c>
      <c r="D21" s="68">
        <v>50526.337967409301</v>
      </c>
      <c r="E21" s="68">
        <v>960502</v>
      </c>
      <c r="F21" s="74">
        <v>19.010000000000002</v>
      </c>
      <c r="G21" s="113"/>
      <c r="I21" s="128"/>
      <c r="J21" s="249">
        <f t="shared" si="0"/>
        <v>3.1886816448673569E-2</v>
      </c>
      <c r="K21" s="249">
        <f t="shared" si="1"/>
        <v>-9.4997239959328725E-2</v>
      </c>
      <c r="L21" s="249">
        <f t="shared" si="1"/>
        <v>-0.12295978835661772</v>
      </c>
    </row>
    <row r="22" spans="1:12" ht="12.75" customHeight="1">
      <c r="A22" s="2"/>
      <c r="C22" s="25" t="s">
        <v>169</v>
      </c>
      <c r="D22" s="68">
        <v>53485</v>
      </c>
      <c r="E22" s="68">
        <v>1166024.8999999999</v>
      </c>
      <c r="F22" s="74">
        <v>21.8</v>
      </c>
      <c r="G22" s="113"/>
      <c r="J22" s="249">
        <f t="shared" si="0"/>
        <v>5.8556827025522944E-2</v>
      </c>
      <c r="K22" s="249">
        <f t="shared" si="1"/>
        <v>0.21397446335353795</v>
      </c>
      <c r="L22" s="249">
        <f t="shared" si="1"/>
        <v>0.14676486059968433</v>
      </c>
    </row>
    <row r="23" spans="1:12" ht="12.75" customHeight="1">
      <c r="A23" s="2"/>
      <c r="C23" s="178" t="s">
        <v>204</v>
      </c>
      <c r="D23" s="68">
        <v>54082</v>
      </c>
      <c r="E23" s="68">
        <f>+D23*F23</f>
        <v>1426478.7500000002</v>
      </c>
      <c r="F23" s="74">
        <v>26.376220369069195</v>
      </c>
      <c r="G23" s="181"/>
      <c r="J23" s="249">
        <f t="shared" ref="J23:L23" si="2">+(D23-D22)/D22</f>
        <v>1.1162008039637282E-2</v>
      </c>
      <c r="K23" s="249">
        <f t="shared" si="2"/>
        <v>0.2233690292548644</v>
      </c>
      <c r="L23" s="249">
        <f t="shared" si="2"/>
        <v>0.20991836555363275</v>
      </c>
    </row>
    <row r="24" spans="1:12" ht="12.75" customHeight="1">
      <c r="A24" s="2"/>
      <c r="C24" s="178" t="s">
        <v>216</v>
      </c>
      <c r="D24" s="68">
        <v>41268</v>
      </c>
      <c r="E24" s="177">
        <f>+D24*F24</f>
        <v>994068.13109537389</v>
      </c>
      <c r="F24" s="176">
        <f>+AVERAGE(F22:F23)</f>
        <v>24.0881101845346</v>
      </c>
      <c r="G24" s="181"/>
      <c r="H24" s="117"/>
      <c r="I24" s="117"/>
      <c r="J24" s="117"/>
      <c r="K24" s="117"/>
      <c r="L24" s="117"/>
    </row>
    <row r="25" spans="1:12">
      <c r="A25" s="2"/>
      <c r="B25" s="114"/>
      <c r="C25" s="331" t="s">
        <v>258</v>
      </c>
      <c r="D25" s="332"/>
      <c r="E25" s="332"/>
      <c r="F25" s="332"/>
      <c r="G25" s="114"/>
    </row>
    <row r="26" spans="1:12" ht="33" customHeight="1">
      <c r="A26" s="2"/>
      <c r="B26" s="114"/>
      <c r="C26" s="377" t="s">
        <v>247</v>
      </c>
      <c r="D26" s="377"/>
      <c r="E26" s="377"/>
      <c r="F26" s="377"/>
      <c r="G26" s="114"/>
    </row>
    <row r="27" spans="1:12">
      <c r="A27" s="2"/>
      <c r="C27" s="243"/>
      <c r="D27" s="243"/>
      <c r="E27" s="243"/>
      <c r="F27" s="243"/>
      <c r="G27" s="243"/>
      <c r="H27" s="243"/>
    </row>
    <row r="28" spans="1:12">
      <c r="G28" s="47"/>
    </row>
    <row r="34" spans="8:11" ht="14.4">
      <c r="K34" s="260"/>
    </row>
    <row r="38" spans="8:11" ht="13.8">
      <c r="I38" s="175"/>
    </row>
    <row r="46" spans="8:11">
      <c r="H46" s="47"/>
      <c r="I46" s="124"/>
    </row>
  </sheetData>
  <mergeCells count="7">
    <mergeCell ref="C26:F26"/>
    <mergeCell ref="C2:F2"/>
    <mergeCell ref="C3:F3"/>
    <mergeCell ref="C5:C6"/>
    <mergeCell ref="D5:D6"/>
    <mergeCell ref="E5:E6"/>
    <mergeCell ref="F5:F6"/>
  </mergeCells>
  <hyperlinks>
    <hyperlink ref="H2" location="Índice!A1" display="Volver al índice"/>
  </hyperlinks>
  <printOptions horizontalCentered="1"/>
  <pageMargins left="0.70866141732283472" right="0.70866141732283472" top="1.299212598425197" bottom="0.74803149606299213" header="0.31496062992125984" footer="0.31496062992125984"/>
  <pageSetup paperSize="122" orientation="landscape"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O50"/>
  <sheetViews>
    <sheetView zoomScale="80" zoomScaleNormal="80" zoomScalePageLayoutView="80" workbookViewId="0"/>
  </sheetViews>
  <sheetFormatPr baseColWidth="10" defaultColWidth="15.88671875" defaultRowHeight="13.2"/>
  <cols>
    <col min="1" max="1" width="1.33203125" style="20" customWidth="1"/>
    <col min="2" max="2" width="9.33203125" style="20" customWidth="1"/>
    <col min="3" max="3" width="11.88671875" style="20" customWidth="1"/>
    <col min="4" max="4" width="12.33203125" style="20" customWidth="1"/>
    <col min="5" max="5" width="14.88671875" style="20" customWidth="1"/>
    <col min="6" max="6" width="11.33203125" style="20" customWidth="1"/>
    <col min="7" max="7" width="11.88671875" style="20" customWidth="1"/>
    <col min="8" max="8" width="11.6640625" style="20" customWidth="1"/>
    <col min="9" max="9" width="14.33203125" style="20" customWidth="1"/>
    <col min="10" max="10" width="11.33203125" style="20" customWidth="1"/>
    <col min="11" max="11" width="12.109375" style="20" customWidth="1"/>
    <col min="12" max="12" width="10.33203125" style="20" customWidth="1"/>
    <col min="13" max="13" width="2" style="20" customWidth="1"/>
    <col min="14" max="14" width="14" style="20" customWidth="1"/>
    <col min="15" max="15" width="15.88671875" style="123"/>
    <col min="16" max="16384" width="15.88671875" style="20"/>
  </cols>
  <sheetData>
    <row r="1" spans="2:14" ht="6" customHeight="1"/>
    <row r="2" spans="2:14">
      <c r="B2" s="363" t="s">
        <v>102</v>
      </c>
      <c r="C2" s="363"/>
      <c r="D2" s="363"/>
      <c r="E2" s="363"/>
      <c r="F2" s="363"/>
      <c r="G2" s="363"/>
      <c r="H2" s="363"/>
      <c r="I2" s="363"/>
      <c r="J2" s="363"/>
      <c r="K2" s="363"/>
      <c r="L2" s="363"/>
      <c r="M2" s="188"/>
      <c r="N2" s="40" t="s">
        <v>137</v>
      </c>
    </row>
    <row r="3" spans="2:14" ht="12.75" customHeight="1">
      <c r="B3" s="363" t="s">
        <v>49</v>
      </c>
      <c r="C3" s="363"/>
      <c r="D3" s="363"/>
      <c r="E3" s="363"/>
      <c r="F3" s="363"/>
      <c r="G3" s="363"/>
      <c r="H3" s="363"/>
      <c r="I3" s="363"/>
      <c r="J3" s="363"/>
      <c r="K3" s="363"/>
      <c r="L3" s="363"/>
      <c r="M3" s="188"/>
    </row>
    <row r="4" spans="2:14">
      <c r="B4" s="363" t="s">
        <v>27</v>
      </c>
      <c r="C4" s="363"/>
      <c r="D4" s="363"/>
      <c r="E4" s="363"/>
      <c r="F4" s="363"/>
      <c r="G4" s="363"/>
      <c r="H4" s="363"/>
      <c r="I4" s="363"/>
      <c r="J4" s="363"/>
      <c r="K4" s="363"/>
      <c r="L4" s="363"/>
      <c r="M4" s="188"/>
    </row>
    <row r="5" spans="2:14">
      <c r="B5" s="2"/>
      <c r="C5" s="2"/>
      <c r="D5" s="2"/>
      <c r="E5" s="2"/>
      <c r="F5" s="2"/>
      <c r="G5" s="2"/>
      <c r="H5" s="2"/>
      <c r="I5" s="2"/>
      <c r="J5" s="44"/>
      <c r="K5" s="2"/>
    </row>
    <row r="6" spans="2:14">
      <c r="B6" s="383" t="s">
        <v>13</v>
      </c>
      <c r="C6" s="200" t="s">
        <v>24</v>
      </c>
      <c r="D6" s="200" t="s">
        <v>24</v>
      </c>
      <c r="E6" s="200" t="s">
        <v>26</v>
      </c>
      <c r="F6" s="200" t="s">
        <v>24</v>
      </c>
      <c r="G6" s="200" t="s">
        <v>25</v>
      </c>
      <c r="H6" s="200" t="s">
        <v>25</v>
      </c>
      <c r="I6" s="200" t="s">
        <v>24</v>
      </c>
      <c r="J6" s="200" t="s">
        <v>24</v>
      </c>
      <c r="K6" s="200" t="s">
        <v>24</v>
      </c>
      <c r="L6" s="200" t="s">
        <v>141</v>
      </c>
      <c r="M6" s="1"/>
    </row>
    <row r="7" spans="2:14">
      <c r="B7" s="384"/>
      <c r="C7" s="201" t="s">
        <v>23</v>
      </c>
      <c r="D7" s="201" t="s">
        <v>22</v>
      </c>
      <c r="E7" s="201" t="s">
        <v>21</v>
      </c>
      <c r="F7" s="201" t="s">
        <v>20</v>
      </c>
      <c r="G7" s="201" t="s">
        <v>19</v>
      </c>
      <c r="H7" s="201" t="s">
        <v>18</v>
      </c>
      <c r="I7" s="201" t="s">
        <v>17</v>
      </c>
      <c r="J7" s="201" t="s">
        <v>16</v>
      </c>
      <c r="K7" s="201" t="s">
        <v>15</v>
      </c>
      <c r="L7" s="201" t="s">
        <v>142</v>
      </c>
      <c r="M7" s="1"/>
    </row>
    <row r="8" spans="2:14">
      <c r="B8" s="56" t="s">
        <v>11</v>
      </c>
      <c r="C8" s="55">
        <v>5960</v>
      </c>
      <c r="D8" s="55">
        <v>1480</v>
      </c>
      <c r="E8" s="55">
        <v>4280</v>
      </c>
      <c r="F8" s="55">
        <v>2960</v>
      </c>
      <c r="G8" s="55">
        <v>4170</v>
      </c>
      <c r="H8" s="55">
        <v>5240</v>
      </c>
      <c r="I8" s="55">
        <v>18030</v>
      </c>
      <c r="J8" s="56"/>
      <c r="K8" s="55">
        <v>17930</v>
      </c>
      <c r="L8" s="55"/>
      <c r="M8" s="55"/>
    </row>
    <row r="9" spans="2:14">
      <c r="B9" s="56" t="s">
        <v>10</v>
      </c>
      <c r="C9" s="55">
        <v>5420</v>
      </c>
      <c r="D9" s="55">
        <v>1190</v>
      </c>
      <c r="E9" s="55">
        <v>4090</v>
      </c>
      <c r="F9" s="55">
        <v>3140</v>
      </c>
      <c r="G9" s="55">
        <v>3850</v>
      </c>
      <c r="H9" s="55">
        <v>5690</v>
      </c>
      <c r="I9" s="55">
        <v>15000</v>
      </c>
      <c r="J9" s="56"/>
      <c r="K9" s="55">
        <v>16310</v>
      </c>
      <c r="L9" s="55"/>
      <c r="M9" s="55"/>
    </row>
    <row r="10" spans="2:14">
      <c r="B10" s="56" t="s">
        <v>9</v>
      </c>
      <c r="C10" s="55">
        <v>5400</v>
      </c>
      <c r="D10" s="55">
        <v>1200</v>
      </c>
      <c r="E10" s="55">
        <v>4000</v>
      </c>
      <c r="F10" s="55">
        <v>3450</v>
      </c>
      <c r="G10" s="55">
        <v>3800</v>
      </c>
      <c r="H10" s="55">
        <v>6400</v>
      </c>
      <c r="I10" s="55">
        <v>16800</v>
      </c>
      <c r="J10" s="56"/>
      <c r="K10" s="55">
        <v>17200</v>
      </c>
      <c r="L10" s="55"/>
      <c r="M10" s="55"/>
      <c r="N10" s="45"/>
    </row>
    <row r="11" spans="2:14">
      <c r="B11" s="56" t="s">
        <v>8</v>
      </c>
      <c r="C11" s="55">
        <v>4960</v>
      </c>
      <c r="D11" s="55">
        <v>1550</v>
      </c>
      <c r="E11" s="55">
        <v>3260</v>
      </c>
      <c r="F11" s="55">
        <v>2820</v>
      </c>
      <c r="G11" s="55">
        <v>2800</v>
      </c>
      <c r="H11" s="55">
        <v>6290</v>
      </c>
      <c r="I11" s="55">
        <v>15620</v>
      </c>
      <c r="J11" s="56"/>
      <c r="K11" s="55">
        <v>17010</v>
      </c>
      <c r="L11" s="55"/>
      <c r="M11" s="55"/>
      <c r="N11" s="45"/>
    </row>
    <row r="12" spans="2:14">
      <c r="B12" s="56" t="s">
        <v>7</v>
      </c>
      <c r="C12" s="55">
        <v>5590</v>
      </c>
      <c r="D12" s="55">
        <v>1870</v>
      </c>
      <c r="E12" s="55">
        <v>4000</v>
      </c>
      <c r="F12" s="55">
        <v>3410</v>
      </c>
      <c r="G12" s="55">
        <v>3740</v>
      </c>
      <c r="H12" s="55">
        <v>6600</v>
      </c>
      <c r="I12" s="55">
        <v>17980</v>
      </c>
      <c r="J12" s="56"/>
      <c r="K12" s="55">
        <v>18700</v>
      </c>
      <c r="L12" s="55"/>
      <c r="M12" s="55"/>
      <c r="N12" s="45"/>
    </row>
    <row r="13" spans="2:14">
      <c r="B13" s="56" t="s">
        <v>6</v>
      </c>
      <c r="C13" s="57">
        <v>3236.8</v>
      </c>
      <c r="D13" s="57">
        <v>2184.1799999999998</v>
      </c>
      <c r="E13" s="57">
        <v>5236.7</v>
      </c>
      <c r="F13" s="57">
        <v>1711.1</v>
      </c>
      <c r="G13" s="57">
        <v>3368.74</v>
      </c>
      <c r="H13" s="57">
        <v>8440.58</v>
      </c>
      <c r="I13" s="57">
        <v>14058.9</v>
      </c>
      <c r="J13" s="57">
        <v>3971.3</v>
      </c>
      <c r="K13" s="57">
        <v>11228.6</v>
      </c>
      <c r="L13" s="57"/>
      <c r="M13" s="57"/>
      <c r="N13" s="45"/>
    </row>
    <row r="14" spans="2:14">
      <c r="B14" s="56" t="s">
        <v>5</v>
      </c>
      <c r="C14" s="55">
        <v>3520</v>
      </c>
      <c r="D14" s="55">
        <v>2040</v>
      </c>
      <c r="E14" s="55">
        <v>5610</v>
      </c>
      <c r="F14" s="55">
        <v>1570</v>
      </c>
      <c r="G14" s="55">
        <v>3430</v>
      </c>
      <c r="H14" s="55">
        <v>8100</v>
      </c>
      <c r="I14" s="55">
        <v>14800</v>
      </c>
      <c r="J14" s="55">
        <v>4240</v>
      </c>
      <c r="K14" s="55">
        <v>11960</v>
      </c>
      <c r="L14" s="55"/>
      <c r="M14" s="55"/>
    </row>
    <row r="15" spans="2:14">
      <c r="B15" s="56" t="s">
        <v>4</v>
      </c>
      <c r="C15" s="55">
        <v>2996</v>
      </c>
      <c r="D15" s="55">
        <v>606</v>
      </c>
      <c r="E15" s="55">
        <v>2760</v>
      </c>
      <c r="F15" s="55">
        <v>259</v>
      </c>
      <c r="G15" s="55">
        <v>2183</v>
      </c>
      <c r="H15" s="55">
        <v>7025</v>
      </c>
      <c r="I15" s="55">
        <v>13473</v>
      </c>
      <c r="J15" s="55">
        <v>4567</v>
      </c>
      <c r="K15" s="55">
        <v>10522</v>
      </c>
      <c r="L15" s="55"/>
      <c r="M15" s="55"/>
    </row>
    <row r="16" spans="2:14">
      <c r="B16" s="56" t="s">
        <v>3</v>
      </c>
      <c r="C16" s="55">
        <v>3421</v>
      </c>
      <c r="D16" s="55">
        <v>447</v>
      </c>
      <c r="E16" s="55">
        <v>3493</v>
      </c>
      <c r="F16" s="55">
        <v>1981</v>
      </c>
      <c r="G16" s="55">
        <v>4589</v>
      </c>
      <c r="H16" s="55">
        <v>8958</v>
      </c>
      <c r="I16" s="55">
        <v>16756</v>
      </c>
      <c r="J16" s="55">
        <v>3767</v>
      </c>
      <c r="K16" s="55">
        <v>6672</v>
      </c>
      <c r="L16" s="55"/>
      <c r="M16" s="55"/>
      <c r="N16" s="45"/>
    </row>
    <row r="17" spans="2:15">
      <c r="B17" s="56" t="s">
        <v>2</v>
      </c>
      <c r="C17" s="55">
        <v>3208</v>
      </c>
      <c r="D17" s="55">
        <v>1493</v>
      </c>
      <c r="E17" s="55">
        <v>3750</v>
      </c>
      <c r="F17" s="55">
        <v>887</v>
      </c>
      <c r="G17" s="55">
        <v>4584</v>
      </c>
      <c r="H17" s="55">
        <v>9385</v>
      </c>
      <c r="I17" s="55">
        <v>17757</v>
      </c>
      <c r="J17" s="55">
        <v>3839</v>
      </c>
      <c r="K17" s="55">
        <v>8063</v>
      </c>
      <c r="L17" s="55"/>
      <c r="M17" s="55"/>
      <c r="N17" s="45"/>
    </row>
    <row r="18" spans="2:15">
      <c r="B18" s="56" t="s">
        <v>114</v>
      </c>
      <c r="C18" s="55">
        <v>1865</v>
      </c>
      <c r="D18" s="55">
        <v>1421</v>
      </c>
      <c r="E18" s="55">
        <v>3607</v>
      </c>
      <c r="F18" s="55">
        <v>1681</v>
      </c>
      <c r="G18" s="55">
        <v>2080</v>
      </c>
      <c r="H18" s="55">
        <v>5998</v>
      </c>
      <c r="I18" s="55">
        <v>10383</v>
      </c>
      <c r="J18" s="55">
        <v>3393</v>
      </c>
      <c r="K18" s="55">
        <v>10419</v>
      </c>
      <c r="L18" s="55">
        <v>687</v>
      </c>
      <c r="M18" s="55"/>
      <c r="N18" s="45"/>
    </row>
    <row r="19" spans="2:15">
      <c r="B19" s="56" t="s">
        <v>123</v>
      </c>
      <c r="C19" s="55">
        <v>2546</v>
      </c>
      <c r="D19" s="55">
        <v>1103</v>
      </c>
      <c r="E19" s="55">
        <v>5104</v>
      </c>
      <c r="F19" s="55">
        <v>942</v>
      </c>
      <c r="G19" s="55">
        <v>3017</v>
      </c>
      <c r="H19" s="55">
        <v>8372</v>
      </c>
      <c r="I19" s="55">
        <v>14459</v>
      </c>
      <c r="J19" s="55">
        <v>3334</v>
      </c>
      <c r="K19" s="55">
        <v>10012</v>
      </c>
      <c r="L19" s="55">
        <v>687</v>
      </c>
      <c r="M19" s="55"/>
      <c r="N19" s="45"/>
    </row>
    <row r="20" spans="2:15">
      <c r="B20" s="56" t="s">
        <v>132</v>
      </c>
      <c r="C20" s="55">
        <v>2197</v>
      </c>
      <c r="D20" s="55">
        <v>1480</v>
      </c>
      <c r="E20" s="55">
        <v>3299</v>
      </c>
      <c r="F20" s="55">
        <v>1394</v>
      </c>
      <c r="G20" s="55">
        <v>3557</v>
      </c>
      <c r="H20" s="55">
        <v>8532</v>
      </c>
      <c r="I20" s="55">
        <v>13054</v>
      </c>
      <c r="J20" s="55">
        <v>4007</v>
      </c>
      <c r="K20" s="55">
        <v>10758</v>
      </c>
      <c r="L20" s="55">
        <v>687</v>
      </c>
      <c r="M20" s="55"/>
      <c r="N20" s="45"/>
    </row>
    <row r="21" spans="2:15">
      <c r="B21" s="56" t="s">
        <v>159</v>
      </c>
      <c r="C21" s="55">
        <v>1874.8517657009927</v>
      </c>
      <c r="D21" s="55">
        <v>1451.3199862357419</v>
      </c>
      <c r="E21" s="55">
        <v>4939.8094869007145</v>
      </c>
      <c r="F21" s="55">
        <v>2047.8950515475051</v>
      </c>
      <c r="G21" s="55">
        <v>3593.5396570323278</v>
      </c>
      <c r="H21" s="55">
        <v>8685.4599664461075</v>
      </c>
      <c r="I21" s="55">
        <v>16788.425585779605</v>
      </c>
      <c r="J21" s="55">
        <v>3490.6066401256444</v>
      </c>
      <c r="K21" s="55">
        <v>6967.4298276406953</v>
      </c>
      <c r="L21" s="55">
        <v>687</v>
      </c>
      <c r="M21" s="55"/>
      <c r="N21" s="45"/>
    </row>
    <row r="22" spans="2:15">
      <c r="B22" s="56" t="s">
        <v>169</v>
      </c>
      <c r="C22" s="55">
        <v>2244</v>
      </c>
      <c r="D22" s="55">
        <v>776</v>
      </c>
      <c r="E22" s="55">
        <v>4449</v>
      </c>
      <c r="F22" s="55">
        <v>2251</v>
      </c>
      <c r="G22" s="55">
        <v>5243</v>
      </c>
      <c r="H22" s="55">
        <v>8946</v>
      </c>
      <c r="I22" s="55">
        <v>14976</v>
      </c>
      <c r="J22" s="55">
        <v>3369</v>
      </c>
      <c r="K22" s="55">
        <v>10544</v>
      </c>
      <c r="L22" s="55">
        <v>687</v>
      </c>
      <c r="M22" s="55"/>
      <c r="N22" s="45"/>
    </row>
    <row r="23" spans="2:15">
      <c r="B23" s="56" t="s">
        <v>204</v>
      </c>
      <c r="C23" s="55">
        <v>2193</v>
      </c>
      <c r="D23" s="55">
        <v>1721</v>
      </c>
      <c r="E23" s="55">
        <v>5339</v>
      </c>
      <c r="F23" s="55">
        <v>1195</v>
      </c>
      <c r="G23" s="55">
        <v>4168</v>
      </c>
      <c r="H23" s="55">
        <v>9892</v>
      </c>
      <c r="I23" s="55">
        <v>13886</v>
      </c>
      <c r="J23" s="55">
        <v>3979</v>
      </c>
      <c r="K23" s="55">
        <v>11022</v>
      </c>
      <c r="L23" s="55">
        <f>+'sup, prod y rend'!D23-SUM('sup región'!C23:K23)</f>
        <v>687</v>
      </c>
      <c r="M23" s="55"/>
      <c r="N23" s="45"/>
    </row>
    <row r="24" spans="2:15">
      <c r="B24" s="56" t="s">
        <v>237</v>
      </c>
      <c r="C24" s="55">
        <v>2137</v>
      </c>
      <c r="D24" s="55">
        <v>625</v>
      </c>
      <c r="E24" s="55">
        <v>3197</v>
      </c>
      <c r="F24" s="55">
        <v>725</v>
      </c>
      <c r="G24" s="55">
        <v>3920</v>
      </c>
      <c r="H24" s="55">
        <v>7424</v>
      </c>
      <c r="I24" s="55">
        <v>12486</v>
      </c>
      <c r="J24" s="55">
        <v>2935</v>
      </c>
      <c r="K24" s="55">
        <v>7132</v>
      </c>
      <c r="L24" s="55">
        <f>+'sup, prod y rend'!D24-SUM('sup región'!C24:K24)</f>
        <v>687</v>
      </c>
      <c r="M24" s="55"/>
      <c r="N24" s="290"/>
      <c r="O24" s="199"/>
    </row>
    <row r="25" spans="2:15">
      <c r="B25" s="385" t="s">
        <v>259</v>
      </c>
      <c r="C25" s="386"/>
      <c r="D25" s="386"/>
      <c r="E25" s="386"/>
      <c r="F25" s="386"/>
      <c r="G25" s="386"/>
      <c r="H25" s="386"/>
      <c r="I25" s="386"/>
      <c r="J25" s="386"/>
      <c r="K25" s="386"/>
      <c r="L25" s="386"/>
      <c r="M25" s="55"/>
      <c r="N25" s="45"/>
    </row>
    <row r="27" spans="2:15">
      <c r="M27" s="197"/>
    </row>
    <row r="28" spans="2:15">
      <c r="B28" s="123"/>
      <c r="C28" s="121"/>
      <c r="D28" s="121"/>
      <c r="E28" s="121"/>
      <c r="F28" s="121"/>
      <c r="G28" s="121"/>
      <c r="H28" s="121"/>
      <c r="I28" s="121"/>
      <c r="J28" s="121"/>
      <c r="K28" s="121"/>
      <c r="L28" s="121"/>
      <c r="M28" s="194"/>
    </row>
    <row r="29" spans="2:15">
      <c r="B29" s="123"/>
      <c r="C29" s="121"/>
      <c r="D29" s="121"/>
      <c r="E29" s="121"/>
      <c r="F29" s="121"/>
      <c r="G29" s="121"/>
      <c r="H29" s="121"/>
      <c r="I29" s="121"/>
      <c r="J29" s="121"/>
      <c r="K29" s="121"/>
      <c r="L29" s="121"/>
      <c r="M29" s="194"/>
    </row>
    <row r="30" spans="2:15">
      <c r="B30" s="123"/>
      <c r="C30" s="121"/>
      <c r="D30" s="121"/>
      <c r="E30" s="121"/>
      <c r="F30" s="121"/>
      <c r="G30" s="121"/>
      <c r="H30" s="121"/>
      <c r="I30" s="121"/>
      <c r="J30" s="121"/>
      <c r="K30" s="121"/>
      <c r="L30" s="121"/>
      <c r="M30" s="194"/>
    </row>
    <row r="31" spans="2:15">
      <c r="B31" s="195"/>
      <c r="C31" s="196"/>
      <c r="D31" s="196"/>
      <c r="E31" s="196"/>
      <c r="F31" s="196"/>
      <c r="G31" s="196"/>
      <c r="H31" s="196"/>
      <c r="I31" s="196"/>
      <c r="J31" s="196"/>
      <c r="K31" s="196"/>
      <c r="L31" s="196"/>
      <c r="M31" s="198"/>
    </row>
    <row r="47" spans="2:2">
      <c r="B47" s="42"/>
    </row>
    <row r="48" spans="2:2" s="118" customFormat="1" hidden="1"/>
    <row r="49" s="118" customFormat="1" hidden="1"/>
    <row r="50" s="123" customFormat="1"/>
  </sheetData>
  <mergeCells count="5">
    <mergeCell ref="B6:B7"/>
    <mergeCell ref="B2:L2"/>
    <mergeCell ref="B3:L3"/>
    <mergeCell ref="B4:L4"/>
    <mergeCell ref="B25:L25"/>
  </mergeCells>
  <hyperlinks>
    <hyperlink ref="N2" location="Índice!A1" display="Volver al índice"/>
  </hyperlinks>
  <printOptions horizontalCentered="1"/>
  <pageMargins left="0.70866141732283472" right="0.70866141732283472" top="1.299212598425197" bottom="0.74803149606299213" header="0.31496062992125984" footer="0.31496062992125984"/>
  <pageSetup paperSize="122" scale="93"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Y48"/>
  <sheetViews>
    <sheetView zoomScale="80" zoomScaleNormal="80" zoomScalePageLayoutView="80" workbookViewId="0"/>
  </sheetViews>
  <sheetFormatPr baseColWidth="10" defaultColWidth="10.88671875" defaultRowHeight="13.2"/>
  <cols>
    <col min="1" max="1" width="1.33203125" style="20" customWidth="1"/>
    <col min="2" max="2" width="10.88671875" style="20"/>
    <col min="3" max="4" width="11.6640625" style="20" customWidth="1"/>
    <col min="5" max="5" width="14.33203125" style="20" customWidth="1"/>
    <col min="6" max="6" width="10.88671875" style="20"/>
    <col min="7" max="7" width="11.88671875" style="20" customWidth="1"/>
    <col min="8" max="8" width="12.33203125" style="20" customWidth="1"/>
    <col min="9" max="9" width="13.33203125" style="20" customWidth="1"/>
    <col min="10" max="10" width="10.88671875" style="20"/>
    <col min="11" max="11" width="11.33203125" style="20" customWidth="1"/>
    <col min="12" max="12" width="10.88671875" style="20"/>
    <col min="13" max="13" width="2" style="20" customWidth="1"/>
    <col min="14" max="14" width="12.6640625" style="20" bestFit="1" customWidth="1"/>
    <col min="15" max="15" width="10.88671875" style="123"/>
    <col min="16" max="24" width="10.88671875" style="118" hidden="1" customWidth="1"/>
    <col min="25" max="25" width="10.88671875" style="123"/>
    <col min="26" max="16384" width="10.88671875" style="20"/>
  </cols>
  <sheetData>
    <row r="1" spans="2:24" ht="6.75" customHeight="1"/>
    <row r="2" spans="2:24">
      <c r="B2" s="389" t="s">
        <v>63</v>
      </c>
      <c r="C2" s="389"/>
      <c r="D2" s="389"/>
      <c r="E2" s="389"/>
      <c r="F2" s="389"/>
      <c r="G2" s="389"/>
      <c r="H2" s="389"/>
      <c r="I2" s="389"/>
      <c r="J2" s="389"/>
      <c r="K2" s="389"/>
      <c r="L2" s="389"/>
      <c r="M2" s="188"/>
      <c r="N2" s="40" t="s">
        <v>137</v>
      </c>
    </row>
    <row r="3" spans="2:24" ht="14.25" customHeight="1">
      <c r="B3" s="389" t="s">
        <v>48</v>
      </c>
      <c r="C3" s="389"/>
      <c r="D3" s="389"/>
      <c r="E3" s="389"/>
      <c r="F3" s="389"/>
      <c r="G3" s="389"/>
      <c r="H3" s="389"/>
      <c r="I3" s="389"/>
      <c r="J3" s="389"/>
      <c r="K3" s="389"/>
      <c r="L3" s="389"/>
      <c r="M3" s="188"/>
    </row>
    <row r="4" spans="2:24">
      <c r="B4" s="389" t="s">
        <v>28</v>
      </c>
      <c r="C4" s="389"/>
      <c r="D4" s="389"/>
      <c r="E4" s="389"/>
      <c r="F4" s="389"/>
      <c r="G4" s="389"/>
      <c r="H4" s="389"/>
      <c r="I4" s="389"/>
      <c r="J4" s="389"/>
      <c r="K4" s="389"/>
      <c r="L4" s="389"/>
      <c r="M4" s="188"/>
    </row>
    <row r="5" spans="2:24">
      <c r="B5" s="100"/>
      <c r="C5" s="100"/>
      <c r="D5" s="100"/>
      <c r="E5" s="100"/>
      <c r="F5" s="100"/>
      <c r="G5" s="100"/>
      <c r="H5" s="100"/>
      <c r="I5" s="100"/>
      <c r="J5" s="101"/>
      <c r="K5" s="100"/>
      <c r="L5" s="102"/>
    </row>
    <row r="6" spans="2:24">
      <c r="B6" s="387" t="s">
        <v>13</v>
      </c>
      <c r="C6" s="189" t="s">
        <v>24</v>
      </c>
      <c r="D6" s="189" t="s">
        <v>24</v>
      </c>
      <c r="E6" s="189" t="s">
        <v>26</v>
      </c>
      <c r="F6" s="189" t="s">
        <v>24</v>
      </c>
      <c r="G6" s="189" t="s">
        <v>25</v>
      </c>
      <c r="H6" s="189" t="s">
        <v>25</v>
      </c>
      <c r="I6" s="189" t="s">
        <v>24</v>
      </c>
      <c r="J6" s="189" t="s">
        <v>24</v>
      </c>
      <c r="K6" s="189" t="s">
        <v>24</v>
      </c>
      <c r="L6" s="189" t="s">
        <v>141</v>
      </c>
      <c r="M6" s="1"/>
    </row>
    <row r="7" spans="2:24">
      <c r="B7" s="388"/>
      <c r="C7" s="190" t="s">
        <v>23</v>
      </c>
      <c r="D7" s="190" t="s">
        <v>22</v>
      </c>
      <c r="E7" s="190" t="s">
        <v>21</v>
      </c>
      <c r="F7" s="190" t="s">
        <v>20</v>
      </c>
      <c r="G7" s="190" t="s">
        <v>19</v>
      </c>
      <c r="H7" s="190" t="s">
        <v>18</v>
      </c>
      <c r="I7" s="190" t="s">
        <v>17</v>
      </c>
      <c r="J7" s="190" t="s">
        <v>16</v>
      </c>
      <c r="K7" s="190" t="s">
        <v>15</v>
      </c>
      <c r="L7" s="190" t="s">
        <v>142</v>
      </c>
      <c r="M7" s="1"/>
      <c r="P7" s="250" t="str">
        <f>+C7</f>
        <v>Coquimbo</v>
      </c>
      <c r="Q7" s="250" t="str">
        <f t="shared" ref="Q7:V7" si="0">+D7</f>
        <v>Valparaíso</v>
      </c>
      <c r="R7" s="250" t="str">
        <f t="shared" si="0"/>
        <v>Metropolitana</v>
      </c>
      <c r="S7" s="250" t="str">
        <f t="shared" si="0"/>
        <v>O´Higgins</v>
      </c>
      <c r="T7" s="250" t="str">
        <f t="shared" si="0"/>
        <v>Maule</v>
      </c>
      <c r="U7" s="250" t="str">
        <f t="shared" si="0"/>
        <v>Bío Bío</v>
      </c>
      <c r="V7" s="250" t="str">
        <f t="shared" si="0"/>
        <v>La Araucanía</v>
      </c>
      <c r="W7" s="250" t="str">
        <f>+J7</f>
        <v>Los Ríos</v>
      </c>
      <c r="X7" s="250" t="str">
        <f>+K7</f>
        <v>Los Lagos</v>
      </c>
    </row>
    <row r="8" spans="2:24">
      <c r="B8" s="103" t="s">
        <v>11</v>
      </c>
      <c r="C8" s="69">
        <v>131241.4</v>
      </c>
      <c r="D8" s="104">
        <v>21402.7</v>
      </c>
      <c r="E8" s="104">
        <v>82529.399999999994</v>
      </c>
      <c r="F8" s="104">
        <v>49669.7</v>
      </c>
      <c r="G8" s="104">
        <v>62218.6</v>
      </c>
      <c r="H8" s="104">
        <v>104593.9</v>
      </c>
      <c r="I8" s="104">
        <v>420346.7</v>
      </c>
      <c r="J8" s="103"/>
      <c r="K8" s="104">
        <v>419319.1</v>
      </c>
      <c r="L8" s="104"/>
      <c r="M8" s="55"/>
    </row>
    <row r="9" spans="2:24">
      <c r="B9" s="105" t="s">
        <v>10</v>
      </c>
      <c r="C9" s="106">
        <v>110721.3</v>
      </c>
      <c r="D9" s="106">
        <v>14420.5</v>
      </c>
      <c r="E9" s="106">
        <v>63776.2</v>
      </c>
      <c r="F9" s="106">
        <v>57186.7</v>
      </c>
      <c r="G9" s="106">
        <v>57216.7</v>
      </c>
      <c r="H9" s="106">
        <v>113195.2</v>
      </c>
      <c r="I9" s="106">
        <v>297628.59999999998</v>
      </c>
      <c r="J9" s="105"/>
      <c r="K9" s="106">
        <v>367637.1</v>
      </c>
      <c r="L9" s="106"/>
      <c r="M9" s="55"/>
      <c r="P9" s="249">
        <f t="shared" ref="P9:X21" si="1">+C9/C8-1</f>
        <v>-0.15635386394841866</v>
      </c>
      <c r="Q9" s="249">
        <f t="shared" si="1"/>
        <v>-0.32622986819419986</v>
      </c>
      <c r="R9" s="249">
        <f t="shared" si="1"/>
        <v>-0.22723053845053998</v>
      </c>
      <c r="S9" s="249">
        <f t="shared" si="1"/>
        <v>0.15133975039108361</v>
      </c>
      <c r="T9" s="249">
        <f t="shared" si="1"/>
        <v>-8.0392358555158805E-2</v>
      </c>
      <c r="U9" s="249">
        <f t="shared" si="1"/>
        <v>8.2235197272498617E-2</v>
      </c>
      <c r="V9" s="249">
        <f t="shared" si="1"/>
        <v>-0.29194495876855941</v>
      </c>
      <c r="W9" s="249" t="e">
        <f t="shared" si="1"/>
        <v>#DIV/0!</v>
      </c>
      <c r="X9" s="249">
        <f t="shared" si="1"/>
        <v>-0.12325219623909334</v>
      </c>
    </row>
    <row r="10" spans="2:24">
      <c r="B10" s="105" t="s">
        <v>9</v>
      </c>
      <c r="C10" s="106">
        <v>109620</v>
      </c>
      <c r="D10" s="106">
        <v>15000</v>
      </c>
      <c r="E10" s="106">
        <v>63360</v>
      </c>
      <c r="F10" s="106">
        <v>65550</v>
      </c>
      <c r="G10" s="106">
        <v>57190</v>
      </c>
      <c r="H10" s="106">
        <v>128320</v>
      </c>
      <c r="I10" s="106">
        <v>302400</v>
      </c>
      <c r="J10" s="105"/>
      <c r="K10" s="106">
        <v>390784</v>
      </c>
      <c r="L10" s="106"/>
      <c r="M10" s="55"/>
      <c r="P10" s="249">
        <f t="shared" si="1"/>
        <v>-9.9465956414890311E-3</v>
      </c>
      <c r="Q10" s="249">
        <f t="shared" si="1"/>
        <v>4.0185846537914793E-2</v>
      </c>
      <c r="R10" s="249">
        <f t="shared" si="1"/>
        <v>-6.5259454153743235E-3</v>
      </c>
      <c r="S10" s="249">
        <f t="shared" si="1"/>
        <v>0.14624554310705107</v>
      </c>
      <c r="T10" s="249">
        <f t="shared" si="1"/>
        <v>-4.6664697544596123E-4</v>
      </c>
      <c r="U10" s="249">
        <f t="shared" si="1"/>
        <v>0.13361697315787247</v>
      </c>
      <c r="V10" s="249">
        <f t="shared" si="1"/>
        <v>1.6031389456524048E-2</v>
      </c>
      <c r="W10" s="249" t="e">
        <f t="shared" si="1"/>
        <v>#DIV/0!</v>
      </c>
      <c r="X10" s="249">
        <f t="shared" si="1"/>
        <v>6.2961273494976489E-2</v>
      </c>
    </row>
    <row r="11" spans="2:24">
      <c r="B11" s="105" t="s">
        <v>8</v>
      </c>
      <c r="C11" s="106">
        <v>106540.8</v>
      </c>
      <c r="D11" s="106">
        <v>25575</v>
      </c>
      <c r="E11" s="106">
        <v>43227.6</v>
      </c>
      <c r="F11" s="106">
        <v>56512.800000000003</v>
      </c>
      <c r="G11" s="106">
        <v>42448</v>
      </c>
      <c r="H11" s="106">
        <v>127498.3</v>
      </c>
      <c r="I11" s="106">
        <v>321303.40000000002</v>
      </c>
      <c r="J11" s="105"/>
      <c r="K11" s="106">
        <v>380683.8</v>
      </c>
      <c r="L11" s="106"/>
      <c r="M11" s="55"/>
      <c r="P11" s="249">
        <f t="shared" si="1"/>
        <v>-2.8089764641488713E-2</v>
      </c>
      <c r="Q11" s="249">
        <f t="shared" si="1"/>
        <v>0.70500000000000007</v>
      </c>
      <c r="R11" s="249">
        <f t="shared" si="1"/>
        <v>-0.31774621212121212</v>
      </c>
      <c r="S11" s="249">
        <f t="shared" si="1"/>
        <v>-0.13786727688787181</v>
      </c>
      <c r="T11" s="249">
        <f t="shared" si="1"/>
        <v>-0.25777233782129738</v>
      </c>
      <c r="U11" s="249">
        <f t="shared" si="1"/>
        <v>-6.4035224438901972E-3</v>
      </c>
      <c r="V11" s="249">
        <f t="shared" si="1"/>
        <v>6.2511243386243365E-2</v>
      </c>
      <c r="W11" s="249" t="e">
        <f t="shared" si="1"/>
        <v>#DIV/0!</v>
      </c>
      <c r="X11" s="249">
        <f t="shared" si="1"/>
        <v>-2.5845991647559852E-2</v>
      </c>
    </row>
    <row r="12" spans="2:24">
      <c r="B12" s="105" t="s">
        <v>7</v>
      </c>
      <c r="C12" s="106">
        <v>120464.5</v>
      </c>
      <c r="D12" s="106">
        <v>31322.5</v>
      </c>
      <c r="E12" s="106">
        <v>59440</v>
      </c>
      <c r="F12" s="106">
        <v>44261.8</v>
      </c>
      <c r="G12" s="106">
        <v>63355.6</v>
      </c>
      <c r="H12" s="106">
        <v>131670</v>
      </c>
      <c r="I12" s="106">
        <v>446083.8</v>
      </c>
      <c r="J12" s="105"/>
      <c r="K12" s="106">
        <v>482834</v>
      </c>
      <c r="L12" s="106"/>
      <c r="M12" s="55"/>
      <c r="P12" s="249">
        <f t="shared" si="1"/>
        <v>0.13068890040247494</v>
      </c>
      <c r="Q12" s="249">
        <f t="shared" si="1"/>
        <v>0.22473118279569881</v>
      </c>
      <c r="R12" s="249">
        <f t="shared" si="1"/>
        <v>0.37504742340541686</v>
      </c>
      <c r="S12" s="249">
        <f t="shared" si="1"/>
        <v>-0.21678274656361041</v>
      </c>
      <c r="T12" s="249">
        <f t="shared" si="1"/>
        <v>0.49254617414248014</v>
      </c>
      <c r="U12" s="249">
        <f t="shared" si="1"/>
        <v>3.2719651948300399E-2</v>
      </c>
      <c r="V12" s="249">
        <f t="shared" si="1"/>
        <v>0.38835692370513342</v>
      </c>
      <c r="W12" s="249" t="e">
        <f t="shared" si="1"/>
        <v>#DIV/0!</v>
      </c>
      <c r="X12" s="249">
        <f t="shared" si="1"/>
        <v>0.26833345679537723</v>
      </c>
    </row>
    <row r="13" spans="2:24">
      <c r="B13" s="105" t="s">
        <v>6</v>
      </c>
      <c r="C13" s="106">
        <v>56405.8</v>
      </c>
      <c r="D13" s="106">
        <v>20394.8</v>
      </c>
      <c r="E13" s="106">
        <v>87051.9</v>
      </c>
      <c r="F13" s="106">
        <v>22726.799999999999</v>
      </c>
      <c r="G13" s="106">
        <v>44973.2</v>
      </c>
      <c r="H13" s="106">
        <v>97715.5</v>
      </c>
      <c r="I13" s="106">
        <v>212544.8</v>
      </c>
      <c r="J13" s="106">
        <v>72423.3</v>
      </c>
      <c r="K13" s="106">
        <v>213984.4</v>
      </c>
      <c r="L13" s="106"/>
      <c r="M13" s="55"/>
      <c r="P13" s="249">
        <f t="shared" si="1"/>
        <v>-0.53176412968135844</v>
      </c>
      <c r="Q13" s="249">
        <f t="shared" si="1"/>
        <v>-0.34887700534759358</v>
      </c>
      <c r="R13" s="249">
        <f t="shared" si="1"/>
        <v>0.4645339838492597</v>
      </c>
      <c r="S13" s="249">
        <f t="shared" si="1"/>
        <v>-0.48653692348707012</v>
      </c>
      <c r="T13" s="249">
        <f t="shared" si="1"/>
        <v>-0.29014641168262956</v>
      </c>
      <c r="U13" s="249">
        <f t="shared" si="1"/>
        <v>-0.25787574998101315</v>
      </c>
      <c r="V13" s="249">
        <f t="shared" si="1"/>
        <v>-0.52353167723194605</v>
      </c>
      <c r="W13" s="249" t="e">
        <f t="shared" si="1"/>
        <v>#DIV/0!</v>
      </c>
      <c r="X13" s="249">
        <f t="shared" si="1"/>
        <v>-0.5568158000472212</v>
      </c>
    </row>
    <row r="14" spans="2:24">
      <c r="B14" s="105" t="s">
        <v>5</v>
      </c>
      <c r="C14" s="106">
        <v>66880</v>
      </c>
      <c r="D14" s="106">
        <v>27744</v>
      </c>
      <c r="E14" s="106">
        <v>86001.3</v>
      </c>
      <c r="F14" s="106">
        <v>26690</v>
      </c>
      <c r="G14" s="106">
        <v>58550.1</v>
      </c>
      <c r="H14" s="106">
        <v>135270</v>
      </c>
      <c r="I14" s="106">
        <v>220224</v>
      </c>
      <c r="J14" s="106">
        <v>86623.2</v>
      </c>
      <c r="K14" s="106">
        <v>251518.8</v>
      </c>
      <c r="L14" s="106"/>
      <c r="M14" s="55"/>
      <c r="P14" s="249">
        <f t="shared" si="1"/>
        <v>0.18569366979991409</v>
      </c>
      <c r="Q14" s="249">
        <f t="shared" si="1"/>
        <v>0.36034675505521019</v>
      </c>
      <c r="R14" s="249">
        <f t="shared" si="1"/>
        <v>-1.2068662487550452E-2</v>
      </c>
      <c r="S14" s="249">
        <f t="shared" si="1"/>
        <v>0.17438442719608571</v>
      </c>
      <c r="T14" s="249">
        <f t="shared" si="1"/>
        <v>0.30188868036964234</v>
      </c>
      <c r="U14" s="249">
        <f t="shared" si="1"/>
        <v>0.38432490239521888</v>
      </c>
      <c r="V14" s="249">
        <f t="shared" si="1"/>
        <v>3.6129794753859024E-2</v>
      </c>
      <c r="W14" s="249">
        <f t="shared" si="1"/>
        <v>0.19606811620017317</v>
      </c>
      <c r="X14" s="249">
        <f t="shared" si="1"/>
        <v>0.17540717921493343</v>
      </c>
    </row>
    <row r="15" spans="2:24">
      <c r="B15" s="105" t="s">
        <v>4</v>
      </c>
      <c r="C15" s="106">
        <v>51591.1</v>
      </c>
      <c r="D15" s="106">
        <v>8350.7000000000007</v>
      </c>
      <c r="E15" s="106">
        <v>53081.5</v>
      </c>
      <c r="F15" s="106">
        <v>3752.9</v>
      </c>
      <c r="G15" s="106">
        <v>31915.5</v>
      </c>
      <c r="H15" s="106">
        <v>109800.8</v>
      </c>
      <c r="I15" s="106">
        <v>265552.8</v>
      </c>
      <c r="J15" s="106">
        <v>121619.2</v>
      </c>
      <c r="K15" s="106">
        <v>272625</v>
      </c>
      <c r="L15" s="106"/>
      <c r="M15" s="55"/>
      <c r="P15" s="249">
        <f t="shared" si="1"/>
        <v>-0.22860197368421054</v>
      </c>
      <c r="Q15" s="249">
        <f t="shared" si="1"/>
        <v>-0.69900879469434829</v>
      </c>
      <c r="R15" s="249">
        <f t="shared" si="1"/>
        <v>-0.38278258584463265</v>
      </c>
      <c r="S15" s="249">
        <f t="shared" si="1"/>
        <v>-0.85938928437617079</v>
      </c>
      <c r="T15" s="249">
        <f t="shared" si="1"/>
        <v>-0.45490272433351953</v>
      </c>
      <c r="U15" s="249">
        <f t="shared" si="1"/>
        <v>-0.18828417239594886</v>
      </c>
      <c r="V15" s="249">
        <f t="shared" si="1"/>
        <v>0.20583042720139488</v>
      </c>
      <c r="W15" s="249">
        <f t="shared" si="1"/>
        <v>0.40400262285392374</v>
      </c>
      <c r="X15" s="249">
        <f t="shared" si="1"/>
        <v>8.3914999594463691E-2</v>
      </c>
    </row>
    <row r="16" spans="2:24" ht="15" customHeight="1">
      <c r="B16" s="105" t="s">
        <v>3</v>
      </c>
      <c r="C16" s="106">
        <v>78466.3</v>
      </c>
      <c r="D16" s="106">
        <v>11764.2</v>
      </c>
      <c r="E16" s="106">
        <v>86174.8</v>
      </c>
      <c r="F16" s="106">
        <v>38358</v>
      </c>
      <c r="G16" s="106">
        <v>57455.5</v>
      </c>
      <c r="H16" s="106">
        <v>165633.4</v>
      </c>
      <c r="I16" s="106">
        <v>315519.2</v>
      </c>
      <c r="J16" s="106">
        <v>124687.7</v>
      </c>
      <c r="K16" s="106">
        <v>197024.2</v>
      </c>
      <c r="L16" s="106"/>
      <c r="M16" s="55"/>
      <c r="P16" s="249">
        <f t="shared" si="1"/>
        <v>0.52092705912453896</v>
      </c>
      <c r="Q16" s="249">
        <f t="shared" si="1"/>
        <v>0.40876812722286759</v>
      </c>
      <c r="R16" s="249">
        <f t="shared" si="1"/>
        <v>0.62344319584035879</v>
      </c>
      <c r="S16" s="249">
        <f t="shared" si="1"/>
        <v>9.220895840549975</v>
      </c>
      <c r="T16" s="249">
        <f t="shared" si="1"/>
        <v>0.80023812880888601</v>
      </c>
      <c r="U16" s="249">
        <f t="shared" si="1"/>
        <v>0.50848991992772352</v>
      </c>
      <c r="V16" s="249">
        <f t="shared" si="1"/>
        <v>0.1881599440864492</v>
      </c>
      <c r="W16" s="249">
        <f t="shared" si="1"/>
        <v>2.5230391254012607E-2</v>
      </c>
      <c r="X16" s="249">
        <f t="shared" si="1"/>
        <v>-0.27730692342961938</v>
      </c>
    </row>
    <row r="17" spans="2:24">
      <c r="B17" s="105" t="s">
        <v>2</v>
      </c>
      <c r="C17" s="106">
        <v>75516</v>
      </c>
      <c r="D17" s="106">
        <v>31084</v>
      </c>
      <c r="E17" s="106">
        <v>79125</v>
      </c>
      <c r="F17" s="106">
        <v>15805</v>
      </c>
      <c r="G17" s="106">
        <v>111620</v>
      </c>
      <c r="H17" s="106">
        <v>255835</v>
      </c>
      <c r="I17" s="106">
        <v>615990</v>
      </c>
      <c r="J17" s="106">
        <v>142120</v>
      </c>
      <c r="K17" s="106">
        <v>343081</v>
      </c>
      <c r="L17" s="106"/>
      <c r="M17" s="55"/>
      <c r="P17" s="249">
        <f t="shared" si="1"/>
        <v>-3.7599580966606094E-2</v>
      </c>
      <c r="Q17" s="249">
        <f t="shared" si="1"/>
        <v>1.6422536169055268</v>
      </c>
      <c r="R17" s="249">
        <f t="shared" si="1"/>
        <v>-8.1808138806240382E-2</v>
      </c>
      <c r="S17" s="249">
        <f t="shared" si="1"/>
        <v>-0.58796079044788563</v>
      </c>
      <c r="T17" s="249">
        <f t="shared" si="1"/>
        <v>0.9427208883396716</v>
      </c>
      <c r="U17" s="249">
        <f t="shared" si="1"/>
        <v>0.54458581421380003</v>
      </c>
      <c r="V17" s="249">
        <f t="shared" si="1"/>
        <v>0.95230591355454752</v>
      </c>
      <c r="W17" s="249">
        <f t="shared" si="1"/>
        <v>0.13980769554655348</v>
      </c>
      <c r="X17" s="249">
        <f t="shared" si="1"/>
        <v>0.74131401117223161</v>
      </c>
    </row>
    <row r="18" spans="2:24">
      <c r="B18" s="105" t="s">
        <v>114</v>
      </c>
      <c r="C18" s="106">
        <v>41067.300000000003</v>
      </c>
      <c r="D18" s="106">
        <v>16000.460000000001</v>
      </c>
      <c r="E18" s="106">
        <v>88299.36</v>
      </c>
      <c r="F18" s="106">
        <v>25652.06</v>
      </c>
      <c r="G18" s="106">
        <v>34486.400000000001</v>
      </c>
      <c r="H18" s="106">
        <v>101006.31999999999</v>
      </c>
      <c r="I18" s="106">
        <v>272034.59999999998</v>
      </c>
      <c r="J18" s="106">
        <v>122928.38999999998</v>
      </c>
      <c r="K18" s="106">
        <v>385711.38</v>
      </c>
      <c r="L18" s="106"/>
      <c r="M18" s="55"/>
      <c r="P18" s="249">
        <f t="shared" si="1"/>
        <v>-0.45617749880819958</v>
      </c>
      <c r="Q18" s="249">
        <f t="shared" si="1"/>
        <v>-0.48525093295586152</v>
      </c>
      <c r="R18" s="249">
        <f t="shared" si="1"/>
        <v>0.11594767772511849</v>
      </c>
      <c r="S18" s="249">
        <f t="shared" si="1"/>
        <v>0.62303448275862072</v>
      </c>
      <c r="T18" s="249">
        <f t="shared" si="1"/>
        <v>-0.6910374484859344</v>
      </c>
      <c r="U18" s="249">
        <f t="shared" si="1"/>
        <v>-0.60518959485605961</v>
      </c>
      <c r="V18" s="249">
        <f t="shared" si="1"/>
        <v>-0.55837822042565632</v>
      </c>
      <c r="W18" s="249">
        <f t="shared" si="1"/>
        <v>-0.13503806642274141</v>
      </c>
      <c r="X18" s="249">
        <f t="shared" si="1"/>
        <v>0.1242574785546271</v>
      </c>
    </row>
    <row r="19" spans="2:24">
      <c r="B19" s="105" t="s">
        <v>123</v>
      </c>
      <c r="C19" s="106">
        <v>51863.119903167018</v>
      </c>
      <c r="D19" s="106">
        <v>16391.720884117247</v>
      </c>
      <c r="E19" s="106">
        <v>112644.46653744439</v>
      </c>
      <c r="F19" s="106">
        <v>19220.222324539445</v>
      </c>
      <c r="G19" s="106">
        <v>69067.986200520332</v>
      </c>
      <c r="H19" s="106">
        <v>152632.15975101327</v>
      </c>
      <c r="I19" s="106">
        <v>314581.74984666158</v>
      </c>
      <c r="J19" s="106">
        <v>76034.57195077253</v>
      </c>
      <c r="K19" s="106">
        <v>340220.209903059</v>
      </c>
      <c r="L19" s="106"/>
      <c r="M19" s="55"/>
      <c r="P19" s="249">
        <f t="shared" si="1"/>
        <v>0.2628811707408818</v>
      </c>
      <c r="Q19" s="249">
        <f t="shared" si="1"/>
        <v>2.4453102230638679E-2</v>
      </c>
      <c r="R19" s="249">
        <f t="shared" si="1"/>
        <v>0.27571101916757246</v>
      </c>
      <c r="S19" s="249">
        <f t="shared" si="1"/>
        <v>-0.25073376857299401</v>
      </c>
      <c r="T19" s="249">
        <f t="shared" si="1"/>
        <v>1.0027601083476481</v>
      </c>
      <c r="U19" s="249">
        <f t="shared" si="1"/>
        <v>0.51111494558967485</v>
      </c>
      <c r="V19" s="249">
        <f t="shared" si="1"/>
        <v>0.15640344958568364</v>
      </c>
      <c r="W19" s="249">
        <f t="shared" si="1"/>
        <v>-0.38147264475868803</v>
      </c>
      <c r="X19" s="249">
        <f t="shared" si="1"/>
        <v>-0.11794095911025748</v>
      </c>
    </row>
    <row r="20" spans="2:24">
      <c r="B20" s="105" t="s">
        <v>132</v>
      </c>
      <c r="C20" s="106">
        <v>47235.5</v>
      </c>
      <c r="D20" s="106">
        <v>18070.8</v>
      </c>
      <c r="E20" s="106">
        <v>77889.39</v>
      </c>
      <c r="F20" s="106">
        <v>17620.16</v>
      </c>
      <c r="G20" s="106">
        <v>45494.03</v>
      </c>
      <c r="H20" s="106">
        <v>131819.4</v>
      </c>
      <c r="I20" s="106">
        <v>272045.36</v>
      </c>
      <c r="J20" s="106">
        <v>100735.98000000001</v>
      </c>
      <c r="K20" s="106">
        <v>344148.42000000004</v>
      </c>
      <c r="L20" s="106">
        <v>6265.9</v>
      </c>
      <c r="M20" s="55"/>
      <c r="P20" s="249">
        <f t="shared" si="1"/>
        <v>-8.9227565017438004E-2</v>
      </c>
      <c r="Q20" s="249">
        <f t="shared" si="1"/>
        <v>0.1024345843705583</v>
      </c>
      <c r="R20" s="249">
        <f t="shared" si="1"/>
        <v>-0.30853780576866041</v>
      </c>
      <c r="S20" s="249">
        <f t="shared" si="1"/>
        <v>-8.3248897828645974E-2</v>
      </c>
      <c r="T20" s="249">
        <f t="shared" si="1"/>
        <v>-0.34131523875735548</v>
      </c>
      <c r="U20" s="249">
        <f t="shared" si="1"/>
        <v>-0.13635894155573014</v>
      </c>
      <c r="V20" s="249">
        <f t="shared" si="1"/>
        <v>-0.13521569470382611</v>
      </c>
      <c r="W20" s="249">
        <f t="shared" si="1"/>
        <v>0.32487074518181069</v>
      </c>
      <c r="X20" s="249">
        <f t="shared" si="1"/>
        <v>1.1546080986959417E-2</v>
      </c>
    </row>
    <row r="21" spans="2:24">
      <c r="B21" s="105" t="s">
        <v>159</v>
      </c>
      <c r="C21" s="106">
        <v>43406.3</v>
      </c>
      <c r="D21" s="106">
        <v>21881.1</v>
      </c>
      <c r="E21" s="106">
        <v>112928.4</v>
      </c>
      <c r="F21" s="106">
        <v>33402.9</v>
      </c>
      <c r="G21" s="106">
        <v>59085.4</v>
      </c>
      <c r="H21" s="106">
        <v>137049.29999999999</v>
      </c>
      <c r="I21" s="106">
        <v>305709.5</v>
      </c>
      <c r="J21" s="106">
        <v>62139.8</v>
      </c>
      <c r="K21" s="106">
        <v>178633.9</v>
      </c>
      <c r="L21" s="106">
        <v>6265.44</v>
      </c>
      <c r="M21" s="55"/>
      <c r="P21" s="249">
        <f t="shared" si="1"/>
        <v>-8.10661472832932E-2</v>
      </c>
      <c r="Q21" s="249">
        <f t="shared" si="1"/>
        <v>0.21085397436748776</v>
      </c>
      <c r="R21" s="249">
        <f t="shared" si="1"/>
        <v>0.44985600734580156</v>
      </c>
      <c r="S21" s="249">
        <f t="shared" si="1"/>
        <v>0.89572058369504037</v>
      </c>
      <c r="T21" s="249">
        <f t="shared" si="1"/>
        <v>0.29875062728010682</v>
      </c>
      <c r="U21" s="249">
        <f t="shared" si="1"/>
        <v>3.9674736798984034E-2</v>
      </c>
      <c r="V21" s="249">
        <f t="shared" si="1"/>
        <v>0.12374458435902014</v>
      </c>
      <c r="W21" s="249">
        <f t="shared" si="1"/>
        <v>-0.38314195186268107</v>
      </c>
      <c r="X21" s="249">
        <f t="shared" si="1"/>
        <v>-0.48093935750162686</v>
      </c>
    </row>
    <row r="22" spans="2:24">
      <c r="B22" s="105" t="s">
        <v>169</v>
      </c>
      <c r="C22" s="106">
        <v>55735.817928483295</v>
      </c>
      <c r="D22" s="106">
        <v>24283.260402086016</v>
      </c>
      <c r="E22" s="106">
        <v>79277.198699933128</v>
      </c>
      <c r="F22" s="106">
        <v>28309.72260457333</v>
      </c>
      <c r="G22" s="106">
        <v>75935.703893111044</v>
      </c>
      <c r="H22" s="106">
        <v>141130.02239196911</v>
      </c>
      <c r="I22" s="106">
        <v>368994.71594551863</v>
      </c>
      <c r="J22" s="106">
        <v>87347.81615447787</v>
      </c>
      <c r="K22" s="106">
        <v>341847.43427319085</v>
      </c>
      <c r="L22" s="106">
        <v>6850.9549048342833</v>
      </c>
      <c r="M22" s="55"/>
      <c r="P22" s="249">
        <f t="shared" ref="P22:X23" si="2">+C22/C21-1</f>
        <v>0.28404904192440483</v>
      </c>
      <c r="Q22" s="249">
        <f t="shared" si="2"/>
        <v>0.10978243333680737</v>
      </c>
      <c r="R22" s="249">
        <f t="shared" si="2"/>
        <v>-0.29798705462989705</v>
      </c>
      <c r="S22" s="249">
        <f t="shared" si="2"/>
        <v>-0.15247710215061183</v>
      </c>
      <c r="T22" s="249">
        <f t="shared" si="2"/>
        <v>0.28518557703106073</v>
      </c>
      <c r="U22" s="249">
        <f t="shared" si="2"/>
        <v>2.9775579969902211E-2</v>
      </c>
      <c r="V22" s="249">
        <f t="shared" si="2"/>
        <v>0.20701095630171329</v>
      </c>
      <c r="W22" s="249">
        <f t="shared" si="2"/>
        <v>0.40566619388021641</v>
      </c>
      <c r="X22" s="249">
        <f t="shared" si="2"/>
        <v>0.91367615146504022</v>
      </c>
    </row>
    <row r="23" spans="2:24">
      <c r="B23" s="105" t="s">
        <v>204</v>
      </c>
      <c r="C23" s="106">
        <v>54517.979999999996</v>
      </c>
      <c r="D23" s="106">
        <v>23887.480000000003</v>
      </c>
      <c r="E23" s="106">
        <v>90763</v>
      </c>
      <c r="F23" s="106">
        <v>18426.900000000001</v>
      </c>
      <c r="G23" s="106">
        <v>92237.84</v>
      </c>
      <c r="H23" s="106">
        <v>170637</v>
      </c>
      <c r="I23" s="106">
        <v>369923.04</v>
      </c>
      <c r="J23" s="106">
        <v>126094.50999999998</v>
      </c>
      <c r="K23" s="106">
        <v>473725.56000000006</v>
      </c>
      <c r="L23" s="106">
        <v>6265.4400000000005</v>
      </c>
      <c r="M23" s="55"/>
      <c r="P23" s="249">
        <f t="shared" si="2"/>
        <v>-2.1850184921408222E-2</v>
      </c>
      <c r="Q23" s="249">
        <f t="shared" si="2"/>
        <v>-1.6298486921962674E-2</v>
      </c>
      <c r="R23" s="249">
        <f t="shared" si="2"/>
        <v>0.14488152316709657</v>
      </c>
      <c r="S23" s="249">
        <f t="shared" si="2"/>
        <v>-0.34909641265707048</v>
      </c>
      <c r="T23" s="249">
        <f t="shared" si="2"/>
        <v>0.21468341334974972</v>
      </c>
      <c r="U23" s="249">
        <f t="shared" si="2"/>
        <v>0.20907654592500058</v>
      </c>
      <c r="V23" s="249">
        <f t="shared" si="2"/>
        <v>2.5158193718373134E-3</v>
      </c>
      <c r="W23" s="249">
        <f t="shared" si="2"/>
        <v>0.44359087097263128</v>
      </c>
      <c r="X23" s="249">
        <f t="shared" si="2"/>
        <v>0.38578065097138459</v>
      </c>
    </row>
    <row r="24" spans="2:24">
      <c r="B24" s="390" t="s">
        <v>258</v>
      </c>
      <c r="C24" s="391"/>
      <c r="D24" s="391"/>
      <c r="E24" s="391"/>
      <c r="F24" s="391"/>
      <c r="G24" s="391"/>
      <c r="H24" s="391"/>
      <c r="I24" s="391"/>
      <c r="J24" s="391"/>
      <c r="K24" s="391"/>
      <c r="L24" s="391"/>
    </row>
    <row r="25" spans="2:24">
      <c r="B25" s="102"/>
      <c r="C25" s="102"/>
      <c r="D25" s="102"/>
      <c r="E25" s="102"/>
      <c r="F25" s="102"/>
      <c r="G25" s="102"/>
      <c r="H25" s="102"/>
      <c r="I25" s="102"/>
      <c r="J25" s="102"/>
      <c r="K25" s="102"/>
      <c r="L25" s="102"/>
    </row>
    <row r="26" spans="2:24">
      <c r="B26" s="202"/>
      <c r="C26" s="203"/>
      <c r="D26" s="203"/>
      <c r="E26" s="203"/>
      <c r="F26" s="203"/>
      <c r="G26" s="203"/>
      <c r="H26" s="203"/>
      <c r="I26" s="203"/>
      <c r="J26" s="203"/>
      <c r="K26" s="203"/>
      <c r="L26" s="203"/>
      <c r="M26" s="199"/>
    </row>
    <row r="27" spans="2:24">
      <c r="B27" s="202"/>
      <c r="C27" s="203"/>
      <c r="D27" s="203"/>
      <c r="E27" s="203"/>
      <c r="F27" s="203"/>
      <c r="G27" s="203"/>
      <c r="H27" s="203"/>
      <c r="I27" s="203"/>
      <c r="J27" s="203"/>
      <c r="K27" s="203"/>
      <c r="L27" s="203"/>
      <c r="M27" s="199"/>
    </row>
    <row r="28" spans="2:24">
      <c r="B28" s="202"/>
      <c r="C28" s="203"/>
      <c r="D28" s="203"/>
      <c r="E28" s="203"/>
      <c r="F28" s="203"/>
      <c r="G28" s="203"/>
      <c r="H28" s="203"/>
      <c r="I28" s="203"/>
      <c r="J28" s="203"/>
      <c r="K28" s="203"/>
      <c r="L28" s="203"/>
      <c r="M28" s="199"/>
    </row>
    <row r="29" spans="2:24">
      <c r="B29" s="202"/>
      <c r="C29" s="204"/>
      <c r="D29" s="204"/>
      <c r="E29" s="204"/>
      <c r="F29" s="204"/>
      <c r="G29" s="204"/>
      <c r="H29" s="204"/>
      <c r="I29" s="204"/>
      <c r="J29" s="204"/>
      <c r="K29" s="204"/>
      <c r="L29" s="204"/>
      <c r="M29" s="199"/>
    </row>
    <row r="30" spans="2:24">
      <c r="B30" s="102"/>
      <c r="C30" s="102"/>
      <c r="D30" s="102"/>
      <c r="E30" s="102"/>
      <c r="F30" s="102"/>
      <c r="G30" s="102"/>
      <c r="H30" s="102"/>
      <c r="I30" s="102"/>
      <c r="J30" s="102"/>
      <c r="K30" s="102"/>
      <c r="L30" s="102"/>
    </row>
    <row r="31" spans="2:24">
      <c r="B31" s="102"/>
      <c r="C31" s="102"/>
      <c r="D31" s="102"/>
      <c r="E31" s="102"/>
      <c r="F31" s="102"/>
      <c r="G31" s="102"/>
      <c r="H31" s="102"/>
      <c r="I31" s="102"/>
      <c r="J31" s="102"/>
      <c r="K31" s="102"/>
      <c r="L31" s="102"/>
    </row>
    <row r="32" spans="2:24">
      <c r="B32" s="102"/>
      <c r="C32" s="102"/>
      <c r="D32" s="102"/>
      <c r="E32" s="102"/>
      <c r="F32" s="102"/>
      <c r="G32" s="102"/>
      <c r="H32" s="102"/>
      <c r="I32" s="102"/>
      <c r="J32" s="102"/>
      <c r="K32" s="102"/>
      <c r="L32" s="102"/>
    </row>
    <row r="33" spans="2:12">
      <c r="B33" s="102"/>
      <c r="C33" s="102"/>
      <c r="D33" s="102"/>
      <c r="E33" s="102"/>
      <c r="F33" s="102"/>
      <c r="G33" s="102"/>
      <c r="H33" s="102"/>
      <c r="I33" s="102"/>
      <c r="J33" s="102"/>
      <c r="K33" s="102"/>
      <c r="L33" s="102"/>
    </row>
    <row r="34" spans="2:12">
      <c r="B34" s="102"/>
      <c r="C34" s="102"/>
      <c r="D34" s="102"/>
      <c r="E34" s="102"/>
      <c r="F34" s="102"/>
      <c r="G34" s="102"/>
      <c r="H34" s="102"/>
      <c r="I34" s="102"/>
      <c r="J34" s="102"/>
      <c r="K34" s="102"/>
      <c r="L34" s="102"/>
    </row>
    <row r="35" spans="2:12">
      <c r="B35" s="102"/>
      <c r="C35" s="102"/>
      <c r="D35" s="102"/>
      <c r="E35" s="102"/>
      <c r="F35" s="102"/>
      <c r="G35" s="102"/>
      <c r="H35" s="102"/>
      <c r="I35" s="102"/>
      <c r="J35" s="102"/>
      <c r="K35" s="102"/>
      <c r="L35" s="102"/>
    </row>
    <row r="36" spans="2:12">
      <c r="B36" s="102"/>
      <c r="C36" s="102"/>
      <c r="D36" s="102"/>
      <c r="E36" s="102"/>
      <c r="F36" s="102"/>
      <c r="G36" s="102"/>
      <c r="H36" s="102"/>
      <c r="I36" s="102"/>
      <c r="J36" s="102"/>
      <c r="K36" s="102"/>
      <c r="L36" s="102"/>
    </row>
    <row r="37" spans="2:12">
      <c r="B37" s="102"/>
      <c r="C37" s="102"/>
      <c r="D37" s="102"/>
      <c r="E37" s="102"/>
      <c r="F37" s="102"/>
      <c r="G37" s="102"/>
      <c r="H37" s="102"/>
      <c r="I37" s="102"/>
      <c r="J37" s="102"/>
      <c r="K37" s="102"/>
      <c r="L37" s="102"/>
    </row>
    <row r="38" spans="2:12">
      <c r="B38" s="102"/>
      <c r="C38" s="102"/>
      <c r="D38" s="102"/>
      <c r="E38" s="102"/>
      <c r="F38" s="102"/>
      <c r="G38" s="102"/>
      <c r="H38" s="102"/>
      <c r="I38" s="102"/>
      <c r="J38" s="102"/>
      <c r="K38" s="102"/>
      <c r="L38" s="102"/>
    </row>
    <row r="39" spans="2:12">
      <c r="B39" s="102"/>
      <c r="C39" s="102"/>
      <c r="D39" s="102"/>
      <c r="E39" s="102"/>
      <c r="F39" s="102"/>
      <c r="G39" s="102"/>
      <c r="H39" s="102"/>
      <c r="I39" s="102"/>
      <c r="J39" s="102"/>
      <c r="K39" s="102"/>
      <c r="L39" s="102"/>
    </row>
    <row r="40" spans="2:12">
      <c r="B40" s="102"/>
      <c r="C40" s="102"/>
      <c r="D40" s="102"/>
      <c r="E40" s="102"/>
      <c r="F40" s="102"/>
      <c r="G40" s="102"/>
      <c r="H40" s="102"/>
      <c r="I40" s="102"/>
      <c r="J40" s="102"/>
      <c r="K40" s="102"/>
      <c r="L40" s="102"/>
    </row>
    <row r="41" spans="2:12">
      <c r="B41" s="102"/>
      <c r="C41" s="102"/>
      <c r="D41" s="102"/>
      <c r="E41" s="102"/>
      <c r="F41" s="102"/>
      <c r="G41" s="102"/>
      <c r="H41" s="102"/>
      <c r="I41" s="102"/>
      <c r="J41" s="102"/>
      <c r="K41" s="102"/>
      <c r="L41" s="102"/>
    </row>
    <row r="42" spans="2:12">
      <c r="B42" s="102"/>
      <c r="C42" s="102"/>
      <c r="D42" s="102"/>
      <c r="E42" s="102"/>
      <c r="F42" s="102"/>
      <c r="G42" s="102"/>
      <c r="H42" s="102"/>
      <c r="I42" s="102"/>
      <c r="J42" s="102"/>
      <c r="K42" s="102"/>
      <c r="L42" s="102"/>
    </row>
    <row r="43" spans="2:12">
      <c r="B43" s="102"/>
      <c r="C43" s="102"/>
      <c r="D43" s="102"/>
      <c r="E43" s="102"/>
      <c r="F43" s="102"/>
      <c r="G43" s="102"/>
      <c r="H43" s="102"/>
      <c r="I43" s="102"/>
      <c r="J43" s="102"/>
      <c r="K43" s="102"/>
      <c r="L43" s="102"/>
    </row>
    <row r="44" spans="2:12">
      <c r="B44" s="102"/>
      <c r="C44" s="102"/>
      <c r="D44" s="102"/>
      <c r="E44" s="102"/>
      <c r="F44" s="102"/>
      <c r="G44" s="102"/>
      <c r="H44" s="102"/>
      <c r="I44" s="102"/>
      <c r="J44" s="102"/>
      <c r="K44" s="102"/>
      <c r="L44" s="102"/>
    </row>
    <row r="45" spans="2:12">
      <c r="B45" s="102"/>
      <c r="C45" s="102"/>
      <c r="D45" s="102"/>
      <c r="E45" s="102"/>
      <c r="F45" s="102"/>
      <c r="G45" s="102"/>
      <c r="H45" s="102"/>
      <c r="I45" s="102"/>
      <c r="J45" s="102"/>
      <c r="K45" s="102"/>
      <c r="L45" s="102"/>
    </row>
    <row r="46" spans="2:12">
      <c r="B46" s="102"/>
      <c r="C46" s="102"/>
      <c r="D46" s="102"/>
      <c r="E46" s="102"/>
      <c r="F46" s="102"/>
      <c r="G46" s="102"/>
      <c r="H46" s="102"/>
      <c r="I46" s="102"/>
      <c r="J46" s="102"/>
      <c r="K46" s="102"/>
      <c r="L46" s="102"/>
    </row>
    <row r="47" spans="2:12">
      <c r="C47" s="102"/>
      <c r="D47" s="102"/>
      <c r="E47" s="102"/>
      <c r="F47" s="102"/>
      <c r="G47" s="102"/>
      <c r="H47" s="102"/>
      <c r="I47" s="102"/>
      <c r="J47" s="102"/>
      <c r="K47" s="102"/>
      <c r="L47" s="102"/>
    </row>
    <row r="48" spans="2:12">
      <c r="B48" s="102"/>
      <c r="C48" s="102"/>
      <c r="D48" s="102"/>
      <c r="E48" s="102"/>
      <c r="F48" s="102"/>
      <c r="G48" s="102"/>
      <c r="H48" s="102"/>
      <c r="I48" s="102"/>
      <c r="J48" s="102"/>
      <c r="K48" s="102"/>
      <c r="L48" s="102"/>
    </row>
  </sheetData>
  <mergeCells count="5">
    <mergeCell ref="B6:B7"/>
    <mergeCell ref="B2:L2"/>
    <mergeCell ref="B3:L3"/>
    <mergeCell ref="B4:L4"/>
    <mergeCell ref="B24:L24"/>
  </mergeCells>
  <hyperlinks>
    <hyperlink ref="N2" location="Índice!A1" display="Volver al índice"/>
  </hyperlinks>
  <printOptions horizontalCentered="1"/>
  <pageMargins left="0.70866141732283472" right="0.70866141732283472" top="1.299212598425197" bottom="0.74803149606299213" header="0.31496062992125984" footer="0.31496062992125984"/>
  <pageSetup paperSize="122" scale="94"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B1:Y49"/>
  <sheetViews>
    <sheetView zoomScale="80" zoomScaleNormal="80" zoomScalePageLayoutView="80" workbookViewId="0"/>
  </sheetViews>
  <sheetFormatPr baseColWidth="10" defaultColWidth="10.88671875" defaultRowHeight="13.2"/>
  <cols>
    <col min="1" max="1" width="1.33203125" style="20" customWidth="1"/>
    <col min="2" max="2" width="11.33203125" style="20" customWidth="1"/>
    <col min="3" max="4" width="12" style="20" customWidth="1"/>
    <col min="5" max="5" width="14.88671875" style="20" customWidth="1"/>
    <col min="6" max="8" width="12" style="20" customWidth="1"/>
    <col min="9" max="9" width="13.6640625" style="20" customWidth="1"/>
    <col min="10" max="11" width="12" style="20" customWidth="1"/>
    <col min="12" max="12" width="10.88671875" style="20"/>
    <col min="13" max="13" width="1.33203125" style="20" customWidth="1"/>
    <col min="14" max="14" width="10.88671875" style="20"/>
    <col min="15" max="15" width="10.88671875" style="123"/>
    <col min="16" max="24" width="10.88671875" style="118" hidden="1" customWidth="1"/>
    <col min="25" max="25" width="10.88671875" style="123"/>
    <col min="26" max="16384" width="10.88671875" style="20"/>
  </cols>
  <sheetData>
    <row r="1" spans="2:25" ht="6.75" customHeight="1"/>
    <row r="2" spans="2:25">
      <c r="B2" s="363" t="s">
        <v>130</v>
      </c>
      <c r="C2" s="363"/>
      <c r="D2" s="363"/>
      <c r="E2" s="363"/>
      <c r="F2" s="363"/>
      <c r="G2" s="363"/>
      <c r="H2" s="363"/>
      <c r="I2" s="363"/>
      <c r="J2" s="363"/>
      <c r="K2" s="363"/>
      <c r="L2" s="363"/>
      <c r="M2" s="188"/>
      <c r="N2" s="40" t="s">
        <v>137</v>
      </c>
      <c r="O2" s="184"/>
      <c r="P2" s="251"/>
    </row>
    <row r="3" spans="2:25">
      <c r="B3" s="363" t="s">
        <v>47</v>
      </c>
      <c r="C3" s="363"/>
      <c r="D3" s="363"/>
      <c r="E3" s="363"/>
      <c r="F3" s="363"/>
      <c r="G3" s="363"/>
      <c r="H3" s="363"/>
      <c r="I3" s="363"/>
      <c r="J3" s="363"/>
      <c r="K3" s="363"/>
      <c r="L3" s="363"/>
      <c r="M3" s="188"/>
      <c r="N3" s="188"/>
      <c r="O3" s="184"/>
      <c r="P3" s="251"/>
    </row>
    <row r="4" spans="2:25" ht="15" customHeight="1">
      <c r="B4" s="363" t="s">
        <v>29</v>
      </c>
      <c r="C4" s="363"/>
      <c r="D4" s="363"/>
      <c r="E4" s="363"/>
      <c r="F4" s="363"/>
      <c r="G4" s="363"/>
      <c r="H4" s="363"/>
      <c r="I4" s="363"/>
      <c r="J4" s="363"/>
      <c r="K4" s="363"/>
      <c r="L4" s="363"/>
      <c r="M4" s="188"/>
      <c r="N4" s="188"/>
      <c r="O4" s="184"/>
      <c r="P4" s="251"/>
    </row>
    <row r="5" spans="2:25">
      <c r="B5" s="2"/>
      <c r="C5" s="2"/>
      <c r="D5" s="2"/>
      <c r="E5" s="2"/>
      <c r="F5" s="2"/>
      <c r="G5" s="2"/>
      <c r="H5" s="2"/>
      <c r="I5" s="2"/>
      <c r="J5" s="2"/>
      <c r="K5" s="2"/>
      <c r="L5" s="2"/>
      <c r="M5" s="2"/>
      <c r="N5" s="2"/>
      <c r="O5" s="207"/>
      <c r="P5" s="252"/>
    </row>
    <row r="6" spans="2:25" ht="15" customHeight="1">
      <c r="B6" s="387" t="s">
        <v>13</v>
      </c>
      <c r="C6" s="189" t="s">
        <v>24</v>
      </c>
      <c r="D6" s="189" t="s">
        <v>24</v>
      </c>
      <c r="E6" s="189" t="s">
        <v>26</v>
      </c>
      <c r="F6" s="189" t="s">
        <v>24</v>
      </c>
      <c r="G6" s="189" t="s">
        <v>25</v>
      </c>
      <c r="H6" s="189" t="s">
        <v>25</v>
      </c>
      <c r="I6" s="189" t="s">
        <v>24</v>
      </c>
      <c r="J6" s="189" t="s">
        <v>24</v>
      </c>
      <c r="K6" s="189" t="s">
        <v>24</v>
      </c>
      <c r="L6" s="189" t="s">
        <v>141</v>
      </c>
      <c r="M6" s="1"/>
      <c r="N6" s="1"/>
      <c r="O6" s="208"/>
      <c r="P6" s="253"/>
    </row>
    <row r="7" spans="2:25" ht="15" customHeight="1">
      <c r="B7" s="388"/>
      <c r="C7" s="190" t="s">
        <v>23</v>
      </c>
      <c r="D7" s="190" t="s">
        <v>22</v>
      </c>
      <c r="E7" s="190" t="s">
        <v>21</v>
      </c>
      <c r="F7" s="190" t="s">
        <v>20</v>
      </c>
      <c r="G7" s="190" t="s">
        <v>19</v>
      </c>
      <c r="H7" s="190" t="s">
        <v>18</v>
      </c>
      <c r="I7" s="190" t="s">
        <v>17</v>
      </c>
      <c r="J7" s="190" t="s">
        <v>16</v>
      </c>
      <c r="K7" s="190" t="s">
        <v>15</v>
      </c>
      <c r="L7" s="190" t="s">
        <v>142</v>
      </c>
      <c r="M7" s="1"/>
      <c r="N7" s="1"/>
      <c r="O7" s="208"/>
      <c r="P7" s="250" t="str">
        <f>+C7</f>
        <v>Coquimbo</v>
      </c>
      <c r="Q7" s="250" t="str">
        <f t="shared" ref="Q7:V7" si="0">+D7</f>
        <v>Valparaíso</v>
      </c>
      <c r="R7" s="250" t="str">
        <f t="shared" si="0"/>
        <v>Metropolitana</v>
      </c>
      <c r="S7" s="250" t="str">
        <f t="shared" si="0"/>
        <v>O´Higgins</v>
      </c>
      <c r="T7" s="250" t="str">
        <f t="shared" si="0"/>
        <v>Maule</v>
      </c>
      <c r="U7" s="250" t="str">
        <f t="shared" si="0"/>
        <v>Bío Bío</v>
      </c>
      <c r="V7" s="250" t="str">
        <f t="shared" si="0"/>
        <v>La Araucanía</v>
      </c>
      <c r="W7" s="250" t="str">
        <f>+J7</f>
        <v>Los Ríos</v>
      </c>
      <c r="X7" s="250" t="str">
        <f>+K7</f>
        <v>Los Lagos</v>
      </c>
      <c r="Y7" s="208"/>
    </row>
    <row r="8" spans="2:25" ht="12.75" customHeight="1">
      <c r="B8" s="56" t="s">
        <v>11</v>
      </c>
      <c r="C8" s="70">
        <v>22.020369127516776</v>
      </c>
      <c r="D8" s="71">
        <v>14.461283783783784</v>
      </c>
      <c r="E8" s="71">
        <v>19.282570093457942</v>
      </c>
      <c r="F8" s="71">
        <v>16.780304054054053</v>
      </c>
      <c r="G8" s="71">
        <v>14.920527577937651</v>
      </c>
      <c r="H8" s="71">
        <v>19.960667938931298</v>
      </c>
      <c r="I8" s="71">
        <v>23.313738214087632</v>
      </c>
      <c r="J8" s="71"/>
      <c r="K8" s="71">
        <v>23.38645287228109</v>
      </c>
      <c r="L8" s="71"/>
      <c r="M8" s="71"/>
      <c r="N8" s="41"/>
      <c r="O8" s="209"/>
      <c r="Y8" s="209"/>
    </row>
    <row r="9" spans="2:25" ht="12.75" customHeight="1">
      <c r="B9" s="56" t="s">
        <v>10</v>
      </c>
      <c r="C9" s="71">
        <v>20.42828413284133</v>
      </c>
      <c r="D9" s="71">
        <v>12.118067226890757</v>
      </c>
      <c r="E9" s="71">
        <v>15.59320293398533</v>
      </c>
      <c r="F9" s="71">
        <v>18.212324840764332</v>
      </c>
      <c r="G9" s="71">
        <v>14.861480519480519</v>
      </c>
      <c r="H9" s="71">
        <v>19.893708260105448</v>
      </c>
      <c r="I9" s="71">
        <v>19.841906666666667</v>
      </c>
      <c r="J9" s="71"/>
      <c r="K9" s="71">
        <v>22.540594727161249</v>
      </c>
      <c r="L9" s="71"/>
      <c r="M9" s="71"/>
      <c r="N9" s="41"/>
      <c r="O9" s="209"/>
      <c r="P9" s="249">
        <f t="shared" ref="P9:X21" si="1">+C9/C8-1</f>
        <v>-7.230055888054876E-2</v>
      </c>
      <c r="Q9" s="249">
        <f t="shared" si="1"/>
        <v>-0.16203378565329052</v>
      </c>
      <c r="R9" s="249">
        <f t="shared" si="1"/>
        <v>-0.19133171260838899</v>
      </c>
      <c r="S9" s="249">
        <f t="shared" si="1"/>
        <v>8.533938253426987E-2</v>
      </c>
      <c r="T9" s="249">
        <f t="shared" si="1"/>
        <v>-3.9574377077954415E-3</v>
      </c>
      <c r="U9" s="249">
        <f t="shared" si="1"/>
        <v>-3.3545810706691048E-3</v>
      </c>
      <c r="V9" s="249">
        <f t="shared" si="1"/>
        <v>-0.14891784043980838</v>
      </c>
      <c r="W9" s="249" t="e">
        <f t="shared" si="1"/>
        <v>#DIV/0!</v>
      </c>
      <c r="X9" s="249">
        <f t="shared" si="1"/>
        <v>-3.6168723394662372E-2</v>
      </c>
      <c r="Y9" s="209"/>
    </row>
    <row r="10" spans="2:25" ht="12.75" customHeight="1">
      <c r="B10" s="56" t="s">
        <v>9</v>
      </c>
      <c r="C10" s="71">
        <v>20.3</v>
      </c>
      <c r="D10" s="71">
        <v>12.5</v>
      </c>
      <c r="E10" s="71">
        <v>15.84</v>
      </c>
      <c r="F10" s="71">
        <v>19</v>
      </c>
      <c r="G10" s="71">
        <v>15.05</v>
      </c>
      <c r="H10" s="71">
        <v>20.05</v>
      </c>
      <c r="I10" s="71">
        <v>18</v>
      </c>
      <c r="J10" s="71"/>
      <c r="K10" s="71">
        <v>22.72</v>
      </c>
      <c r="L10" s="71"/>
      <c r="M10" s="71"/>
      <c r="N10" s="41"/>
      <c r="O10" s="209"/>
      <c r="P10" s="249">
        <f t="shared" si="1"/>
        <v>-6.2797311809019707E-3</v>
      </c>
      <c r="Q10" s="249">
        <f t="shared" si="1"/>
        <v>3.1517631150098868E-2</v>
      </c>
      <c r="R10" s="249">
        <f t="shared" si="1"/>
        <v>1.5827220812779652E-2</v>
      </c>
      <c r="S10" s="249">
        <f t="shared" si="1"/>
        <v>4.3249566769895775E-2</v>
      </c>
      <c r="T10" s="249">
        <f t="shared" si="1"/>
        <v>1.2685107669613949E-2</v>
      </c>
      <c r="U10" s="249">
        <f t="shared" si="1"/>
        <v>7.8563401981710523E-3</v>
      </c>
      <c r="V10" s="249">
        <f t="shared" si="1"/>
        <v>-9.2829116556675029E-2</v>
      </c>
      <c r="W10" s="249" t="e">
        <f t="shared" si="1"/>
        <v>#DIV/0!</v>
      </c>
      <c r="X10" s="249">
        <f t="shared" si="1"/>
        <v>7.959207599015361E-3</v>
      </c>
      <c r="Y10" s="209"/>
    </row>
    <row r="11" spans="2:25" ht="12.75" customHeight="1">
      <c r="B11" s="56" t="s">
        <v>8</v>
      </c>
      <c r="C11" s="71">
        <v>21.48</v>
      </c>
      <c r="D11" s="71">
        <v>16.5</v>
      </c>
      <c r="E11" s="71">
        <v>13.26</v>
      </c>
      <c r="F11" s="71">
        <v>20.04</v>
      </c>
      <c r="G11" s="71">
        <v>15.16</v>
      </c>
      <c r="H11" s="71">
        <v>20.27</v>
      </c>
      <c r="I11" s="71">
        <v>20.57</v>
      </c>
      <c r="J11" s="56"/>
      <c r="K11" s="71">
        <v>22.380000000000003</v>
      </c>
      <c r="L11" s="71"/>
      <c r="M11" s="71"/>
      <c r="N11" s="41"/>
      <c r="O11" s="209"/>
      <c r="P11" s="249">
        <f t="shared" si="1"/>
        <v>5.8128078817734075E-2</v>
      </c>
      <c r="Q11" s="249">
        <f t="shared" si="1"/>
        <v>0.32000000000000006</v>
      </c>
      <c r="R11" s="249">
        <f t="shared" si="1"/>
        <v>-0.16287878787878785</v>
      </c>
      <c r="S11" s="249">
        <f t="shared" si="1"/>
        <v>5.4736842105263195E-2</v>
      </c>
      <c r="T11" s="249">
        <f t="shared" si="1"/>
        <v>7.3089700996677998E-3</v>
      </c>
      <c r="U11" s="249">
        <f t="shared" si="1"/>
        <v>1.0972568578553554E-2</v>
      </c>
      <c r="V11" s="249">
        <f t="shared" si="1"/>
        <v>0.14277777777777789</v>
      </c>
      <c r="W11" s="249" t="e">
        <f t="shared" si="1"/>
        <v>#DIV/0!</v>
      </c>
      <c r="X11" s="249">
        <f t="shared" si="1"/>
        <v>-1.4964788732394152E-2</v>
      </c>
      <c r="Y11" s="209"/>
    </row>
    <row r="12" spans="2:25" ht="12.75" customHeight="1">
      <c r="B12" s="56" t="s">
        <v>7</v>
      </c>
      <c r="C12" s="71">
        <v>21.55</v>
      </c>
      <c r="D12" s="71">
        <v>16.75</v>
      </c>
      <c r="E12" s="71">
        <v>14.86</v>
      </c>
      <c r="F12" s="71">
        <v>12.98</v>
      </c>
      <c r="G12" s="71">
        <v>16.940000000000001</v>
      </c>
      <c r="H12" s="71">
        <v>19.95</v>
      </c>
      <c r="I12" s="71">
        <v>24.81</v>
      </c>
      <c r="J12" s="56"/>
      <c r="K12" s="71">
        <v>25.82</v>
      </c>
      <c r="L12" s="71"/>
      <c r="M12" s="71"/>
      <c r="N12" s="41"/>
      <c r="O12" s="209"/>
      <c r="P12" s="249">
        <f t="shared" si="1"/>
        <v>3.2588454376163423E-3</v>
      </c>
      <c r="Q12" s="249">
        <f t="shared" si="1"/>
        <v>1.5151515151515138E-2</v>
      </c>
      <c r="R12" s="249">
        <f t="shared" si="1"/>
        <v>0.1206636500754148</v>
      </c>
      <c r="S12" s="249">
        <f t="shared" si="1"/>
        <v>-0.35229540918163671</v>
      </c>
      <c r="T12" s="249">
        <f t="shared" si="1"/>
        <v>0.11741424802110823</v>
      </c>
      <c r="U12" s="249">
        <f t="shared" si="1"/>
        <v>-1.5786877158362134E-2</v>
      </c>
      <c r="V12" s="249">
        <f t="shared" si="1"/>
        <v>0.20612542537676215</v>
      </c>
      <c r="W12" s="249" t="e">
        <f t="shared" si="1"/>
        <v>#DIV/0!</v>
      </c>
      <c r="X12" s="249">
        <f t="shared" si="1"/>
        <v>0.15370866845397657</v>
      </c>
      <c r="Y12" s="209"/>
    </row>
    <row r="13" spans="2:25" ht="12.75" customHeight="1">
      <c r="B13" s="56" t="s">
        <v>6</v>
      </c>
      <c r="C13" s="71">
        <v>17.426408798813643</v>
      </c>
      <c r="D13" s="71">
        <v>9.3375088133761874</v>
      </c>
      <c r="E13" s="71">
        <v>16.623426967364942</v>
      </c>
      <c r="F13" s="71">
        <v>13.281982350534744</v>
      </c>
      <c r="G13" s="71">
        <v>13.350154657230894</v>
      </c>
      <c r="H13" s="71">
        <v>11.576870309860222</v>
      </c>
      <c r="I13" s="71">
        <v>15.118167139676645</v>
      </c>
      <c r="J13" s="71">
        <v>18.236673129705636</v>
      </c>
      <c r="K13" s="71">
        <v>19.057086368736975</v>
      </c>
      <c r="L13" s="71"/>
      <c r="M13" s="71"/>
      <c r="N13" s="41"/>
      <c r="O13" s="209"/>
      <c r="P13" s="249">
        <f t="shared" si="1"/>
        <v>-0.1913499397302254</v>
      </c>
      <c r="Q13" s="249">
        <f t="shared" si="1"/>
        <v>-0.44253678726112311</v>
      </c>
      <c r="R13" s="249">
        <f t="shared" si="1"/>
        <v>0.11866937869212268</v>
      </c>
      <c r="S13" s="249">
        <f t="shared" si="1"/>
        <v>2.3265204201444067E-2</v>
      </c>
      <c r="T13" s="249">
        <f t="shared" si="1"/>
        <v>-0.21191530949050219</v>
      </c>
      <c r="U13" s="249">
        <f t="shared" si="1"/>
        <v>-0.41970574887918688</v>
      </c>
      <c r="V13" s="249">
        <f t="shared" si="1"/>
        <v>-0.39064219509566123</v>
      </c>
      <c r="W13" s="249" t="e">
        <f t="shared" si="1"/>
        <v>#DIV/0!</v>
      </c>
      <c r="X13" s="249">
        <f t="shared" si="1"/>
        <v>-0.26192539238044243</v>
      </c>
      <c r="Y13" s="209"/>
    </row>
    <row r="14" spans="2:25" ht="12.75" customHeight="1">
      <c r="B14" s="56" t="s">
        <v>5</v>
      </c>
      <c r="C14" s="71">
        <v>19</v>
      </c>
      <c r="D14" s="71">
        <v>13.6</v>
      </c>
      <c r="E14" s="71">
        <v>15.330000000000002</v>
      </c>
      <c r="F14" s="71">
        <v>17</v>
      </c>
      <c r="G14" s="71">
        <v>17.07</v>
      </c>
      <c r="H14" s="71">
        <v>16.7</v>
      </c>
      <c r="I14" s="71">
        <v>14.88</v>
      </c>
      <c r="J14" s="71">
        <v>20.43</v>
      </c>
      <c r="K14" s="71">
        <v>21.03</v>
      </c>
      <c r="L14" s="71"/>
      <c r="M14" s="71"/>
      <c r="N14" s="41"/>
      <c r="O14" s="209"/>
      <c r="P14" s="249">
        <f t="shared" si="1"/>
        <v>9.0299224547830237E-2</v>
      </c>
      <c r="Q14" s="249">
        <f t="shared" si="1"/>
        <v>0.456491262478671</v>
      </c>
      <c r="R14" s="249">
        <f t="shared" si="1"/>
        <v>-7.7807480365161275E-2</v>
      </c>
      <c r="S14" s="249">
        <f t="shared" si="1"/>
        <v>0.2799294225319886</v>
      </c>
      <c r="T14" s="249">
        <f t="shared" si="1"/>
        <v>0.27863687262636416</v>
      </c>
      <c r="U14" s="249">
        <f t="shared" si="1"/>
        <v>0.44253149193321439</v>
      </c>
      <c r="V14" s="249">
        <f t="shared" si="1"/>
        <v>-1.5753704630741217E-2</v>
      </c>
      <c r="W14" s="249">
        <f t="shared" si="1"/>
        <v>0.12027012025135564</v>
      </c>
      <c r="X14" s="249">
        <f t="shared" si="1"/>
        <v>0.10352650940909713</v>
      </c>
      <c r="Y14" s="209"/>
    </row>
    <row r="15" spans="2:25" ht="12.75" customHeight="1">
      <c r="B15" s="56" t="s">
        <v>4</v>
      </c>
      <c r="C15" s="71">
        <v>17.22</v>
      </c>
      <c r="D15" s="71">
        <v>13.780000000000001</v>
      </c>
      <c r="E15" s="71">
        <v>19.23</v>
      </c>
      <c r="F15" s="71">
        <v>14.49</v>
      </c>
      <c r="G15" s="71">
        <v>14.62</v>
      </c>
      <c r="H15" s="71">
        <v>15.63</v>
      </c>
      <c r="I15" s="71">
        <v>19.71</v>
      </c>
      <c r="J15" s="71">
        <v>26.630000000000003</v>
      </c>
      <c r="K15" s="71">
        <v>25.910000000000004</v>
      </c>
      <c r="L15" s="71"/>
      <c r="M15" s="71"/>
      <c r="N15" s="41"/>
      <c r="O15" s="209"/>
      <c r="P15" s="249">
        <f t="shared" si="1"/>
        <v>-9.3684210526315814E-2</v>
      </c>
      <c r="Q15" s="249">
        <f t="shared" si="1"/>
        <v>1.3235294117647234E-2</v>
      </c>
      <c r="R15" s="249">
        <f t="shared" si="1"/>
        <v>0.25440313111545976</v>
      </c>
      <c r="S15" s="249">
        <f t="shared" si="1"/>
        <v>-0.14764705882352935</v>
      </c>
      <c r="T15" s="249">
        <f t="shared" si="1"/>
        <v>-0.14352665495020511</v>
      </c>
      <c r="U15" s="249">
        <f t="shared" si="1"/>
        <v>-6.4071856287425066E-2</v>
      </c>
      <c r="V15" s="249">
        <f t="shared" si="1"/>
        <v>0.32459677419354827</v>
      </c>
      <c r="W15" s="249">
        <f t="shared" si="1"/>
        <v>0.30347528144884994</v>
      </c>
      <c r="X15" s="249">
        <f t="shared" si="1"/>
        <v>0.23204945316214931</v>
      </c>
      <c r="Y15" s="209"/>
    </row>
    <row r="16" spans="2:25" ht="12.75" customHeight="1">
      <c r="B16" s="56" t="s">
        <v>3</v>
      </c>
      <c r="C16" s="71">
        <v>22.94</v>
      </c>
      <c r="D16" s="71">
        <v>26.330000000000002</v>
      </c>
      <c r="E16" s="71">
        <v>24.669999999999998</v>
      </c>
      <c r="F16" s="71">
        <v>19.36</v>
      </c>
      <c r="G16" s="71">
        <v>12.52</v>
      </c>
      <c r="H16" s="71">
        <v>18.490000000000002</v>
      </c>
      <c r="I16" s="71">
        <v>18.830000000000002</v>
      </c>
      <c r="J16" s="71">
        <v>33.1</v>
      </c>
      <c r="K16" s="71">
        <v>29.53</v>
      </c>
      <c r="L16" s="71"/>
      <c r="M16" s="71"/>
      <c r="N16" s="41"/>
      <c r="O16" s="209"/>
      <c r="P16" s="249">
        <f t="shared" si="1"/>
        <v>0.33217189314750306</v>
      </c>
      <c r="Q16" s="249">
        <f t="shared" si="1"/>
        <v>0.91074020319303339</v>
      </c>
      <c r="R16" s="249">
        <f t="shared" si="1"/>
        <v>0.28289131565262604</v>
      </c>
      <c r="S16" s="249">
        <f t="shared" si="1"/>
        <v>0.33609385783298817</v>
      </c>
      <c r="T16" s="249">
        <f t="shared" si="1"/>
        <v>-0.14363885088919282</v>
      </c>
      <c r="U16" s="249">
        <f t="shared" si="1"/>
        <v>0.18298144593730004</v>
      </c>
      <c r="V16" s="249">
        <f t="shared" si="1"/>
        <v>-4.4647387113140535E-2</v>
      </c>
      <c r="W16" s="249">
        <f t="shared" si="1"/>
        <v>0.24295906871948914</v>
      </c>
      <c r="X16" s="249">
        <f t="shared" si="1"/>
        <v>0.13971439598610558</v>
      </c>
      <c r="Y16" s="209"/>
    </row>
    <row r="17" spans="2:25" ht="12.75" customHeight="1">
      <c r="B17" s="56" t="s">
        <v>2</v>
      </c>
      <c r="C17" s="71">
        <v>23.54</v>
      </c>
      <c r="D17" s="71">
        <v>20.52</v>
      </c>
      <c r="E17" s="71">
        <v>21.1</v>
      </c>
      <c r="F17" s="71">
        <v>17.82</v>
      </c>
      <c r="G17" s="71">
        <v>24.35</v>
      </c>
      <c r="H17" s="71">
        <v>27.26</v>
      </c>
      <c r="I17" s="71">
        <v>34.69</v>
      </c>
      <c r="J17" s="71">
        <v>37.019999999999996</v>
      </c>
      <c r="K17" s="71">
        <v>42.55</v>
      </c>
      <c r="L17" s="71"/>
      <c r="M17" s="71"/>
      <c r="N17" s="41"/>
      <c r="O17" s="209"/>
      <c r="P17" s="249">
        <f t="shared" si="1"/>
        <v>2.6155187445509931E-2</v>
      </c>
      <c r="Q17" s="249">
        <f t="shared" si="1"/>
        <v>-0.22066084314470191</v>
      </c>
      <c r="R17" s="249">
        <f t="shared" si="1"/>
        <v>-0.14471017430077004</v>
      </c>
      <c r="S17" s="249">
        <f t="shared" si="1"/>
        <v>-7.9545454545454475E-2</v>
      </c>
      <c r="T17" s="249">
        <f t="shared" si="1"/>
        <v>0.94488817891373822</v>
      </c>
      <c r="U17" s="249">
        <f t="shared" si="1"/>
        <v>0.4743104380746348</v>
      </c>
      <c r="V17" s="249">
        <f t="shared" si="1"/>
        <v>0.84227296866702051</v>
      </c>
      <c r="W17" s="249">
        <f t="shared" si="1"/>
        <v>0.11842900302114789</v>
      </c>
      <c r="X17" s="249">
        <f t="shared" si="1"/>
        <v>0.44090755164239748</v>
      </c>
      <c r="Y17" s="209"/>
    </row>
    <row r="18" spans="2:25" ht="12.75" customHeight="1">
      <c r="B18" s="56" t="s">
        <v>114</v>
      </c>
      <c r="C18" s="71">
        <v>22.02</v>
      </c>
      <c r="D18" s="71">
        <v>11.26</v>
      </c>
      <c r="E18" s="71">
        <v>24.48</v>
      </c>
      <c r="F18" s="71">
        <v>15.260000000000002</v>
      </c>
      <c r="G18" s="71">
        <v>16.580000000000002</v>
      </c>
      <c r="H18" s="71">
        <v>16.84</v>
      </c>
      <c r="I18" s="71">
        <v>26.2</v>
      </c>
      <c r="J18" s="71">
        <v>36.230000000000004</v>
      </c>
      <c r="K18" s="71">
        <v>37.019999999999996</v>
      </c>
      <c r="L18" s="71"/>
      <c r="M18" s="71"/>
      <c r="N18" s="41"/>
      <c r="O18" s="209"/>
      <c r="P18" s="249">
        <f t="shared" si="1"/>
        <v>-6.457094307561595E-2</v>
      </c>
      <c r="Q18" s="249">
        <f t="shared" si="1"/>
        <v>-0.45126705653021437</v>
      </c>
      <c r="R18" s="249">
        <f t="shared" si="1"/>
        <v>0.16018957345971563</v>
      </c>
      <c r="S18" s="249">
        <f t="shared" si="1"/>
        <v>-0.14365881032547689</v>
      </c>
      <c r="T18" s="249">
        <f t="shared" si="1"/>
        <v>-0.31909650924024635</v>
      </c>
      <c r="U18" s="249">
        <f t="shared" si="1"/>
        <v>-0.38224504768892154</v>
      </c>
      <c r="V18" s="249">
        <f t="shared" si="1"/>
        <v>-0.24473911790141245</v>
      </c>
      <c r="W18" s="249">
        <f t="shared" si="1"/>
        <v>-2.1339816315504967E-2</v>
      </c>
      <c r="X18" s="249">
        <f t="shared" si="1"/>
        <v>-0.12996474735605179</v>
      </c>
      <c r="Y18" s="209"/>
    </row>
    <row r="19" spans="2:25" ht="12.75" customHeight="1">
      <c r="B19" s="56" t="s">
        <v>123</v>
      </c>
      <c r="C19" s="71">
        <v>20.370432012241562</v>
      </c>
      <c r="D19" s="71">
        <v>14.861034346434494</v>
      </c>
      <c r="E19" s="71">
        <v>22.069840622540045</v>
      </c>
      <c r="F19" s="71">
        <v>20.403633040912361</v>
      </c>
      <c r="G19" s="71">
        <v>22.892935432721355</v>
      </c>
      <c r="H19" s="71">
        <v>18.231266095438755</v>
      </c>
      <c r="I19" s="71">
        <v>21.756812355395361</v>
      </c>
      <c r="J19" s="71">
        <v>22.805810423147129</v>
      </c>
      <c r="K19" s="71">
        <v>33.981243498108171</v>
      </c>
      <c r="L19" s="71"/>
      <c r="M19" s="71"/>
      <c r="N19" s="41"/>
      <c r="O19" s="209"/>
      <c r="P19" s="249">
        <f t="shared" si="1"/>
        <v>-7.4912261024452254E-2</v>
      </c>
      <c r="Q19" s="249">
        <f t="shared" si="1"/>
        <v>0.31980766842224639</v>
      </c>
      <c r="R19" s="249">
        <f t="shared" si="1"/>
        <v>-9.8454222935455693E-2</v>
      </c>
      <c r="S19" s="249">
        <f t="shared" si="1"/>
        <v>0.3370663853808884</v>
      </c>
      <c r="T19" s="249">
        <f t="shared" si="1"/>
        <v>0.38075605746208407</v>
      </c>
      <c r="U19" s="249">
        <f t="shared" si="1"/>
        <v>8.2616751510614872E-2</v>
      </c>
      <c r="V19" s="249">
        <f t="shared" si="1"/>
        <v>-0.16958731467956634</v>
      </c>
      <c r="W19" s="249">
        <f t="shared" si="1"/>
        <v>-0.3705268997199247</v>
      </c>
      <c r="X19" s="249">
        <f t="shared" si="1"/>
        <v>-8.2084184275846184E-2</v>
      </c>
      <c r="Y19" s="209"/>
    </row>
    <row r="20" spans="2:25" ht="12.75" customHeight="1">
      <c r="B20" s="56" t="s">
        <v>132</v>
      </c>
      <c r="C20" s="71">
        <v>21.5</v>
      </c>
      <c r="D20" s="71">
        <v>12.209999999999999</v>
      </c>
      <c r="E20" s="71">
        <v>23.61</v>
      </c>
      <c r="F20" s="71">
        <v>12.64</v>
      </c>
      <c r="G20" s="71">
        <v>12.79</v>
      </c>
      <c r="H20" s="71">
        <v>15.45</v>
      </c>
      <c r="I20" s="71">
        <v>20.84</v>
      </c>
      <c r="J20" s="71">
        <v>25.14</v>
      </c>
      <c r="K20" s="71">
        <v>31.990000000000002</v>
      </c>
      <c r="L20" s="71">
        <v>9.1206695778748177</v>
      </c>
      <c r="M20" s="71"/>
      <c r="N20" s="41"/>
      <c r="O20" s="209"/>
      <c r="P20" s="249">
        <f t="shared" si="1"/>
        <v>5.545135160018333E-2</v>
      </c>
      <c r="Q20" s="249">
        <f t="shared" si="1"/>
        <v>-0.17838827935086088</v>
      </c>
      <c r="R20" s="249">
        <f t="shared" si="1"/>
        <v>6.9785704564036655E-2</v>
      </c>
      <c r="S20" s="249">
        <f t="shared" si="1"/>
        <v>-0.38050248332466607</v>
      </c>
      <c r="T20" s="249">
        <f t="shared" si="1"/>
        <v>-0.44131236303934263</v>
      </c>
      <c r="U20" s="249">
        <f t="shared" si="1"/>
        <v>-0.15255474199537877</v>
      </c>
      <c r="V20" s="249">
        <f t="shared" si="1"/>
        <v>-4.2139093743114753E-2</v>
      </c>
      <c r="W20" s="249">
        <f t="shared" si="1"/>
        <v>0.10235065246722153</v>
      </c>
      <c r="X20" s="249">
        <f t="shared" si="1"/>
        <v>-5.8598311689771698E-2</v>
      </c>
      <c r="Y20" s="209"/>
    </row>
    <row r="21" spans="2:25" ht="12.75" customHeight="1">
      <c r="B21" s="56" t="s">
        <v>159</v>
      </c>
      <c r="C21" s="71">
        <v>23.15</v>
      </c>
      <c r="D21" s="71">
        <v>15.08</v>
      </c>
      <c r="E21" s="71">
        <v>22.86</v>
      </c>
      <c r="F21" s="71">
        <v>16.309999999999999</v>
      </c>
      <c r="G21" s="71">
        <v>16.440000000000001</v>
      </c>
      <c r="H21" s="71">
        <v>15.78</v>
      </c>
      <c r="I21" s="71">
        <v>18.21</v>
      </c>
      <c r="J21" s="71">
        <v>17.8</v>
      </c>
      <c r="K21" s="71">
        <v>25.64</v>
      </c>
      <c r="L21" s="71">
        <v>9.1199999999999992</v>
      </c>
      <c r="M21" s="71"/>
      <c r="N21" s="41"/>
      <c r="O21" s="209"/>
      <c r="P21" s="249">
        <f t="shared" si="1"/>
        <v>7.6744186046511453E-2</v>
      </c>
      <c r="Q21" s="249">
        <f t="shared" si="1"/>
        <v>0.23505323505323505</v>
      </c>
      <c r="R21" s="249">
        <f t="shared" si="1"/>
        <v>-3.1766200762388785E-2</v>
      </c>
      <c r="S21" s="249">
        <f t="shared" si="1"/>
        <v>0.29034810126582267</v>
      </c>
      <c r="T21" s="249">
        <f t="shared" si="1"/>
        <v>0.28537920250195481</v>
      </c>
      <c r="U21" s="249">
        <f t="shared" si="1"/>
        <v>2.1359223300970953E-2</v>
      </c>
      <c r="V21" s="249">
        <f t="shared" si="1"/>
        <v>-0.1261996161228407</v>
      </c>
      <c r="W21" s="249">
        <f t="shared" si="1"/>
        <v>-0.29196499602227521</v>
      </c>
      <c r="X21" s="249">
        <f t="shared" si="1"/>
        <v>-0.19849953110346985</v>
      </c>
      <c r="Y21" s="209"/>
    </row>
    <row r="22" spans="2:25" ht="12.75" customHeight="1">
      <c r="B22" s="56" t="s">
        <v>169</v>
      </c>
      <c r="C22" s="71">
        <v>24.23</v>
      </c>
      <c r="D22" s="71">
        <v>17.809999999999999</v>
      </c>
      <c r="E22" s="71">
        <v>17.2</v>
      </c>
      <c r="F22" s="71">
        <v>13.73</v>
      </c>
      <c r="G22" s="71">
        <v>16.919999999999998</v>
      </c>
      <c r="H22" s="71">
        <v>14.809999999999999</v>
      </c>
      <c r="I22" s="71">
        <v>22.619999999999997</v>
      </c>
      <c r="J22" s="71">
        <v>22</v>
      </c>
      <c r="K22" s="71">
        <v>33.200000000000003</v>
      </c>
      <c r="L22" s="71">
        <v>9.120000000000001</v>
      </c>
      <c r="M22" s="71"/>
      <c r="N22" s="41"/>
      <c r="O22" s="209"/>
      <c r="P22" s="249">
        <f t="shared" ref="P22:X23" si="2">+C22/C21-1</f>
        <v>4.6652267818574567E-2</v>
      </c>
      <c r="Q22" s="249">
        <f t="shared" si="2"/>
        <v>0.18103448275862055</v>
      </c>
      <c r="R22" s="249">
        <f t="shared" si="2"/>
        <v>-0.24759405074365703</v>
      </c>
      <c r="S22" s="249">
        <f t="shared" si="2"/>
        <v>-0.15818516247700787</v>
      </c>
      <c r="T22" s="249">
        <f t="shared" si="2"/>
        <v>2.9197080291970545E-2</v>
      </c>
      <c r="U22" s="249">
        <f t="shared" si="2"/>
        <v>-6.1470215462610889E-2</v>
      </c>
      <c r="V22" s="249">
        <f t="shared" si="2"/>
        <v>0.24217462932454681</v>
      </c>
      <c r="W22" s="249">
        <f t="shared" si="2"/>
        <v>0.23595505617977519</v>
      </c>
      <c r="X22" s="249">
        <f t="shared" si="2"/>
        <v>0.29485179407176298</v>
      </c>
      <c r="Y22" s="209"/>
    </row>
    <row r="23" spans="2:25" ht="12.75" customHeight="1">
      <c r="B23" s="56" t="s">
        <v>204</v>
      </c>
      <c r="C23" s="71">
        <v>24.86</v>
      </c>
      <c r="D23" s="71">
        <v>13.88</v>
      </c>
      <c r="E23" s="71">
        <v>17</v>
      </c>
      <c r="F23" s="71">
        <v>15.419999999999998</v>
      </c>
      <c r="G23" s="71">
        <v>22.130000000000003</v>
      </c>
      <c r="H23" s="71">
        <v>17.25</v>
      </c>
      <c r="I23" s="71">
        <v>26.639999999999997</v>
      </c>
      <c r="J23" s="71">
        <v>31.689999999999998</v>
      </c>
      <c r="K23" s="71">
        <v>42.980000000000004</v>
      </c>
      <c r="L23" s="71">
        <v>9.120000000000001</v>
      </c>
      <c r="M23" s="71"/>
      <c r="N23" s="41"/>
      <c r="O23" s="209"/>
      <c r="P23" s="249">
        <f t="shared" si="2"/>
        <v>2.6000825423029283E-2</v>
      </c>
      <c r="Q23" s="249">
        <f t="shared" si="2"/>
        <v>-0.22066254912970229</v>
      </c>
      <c r="R23" s="249">
        <f t="shared" si="2"/>
        <v>-1.1627906976744096E-2</v>
      </c>
      <c r="S23" s="249">
        <f t="shared" si="2"/>
        <v>0.12308812818645287</v>
      </c>
      <c r="T23" s="249">
        <f t="shared" si="2"/>
        <v>0.30791962174940934</v>
      </c>
      <c r="U23" s="249">
        <f t="shared" si="2"/>
        <v>0.16475354490209337</v>
      </c>
      <c r="V23" s="249">
        <f t="shared" si="2"/>
        <v>0.17771883289124668</v>
      </c>
      <c r="W23" s="249">
        <f t="shared" si="2"/>
        <v>0.44045454545454543</v>
      </c>
      <c r="X23" s="249">
        <f t="shared" si="2"/>
        <v>0.29457831325301198</v>
      </c>
      <c r="Y23" s="209"/>
    </row>
    <row r="24" spans="2:25">
      <c r="B24" s="385" t="s">
        <v>258</v>
      </c>
      <c r="C24" s="386"/>
      <c r="D24" s="386"/>
      <c r="E24" s="386"/>
      <c r="F24" s="386"/>
      <c r="G24" s="386"/>
      <c r="H24" s="386"/>
      <c r="I24" s="386"/>
      <c r="J24" s="386"/>
      <c r="K24" s="386"/>
      <c r="L24" s="386"/>
    </row>
    <row r="25" spans="2:25" ht="12.75" customHeight="1">
      <c r="B25" s="205"/>
      <c r="C25" s="206"/>
      <c r="D25" s="206"/>
      <c r="E25" s="206"/>
      <c r="F25" s="206"/>
      <c r="G25" s="206"/>
      <c r="H25" s="42"/>
      <c r="I25" s="42"/>
      <c r="J25" s="42"/>
      <c r="K25" s="42"/>
    </row>
    <row r="26" spans="2:25">
      <c r="B26" s="2"/>
      <c r="C26" s="2"/>
      <c r="D26" s="2"/>
      <c r="E26" s="2"/>
      <c r="F26" s="2"/>
      <c r="G26" s="2"/>
      <c r="H26" s="2"/>
      <c r="I26" s="2"/>
      <c r="J26" s="2"/>
      <c r="K26" s="2"/>
    </row>
    <row r="31" spans="2:25">
      <c r="P31" s="252"/>
    </row>
    <row r="46" spans="3:14">
      <c r="N46" s="2"/>
    </row>
    <row r="48" spans="3:14">
      <c r="C48" s="117"/>
      <c r="D48" s="117"/>
      <c r="E48" s="117"/>
      <c r="F48" s="117"/>
      <c r="G48" s="117"/>
      <c r="H48" s="117"/>
      <c r="I48" s="117"/>
      <c r="J48" s="117"/>
      <c r="K48" s="117"/>
      <c r="L48" s="117"/>
    </row>
    <row r="49" spans="3:12">
      <c r="C49" s="71"/>
      <c r="D49" s="71"/>
      <c r="E49" s="71"/>
      <c r="F49" s="71"/>
      <c r="G49" s="71"/>
      <c r="H49" s="71"/>
      <c r="I49" s="71"/>
      <c r="J49" s="71"/>
      <c r="K49" s="71"/>
      <c r="L49" s="71"/>
    </row>
  </sheetData>
  <mergeCells count="5">
    <mergeCell ref="B6:B7"/>
    <mergeCell ref="B3:L3"/>
    <mergeCell ref="B2:L2"/>
    <mergeCell ref="B4:L4"/>
    <mergeCell ref="B24:L24"/>
  </mergeCells>
  <hyperlinks>
    <hyperlink ref="N2" location="Índice!A1" display="Volver al índice"/>
  </hyperlinks>
  <printOptions horizontalCentered="1"/>
  <pageMargins left="0.70866141732283472" right="0.70866141732283472" top="1.299212598425197" bottom="0.74803149606299213" header="0.31496062992125984" footer="0.31496062992125984"/>
  <pageSetup paperSize="122" scale="91"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4"/>
  <sheetViews>
    <sheetView zoomScale="80" zoomScaleNormal="80" zoomScalePageLayoutView="80" workbookViewId="0">
      <selection activeCell="B2" sqref="B2:E2"/>
    </sheetView>
  </sheetViews>
  <sheetFormatPr baseColWidth="10" defaultColWidth="10.88671875" defaultRowHeight="13.2"/>
  <cols>
    <col min="1" max="1" width="1.109375" style="33" customWidth="1"/>
    <col min="2" max="2" width="41" style="33" customWidth="1"/>
    <col min="3" max="3" width="26.33203125" style="33" customWidth="1"/>
    <col min="4" max="4" width="26.109375" style="33" customWidth="1"/>
    <col min="5" max="5" width="22.33203125" style="33" customWidth="1"/>
    <col min="6" max="6" width="4" style="33" customWidth="1"/>
    <col min="7" max="7" width="14.33203125" style="33" customWidth="1"/>
    <col min="8" max="16384" width="10.88671875" style="33"/>
  </cols>
  <sheetData>
    <row r="1" spans="2:8" ht="6.75" customHeight="1"/>
    <row r="2" spans="2:8">
      <c r="B2" s="399" t="s">
        <v>196</v>
      </c>
      <c r="C2" s="399"/>
      <c r="D2" s="399"/>
      <c r="E2" s="399"/>
      <c r="G2" s="40" t="s">
        <v>137</v>
      </c>
    </row>
    <row r="3" spans="2:8">
      <c r="B3" s="399" t="s">
        <v>197</v>
      </c>
      <c r="C3" s="399"/>
      <c r="D3" s="399"/>
      <c r="E3" s="399"/>
      <c r="G3" s="40"/>
    </row>
    <row r="4" spans="2:8">
      <c r="B4" s="399" t="s">
        <v>267</v>
      </c>
      <c r="C4" s="399"/>
      <c r="D4" s="399"/>
      <c r="E4" s="399"/>
    </row>
    <row r="6" spans="2:8" ht="39.6">
      <c r="C6" s="147" t="s">
        <v>227</v>
      </c>
      <c r="D6" s="147" t="s">
        <v>268</v>
      </c>
      <c r="E6" s="147" t="s">
        <v>217</v>
      </c>
    </row>
    <row r="7" spans="2:8">
      <c r="B7" s="148" t="s">
        <v>140</v>
      </c>
      <c r="C7" s="149">
        <v>26</v>
      </c>
      <c r="D7" s="149">
        <v>30</v>
      </c>
      <c r="E7" s="149">
        <v>30</v>
      </c>
    </row>
    <row r="8" spans="2:8">
      <c r="B8" s="148" t="s">
        <v>172</v>
      </c>
      <c r="C8" s="150">
        <v>998000</v>
      </c>
      <c r="D8" s="150">
        <v>648000</v>
      </c>
      <c r="E8" s="150">
        <v>1538000</v>
      </c>
      <c r="G8" s="179"/>
    </row>
    <row r="9" spans="2:8">
      <c r="B9" s="148" t="s">
        <v>173</v>
      </c>
      <c r="C9" s="150">
        <v>612000</v>
      </c>
      <c r="D9" s="150">
        <v>651000</v>
      </c>
      <c r="E9" s="150">
        <v>622000</v>
      </c>
    </row>
    <row r="10" spans="2:8">
      <c r="B10" s="148" t="s">
        <v>174</v>
      </c>
      <c r="C10" s="150">
        <v>1718582</v>
      </c>
      <c r="D10" s="150">
        <v>2349219</v>
      </c>
      <c r="E10" s="150">
        <v>1816105</v>
      </c>
    </row>
    <row r="11" spans="2:8" ht="15.6">
      <c r="B11" s="151" t="s">
        <v>207</v>
      </c>
      <c r="C11" s="150">
        <f>124821.825+166429.1</f>
        <v>291250.92499999999</v>
      </c>
      <c r="D11" s="150">
        <v>346581</v>
      </c>
      <c r="E11" s="150">
        <f>198805+178925</f>
        <v>377730</v>
      </c>
    </row>
    <row r="12" spans="2:8">
      <c r="B12" s="152" t="s">
        <v>175</v>
      </c>
      <c r="C12" s="153">
        <f>SUM(C8:C11)</f>
        <v>3619832.9249999998</v>
      </c>
      <c r="D12" s="153">
        <f>SUM(D8:D11)</f>
        <v>3994800</v>
      </c>
      <c r="E12" s="153">
        <f>SUM(E8:E11)</f>
        <v>4353835</v>
      </c>
    </row>
    <row r="13" spans="2:8" ht="15.6">
      <c r="B13" s="148" t="s">
        <v>264</v>
      </c>
      <c r="C13" s="254">
        <f>(AVERAGE('precio mayorista3'!F6:G25))/1.19</f>
        <v>6541.2191573025948</v>
      </c>
      <c r="D13" s="169">
        <f>(AVERAGE('precio mayorista3'!I6:J25))/1.19</f>
        <v>5706.3829163592736</v>
      </c>
      <c r="E13" s="169">
        <f>C13</f>
        <v>6541.2191573025948</v>
      </c>
      <c r="G13" s="179"/>
      <c r="H13" s="342"/>
    </row>
    <row r="14" spans="2:8">
      <c r="B14" s="154" t="s">
        <v>176</v>
      </c>
      <c r="C14" s="153">
        <f>(C13/25)*C7*1000</f>
        <v>6802867.9235946983</v>
      </c>
      <c r="D14" s="153">
        <f t="shared" ref="D14:E14" si="0">(D13/25)*D7*1000</f>
        <v>6847659.4996311283</v>
      </c>
      <c r="E14" s="153">
        <f t="shared" si="0"/>
        <v>7849462.9887631144</v>
      </c>
    </row>
    <row r="15" spans="2:8">
      <c r="B15" s="154" t="s">
        <v>177</v>
      </c>
      <c r="C15" s="246">
        <f>C14-C12</f>
        <v>3183034.9985946985</v>
      </c>
      <c r="D15" s="246">
        <f>D14-D12</f>
        <v>2852859.4996311283</v>
      </c>
      <c r="E15" s="246">
        <f>E14-E12</f>
        <v>3495627.9887631144</v>
      </c>
    </row>
    <row r="16" spans="2:8">
      <c r="B16" s="155"/>
      <c r="C16" s="156"/>
      <c r="D16" s="156"/>
      <c r="E16" s="156"/>
    </row>
    <row r="17" spans="2:5" ht="26.25" customHeight="1">
      <c r="B17" s="393" t="s">
        <v>265</v>
      </c>
      <c r="C17" s="394"/>
      <c r="D17" s="394"/>
      <c r="E17" s="395"/>
    </row>
    <row r="18" spans="2:5">
      <c r="B18" s="397" t="s">
        <v>178</v>
      </c>
      <c r="C18" s="400" t="s">
        <v>266</v>
      </c>
      <c r="D18" s="401"/>
      <c r="E18" s="402"/>
    </row>
    <row r="19" spans="2:5">
      <c r="B19" s="398"/>
      <c r="C19" s="343">
        <v>3000</v>
      </c>
      <c r="D19" s="343">
        <v>4000</v>
      </c>
      <c r="E19" s="343">
        <v>5000</v>
      </c>
    </row>
    <row r="20" spans="2:5">
      <c r="B20" s="157">
        <v>25000</v>
      </c>
      <c r="C20" s="211">
        <f>+$B20*(C$19/25)-$D$12</f>
        <v>-994800</v>
      </c>
      <c r="D20" s="211">
        <f t="shared" ref="D20:E20" si="1">+$B20*(D$19/25)-$D$12</f>
        <v>5200</v>
      </c>
      <c r="E20" s="211">
        <f t="shared" si="1"/>
        <v>1005200</v>
      </c>
    </row>
    <row r="21" spans="2:5">
      <c r="B21" s="157">
        <v>30000</v>
      </c>
      <c r="C21" s="211">
        <f t="shared" ref="C21:E22" si="2">+$B21*(C$19/25)-$D$12</f>
        <v>-394800</v>
      </c>
      <c r="D21" s="211">
        <f t="shared" si="2"/>
        <v>805200</v>
      </c>
      <c r="E21" s="211">
        <f t="shared" si="2"/>
        <v>2005200</v>
      </c>
    </row>
    <row r="22" spans="2:5">
      <c r="B22" s="157">
        <v>35000</v>
      </c>
      <c r="C22" s="211">
        <f t="shared" si="2"/>
        <v>205200</v>
      </c>
      <c r="D22" s="211">
        <f t="shared" si="2"/>
        <v>1605200</v>
      </c>
      <c r="E22" s="211">
        <f t="shared" si="2"/>
        <v>3005200</v>
      </c>
    </row>
    <row r="23" spans="2:5">
      <c r="B23" s="160"/>
      <c r="C23" s="212"/>
      <c r="D23" s="212"/>
      <c r="E23" s="212"/>
    </row>
    <row r="24" spans="2:5" ht="15" customHeight="1">
      <c r="B24" s="393" t="s">
        <v>269</v>
      </c>
      <c r="C24" s="394"/>
      <c r="D24" s="394"/>
      <c r="E24" s="395"/>
    </row>
    <row r="25" spans="2:5">
      <c r="B25" s="182" t="s">
        <v>185</v>
      </c>
      <c r="C25" s="183">
        <f>+B20</f>
        <v>25000</v>
      </c>
      <c r="D25" s="183">
        <f>+B21</f>
        <v>30000</v>
      </c>
      <c r="E25" s="183">
        <f>+B22</f>
        <v>35000</v>
      </c>
    </row>
    <row r="26" spans="2:5">
      <c r="B26" s="162" t="s">
        <v>263</v>
      </c>
      <c r="C26" s="161">
        <f>($D12/C25)*25</f>
        <v>3994.8</v>
      </c>
      <c r="D26" s="161">
        <f t="shared" ref="D26:E26" si="3">($D12/D25)*25</f>
        <v>3329</v>
      </c>
      <c r="E26" s="161">
        <f t="shared" si="3"/>
        <v>2853.4285714285716</v>
      </c>
    </row>
    <row r="27" spans="2:5">
      <c r="B27" s="158" t="s">
        <v>184</v>
      </c>
      <c r="C27" s="158"/>
      <c r="D27" s="158"/>
      <c r="E27" s="158"/>
    </row>
    <row r="28" spans="2:5">
      <c r="B28" s="159" t="s">
        <v>179</v>
      </c>
      <c r="C28" s="159"/>
      <c r="D28" s="159"/>
      <c r="E28" s="159"/>
    </row>
    <row r="29" spans="2:5">
      <c r="B29" s="392" t="s">
        <v>190</v>
      </c>
      <c r="C29" s="392"/>
      <c r="D29" s="392"/>
      <c r="E29" s="392"/>
    </row>
    <row r="30" spans="2:5" ht="26.25" customHeight="1">
      <c r="B30" s="396" t="s">
        <v>198</v>
      </c>
      <c r="C30" s="396"/>
      <c r="D30" s="396"/>
      <c r="E30" s="396"/>
    </row>
    <row r="31" spans="2:5">
      <c r="B31" s="392" t="s">
        <v>261</v>
      </c>
      <c r="C31" s="392"/>
      <c r="D31" s="392"/>
      <c r="E31" s="392"/>
    </row>
    <row r="32" spans="2:5">
      <c r="B32" s="392" t="s">
        <v>191</v>
      </c>
      <c r="C32" s="392"/>
      <c r="D32" s="392"/>
      <c r="E32" s="392"/>
    </row>
    <row r="33" spans="2:5">
      <c r="B33" s="392" t="s">
        <v>180</v>
      </c>
      <c r="C33" s="392"/>
      <c r="D33" s="392"/>
      <c r="E33" s="392"/>
    </row>
    <row r="34" spans="2:5">
      <c r="B34" s="392" t="s">
        <v>186</v>
      </c>
      <c r="C34" s="392"/>
      <c r="D34" s="392"/>
      <c r="E34" s="392"/>
    </row>
  </sheetData>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B2:R29"/>
  <sheetViews>
    <sheetView zoomScale="80" zoomScaleNormal="80" workbookViewId="0">
      <selection activeCell="B1" sqref="B1"/>
    </sheetView>
  </sheetViews>
  <sheetFormatPr baseColWidth="10" defaultColWidth="10.88671875" defaultRowHeight="13.2"/>
  <cols>
    <col min="1" max="1" width="1.33203125" style="33" customWidth="1"/>
    <col min="2" max="2" width="13" style="33" customWidth="1"/>
    <col min="3" max="3" width="23" style="33" customWidth="1"/>
    <col min="4" max="4" width="11.6640625" style="33" customWidth="1"/>
    <col min="5" max="5" width="10.33203125" style="33" customWidth="1"/>
    <col min="6" max="6" width="11.5546875" style="33" customWidth="1"/>
    <col min="7" max="7" width="10.33203125" style="33" customWidth="1"/>
    <col min="8" max="9" width="11.33203125" style="33" customWidth="1"/>
    <col min="10" max="10" width="11" style="33" customWidth="1"/>
    <col min="11" max="11" width="10" style="33" customWidth="1"/>
    <col min="12" max="12" width="2.109375" style="33" customWidth="1"/>
    <col min="13" max="13" width="10.88671875" style="120"/>
    <col min="14" max="14" width="5.88671875" style="120" customWidth="1"/>
    <col min="15" max="16" width="9.88671875" style="262" hidden="1" customWidth="1"/>
    <col min="17" max="17" width="8.33203125" style="262" hidden="1" customWidth="1"/>
    <col min="18" max="18" width="10.88671875" style="120"/>
    <col min="19" max="16384" width="10.88671875" style="33"/>
  </cols>
  <sheetData>
    <row r="2" spans="2:17">
      <c r="B2" s="412" t="s">
        <v>181</v>
      </c>
      <c r="C2" s="412"/>
      <c r="D2" s="412"/>
      <c r="E2" s="412"/>
      <c r="F2" s="412"/>
      <c r="G2" s="412"/>
      <c r="H2" s="412"/>
      <c r="I2" s="412"/>
      <c r="J2" s="412"/>
      <c r="K2" s="412"/>
      <c r="L2" s="94"/>
      <c r="M2" s="248" t="s">
        <v>137</v>
      </c>
      <c r="N2" s="122"/>
    </row>
    <row r="3" spans="2:17">
      <c r="B3" s="94"/>
      <c r="C3" s="94"/>
      <c r="D3" s="94"/>
      <c r="E3" s="94"/>
      <c r="F3" s="94"/>
      <c r="G3" s="94"/>
      <c r="H3" s="94"/>
      <c r="I3" s="94"/>
      <c r="J3" s="94"/>
      <c r="K3" s="94"/>
      <c r="L3" s="94"/>
      <c r="M3" s="122"/>
      <c r="N3" s="122"/>
    </row>
    <row r="4" spans="2:17">
      <c r="B4" s="416" t="s">
        <v>68</v>
      </c>
      <c r="C4" s="418" t="s">
        <v>69</v>
      </c>
      <c r="D4" s="413" t="s">
        <v>70</v>
      </c>
      <c r="E4" s="414"/>
      <c r="F4" s="414"/>
      <c r="G4" s="415"/>
      <c r="H4" s="413" t="s">
        <v>71</v>
      </c>
      <c r="I4" s="414"/>
      <c r="J4" s="414"/>
      <c r="K4" s="415"/>
      <c r="L4" s="94"/>
    </row>
    <row r="5" spans="2:17" ht="31.5" customHeight="1">
      <c r="B5" s="417"/>
      <c r="C5" s="419"/>
      <c r="D5" s="170" t="s">
        <v>220</v>
      </c>
      <c r="E5" s="171" t="s">
        <v>239</v>
      </c>
      <c r="F5" s="171" t="s">
        <v>240</v>
      </c>
      <c r="G5" s="172" t="s">
        <v>209</v>
      </c>
      <c r="H5" s="170" t="str">
        <f>+D5</f>
        <v>2017</v>
      </c>
      <c r="I5" s="173" t="str">
        <f>+E5</f>
        <v>ene-mar 2017</v>
      </c>
      <c r="J5" s="173" t="str">
        <f>+F5</f>
        <v>ene-mar 2018</v>
      </c>
      <c r="K5" s="174" t="str">
        <f>+G5</f>
        <v>variación (%)</v>
      </c>
      <c r="L5" s="95"/>
      <c r="M5" s="132"/>
      <c r="N5" s="132"/>
      <c r="O5" s="263" t="s">
        <v>200</v>
      </c>
      <c r="P5" s="263" t="s">
        <v>201</v>
      </c>
      <c r="Q5" s="266" t="s">
        <v>202</v>
      </c>
    </row>
    <row r="6" spans="2:17" ht="12.45" customHeight="1">
      <c r="B6" s="409" t="s">
        <v>86</v>
      </c>
      <c r="C6" s="292" t="s">
        <v>76</v>
      </c>
      <c r="D6" s="303">
        <v>1171608.53</v>
      </c>
      <c r="E6" s="293">
        <v>143517.14000000001</v>
      </c>
      <c r="F6" s="293">
        <v>143672.12</v>
      </c>
      <c r="G6" s="307">
        <v>0.10798710174964032</v>
      </c>
      <c r="H6" s="293">
        <v>6519414.2599999998</v>
      </c>
      <c r="I6" s="293">
        <v>900630.7</v>
      </c>
      <c r="J6" s="293">
        <v>823941.3</v>
      </c>
      <c r="K6" s="307">
        <v>-8.5150772675192989</v>
      </c>
      <c r="L6" s="96"/>
      <c r="O6" s="264">
        <f>+F6-E6</f>
        <v>154.97999999998137</v>
      </c>
      <c r="P6" s="264">
        <f>+J6-I6</f>
        <v>-76689.399999999907</v>
      </c>
      <c r="Q6" s="265">
        <f>+IF(F6=0,0,J6/F6)</f>
        <v>5.7348725695702134</v>
      </c>
    </row>
    <row r="7" spans="2:17" ht="14.4">
      <c r="B7" s="409"/>
      <c r="C7" s="294" t="s">
        <v>87</v>
      </c>
      <c r="D7" s="304">
        <v>86229.1</v>
      </c>
      <c r="E7" s="295">
        <v>19851.060000000001</v>
      </c>
      <c r="F7" s="295">
        <v>38547.300000000003</v>
      </c>
      <c r="G7" s="308">
        <v>94.18257765580276</v>
      </c>
      <c r="H7" s="295">
        <v>360492.34</v>
      </c>
      <c r="I7" s="295">
        <v>74335.740000000005</v>
      </c>
      <c r="J7" s="295">
        <v>184873.3</v>
      </c>
      <c r="K7" s="308">
        <v>148.70042324190217</v>
      </c>
      <c r="L7" s="96"/>
      <c r="O7" s="264">
        <f t="shared" ref="O7:O28" si="0">+F7-E7</f>
        <v>18696.240000000002</v>
      </c>
      <c r="P7" s="264">
        <f t="shared" ref="P7:P28" si="1">+J7-I7</f>
        <v>110537.55999999998</v>
      </c>
      <c r="Q7" s="265">
        <f t="shared" ref="Q7:Q28" si="2">+IF(F7=0,0,J7/F7)</f>
        <v>4.7960116532156594</v>
      </c>
    </row>
    <row r="8" spans="2:17" ht="14.4">
      <c r="B8" s="409"/>
      <c r="C8" s="294" t="s">
        <v>85</v>
      </c>
      <c r="D8" s="304">
        <v>15248.12</v>
      </c>
      <c r="E8" s="295">
        <v>2861.76</v>
      </c>
      <c r="F8" s="295">
        <v>4824.4799999999996</v>
      </c>
      <c r="G8" s="308">
        <v>68.584367661858408</v>
      </c>
      <c r="H8" s="295">
        <v>97619.7</v>
      </c>
      <c r="I8" s="295">
        <v>18415</v>
      </c>
      <c r="J8" s="295">
        <v>25897.9</v>
      </c>
      <c r="K8" s="308">
        <v>40.634808579961998</v>
      </c>
      <c r="L8" s="96"/>
      <c r="O8" s="264">
        <f t="shared" si="0"/>
        <v>1962.7199999999993</v>
      </c>
      <c r="P8" s="264">
        <f t="shared" si="1"/>
        <v>7482.9000000000015</v>
      </c>
      <c r="Q8" s="265">
        <f t="shared" si="2"/>
        <v>5.3680189367558793</v>
      </c>
    </row>
    <row r="9" spans="2:17" ht="14.4">
      <c r="B9" s="409"/>
      <c r="C9" s="294" t="s">
        <v>78</v>
      </c>
      <c r="D9" s="304">
        <v>10693.76</v>
      </c>
      <c r="E9" s="295">
        <v>0</v>
      </c>
      <c r="F9" s="295">
        <v>2553.1999999999998</v>
      </c>
      <c r="G9" s="308" t="s">
        <v>133</v>
      </c>
      <c r="H9" s="295">
        <v>69276</v>
      </c>
      <c r="I9" s="295">
        <v>0</v>
      </c>
      <c r="J9" s="295">
        <v>16450.099999999999</v>
      </c>
      <c r="K9" s="308" t="s">
        <v>133</v>
      </c>
      <c r="L9" s="96"/>
      <c r="O9" s="264">
        <f t="shared" si="0"/>
        <v>2553.1999999999998</v>
      </c>
      <c r="P9" s="264">
        <f t="shared" si="1"/>
        <v>16450.099999999999</v>
      </c>
      <c r="Q9" s="265">
        <f t="shared" si="2"/>
        <v>6.4429343568854769</v>
      </c>
    </row>
    <row r="10" spans="2:17" ht="14.4">
      <c r="B10" s="409"/>
      <c r="C10" s="294" t="s">
        <v>74</v>
      </c>
      <c r="D10" s="304">
        <v>5625.2</v>
      </c>
      <c r="E10" s="295">
        <v>582.4</v>
      </c>
      <c r="F10" s="295">
        <v>0</v>
      </c>
      <c r="G10" s="308">
        <v>-100</v>
      </c>
      <c r="H10" s="295">
        <v>50530.9</v>
      </c>
      <c r="I10" s="295">
        <v>5408</v>
      </c>
      <c r="J10" s="295">
        <v>0</v>
      </c>
      <c r="K10" s="308">
        <v>-100</v>
      </c>
      <c r="L10" s="96"/>
      <c r="O10" s="264">
        <f t="shared" si="0"/>
        <v>-582.4</v>
      </c>
      <c r="P10" s="264">
        <f t="shared" si="1"/>
        <v>-5408</v>
      </c>
      <c r="Q10" s="265">
        <f t="shared" si="2"/>
        <v>0</v>
      </c>
    </row>
    <row r="11" spans="2:17" ht="14.4">
      <c r="B11" s="409"/>
      <c r="C11" s="294" t="s">
        <v>119</v>
      </c>
      <c r="D11" s="304">
        <v>4466.66</v>
      </c>
      <c r="E11" s="295">
        <v>0</v>
      </c>
      <c r="F11" s="295">
        <v>371</v>
      </c>
      <c r="G11" s="308" t="s">
        <v>133</v>
      </c>
      <c r="H11" s="295">
        <v>17271.400000000001</v>
      </c>
      <c r="I11" s="295">
        <v>0</v>
      </c>
      <c r="J11" s="295">
        <v>68.900000000000006</v>
      </c>
      <c r="K11" s="308" t="s">
        <v>133</v>
      </c>
      <c r="L11" s="96"/>
      <c r="O11" s="264">
        <f t="shared" si="0"/>
        <v>371</v>
      </c>
      <c r="P11" s="264">
        <f t="shared" si="1"/>
        <v>68.900000000000006</v>
      </c>
      <c r="Q11" s="265">
        <f t="shared" si="2"/>
        <v>0.18571428571428572</v>
      </c>
    </row>
    <row r="12" spans="2:17" ht="14.4">
      <c r="B12" s="409"/>
      <c r="C12" s="294" t="s">
        <v>77</v>
      </c>
      <c r="D12" s="304">
        <v>138</v>
      </c>
      <c r="E12" s="295">
        <v>138</v>
      </c>
      <c r="F12" s="295">
        <v>0</v>
      </c>
      <c r="G12" s="308">
        <v>-100</v>
      </c>
      <c r="H12" s="295">
        <v>184</v>
      </c>
      <c r="I12" s="295">
        <v>184</v>
      </c>
      <c r="J12" s="295">
        <v>0</v>
      </c>
      <c r="K12" s="308">
        <v>-100</v>
      </c>
      <c r="L12" s="96"/>
      <c r="O12" s="264">
        <f t="shared" si="0"/>
        <v>-138</v>
      </c>
      <c r="P12" s="264">
        <f t="shared" si="1"/>
        <v>-184</v>
      </c>
      <c r="Q12" s="265">
        <f t="shared" si="2"/>
        <v>0</v>
      </c>
    </row>
    <row r="13" spans="2:17" ht="14.4">
      <c r="B13" s="410" t="s">
        <v>108</v>
      </c>
      <c r="C13" s="411"/>
      <c r="D13" s="305">
        <v>1294009.3700000001</v>
      </c>
      <c r="E13" s="299">
        <v>166950.36000000002</v>
      </c>
      <c r="F13" s="299">
        <v>189968.10000000003</v>
      </c>
      <c r="G13" s="309">
        <v>13.787176020465019</v>
      </c>
      <c r="H13" s="299">
        <v>7114788.6000000006</v>
      </c>
      <c r="I13" s="299">
        <v>998973.43999999994</v>
      </c>
      <c r="J13" s="299">
        <v>1051231.5</v>
      </c>
      <c r="K13" s="309">
        <v>5.2311761161538017</v>
      </c>
      <c r="L13" s="97"/>
      <c r="M13" s="336"/>
      <c r="O13" s="264">
        <f t="shared" si="0"/>
        <v>23017.74000000002</v>
      </c>
      <c r="P13" s="264">
        <f t="shared" si="1"/>
        <v>52258.060000000056</v>
      </c>
      <c r="Q13" s="265">
        <f t="shared" si="2"/>
        <v>5.5337264519674605</v>
      </c>
    </row>
    <row r="14" spans="2:17" ht="12.45" customHeight="1">
      <c r="B14" s="403" t="s">
        <v>82</v>
      </c>
      <c r="C14" s="294" t="s">
        <v>76</v>
      </c>
      <c r="D14" s="304">
        <v>7443335</v>
      </c>
      <c r="E14" s="295">
        <v>136000</v>
      </c>
      <c r="F14" s="295">
        <v>72600</v>
      </c>
      <c r="G14" s="308">
        <v>-46.617647058823529</v>
      </c>
      <c r="H14" s="295">
        <v>1510215.8</v>
      </c>
      <c r="I14" s="295">
        <v>37300</v>
      </c>
      <c r="J14" s="295">
        <v>28132.5</v>
      </c>
      <c r="K14" s="308">
        <v>-24.577747989276144</v>
      </c>
      <c r="L14" s="96"/>
      <c r="O14" s="264">
        <f t="shared" si="0"/>
        <v>-63400</v>
      </c>
      <c r="P14" s="264">
        <f t="shared" si="1"/>
        <v>-9167.5</v>
      </c>
      <c r="Q14" s="265">
        <f t="shared" si="2"/>
        <v>0.38750000000000001</v>
      </c>
    </row>
    <row r="15" spans="2:17" ht="14.4">
      <c r="B15" s="403"/>
      <c r="C15" s="294" t="s">
        <v>73</v>
      </c>
      <c r="D15" s="304">
        <v>1280500</v>
      </c>
      <c r="E15" s="295">
        <v>0</v>
      </c>
      <c r="F15" s="295">
        <v>0</v>
      </c>
      <c r="G15" s="308" t="s">
        <v>133</v>
      </c>
      <c r="H15" s="295">
        <v>308865.2</v>
      </c>
      <c r="I15" s="295">
        <v>0</v>
      </c>
      <c r="J15" s="295">
        <v>0</v>
      </c>
      <c r="K15" s="308" t="s">
        <v>133</v>
      </c>
      <c r="L15" s="96"/>
      <c r="O15" s="264">
        <f t="shared" si="0"/>
        <v>0</v>
      </c>
      <c r="P15" s="264">
        <f t="shared" si="1"/>
        <v>0</v>
      </c>
      <c r="Q15" s="265">
        <f t="shared" si="2"/>
        <v>0</v>
      </c>
    </row>
    <row r="16" spans="2:17" ht="14.4">
      <c r="B16" s="297" t="s">
        <v>111</v>
      </c>
      <c r="C16" s="298"/>
      <c r="D16" s="305">
        <v>8723835</v>
      </c>
      <c r="E16" s="299">
        <v>136000</v>
      </c>
      <c r="F16" s="299">
        <v>72600</v>
      </c>
      <c r="G16" s="309">
        <v>-46.617647058823529</v>
      </c>
      <c r="H16" s="299">
        <v>1819081</v>
      </c>
      <c r="I16" s="299">
        <v>37300</v>
      </c>
      <c r="J16" s="299">
        <v>28132.5</v>
      </c>
      <c r="K16" s="309">
        <v>-24.577747989276144</v>
      </c>
      <c r="L16" s="96"/>
      <c r="O16" s="264">
        <f t="shared" si="0"/>
        <v>-63400</v>
      </c>
      <c r="P16" s="264">
        <f t="shared" si="1"/>
        <v>-9167.5</v>
      </c>
      <c r="Q16" s="265">
        <f t="shared" si="2"/>
        <v>0.38750000000000001</v>
      </c>
    </row>
    <row r="17" spans="2:18" ht="14.4">
      <c r="B17" s="406" t="s">
        <v>218</v>
      </c>
      <c r="C17" s="294" t="s">
        <v>73</v>
      </c>
      <c r="D17" s="304">
        <v>475000</v>
      </c>
      <c r="E17" s="295">
        <v>0</v>
      </c>
      <c r="F17" s="295">
        <v>0</v>
      </c>
      <c r="G17" s="308" t="s">
        <v>133</v>
      </c>
      <c r="H17" s="295">
        <v>423150.5</v>
      </c>
      <c r="I17" s="295">
        <v>0</v>
      </c>
      <c r="J17" s="295">
        <v>0</v>
      </c>
      <c r="K17" s="308" t="s">
        <v>133</v>
      </c>
      <c r="L17" s="96"/>
      <c r="O17" s="264">
        <f t="shared" si="0"/>
        <v>0</v>
      </c>
      <c r="P17" s="264">
        <f t="shared" si="1"/>
        <v>0</v>
      </c>
      <c r="Q17" s="265">
        <f t="shared" si="2"/>
        <v>0</v>
      </c>
    </row>
    <row r="18" spans="2:18" ht="14.4">
      <c r="B18" s="407"/>
      <c r="C18" s="294" t="s">
        <v>79</v>
      </c>
      <c r="D18" s="304">
        <v>240000</v>
      </c>
      <c r="E18" s="295">
        <v>0</v>
      </c>
      <c r="F18" s="295">
        <v>0</v>
      </c>
      <c r="G18" s="308" t="s">
        <v>133</v>
      </c>
      <c r="H18" s="295">
        <v>261600</v>
      </c>
      <c r="I18" s="295">
        <v>0</v>
      </c>
      <c r="J18" s="295">
        <v>0</v>
      </c>
      <c r="K18" s="308" t="s">
        <v>133</v>
      </c>
      <c r="L18" s="96"/>
      <c r="O18" s="264">
        <f t="shared" si="0"/>
        <v>0</v>
      </c>
      <c r="P18" s="264">
        <f t="shared" si="1"/>
        <v>0</v>
      </c>
      <c r="Q18" s="265">
        <f t="shared" si="2"/>
        <v>0</v>
      </c>
    </row>
    <row r="19" spans="2:18" ht="14.4">
      <c r="B19" s="297" t="s">
        <v>219</v>
      </c>
      <c r="C19" s="298"/>
      <c r="D19" s="305">
        <v>715000</v>
      </c>
      <c r="E19" s="299">
        <v>0</v>
      </c>
      <c r="F19" s="299">
        <v>0</v>
      </c>
      <c r="G19" s="309" t="s">
        <v>133</v>
      </c>
      <c r="H19" s="299">
        <v>684750.5</v>
      </c>
      <c r="I19" s="299">
        <v>0</v>
      </c>
      <c r="J19" s="299">
        <v>0</v>
      </c>
      <c r="K19" s="309" t="s">
        <v>133</v>
      </c>
      <c r="L19" s="96"/>
      <c r="O19" s="264">
        <f t="shared" si="0"/>
        <v>0</v>
      </c>
      <c r="P19" s="264">
        <f t="shared" si="1"/>
        <v>0</v>
      </c>
      <c r="Q19" s="265">
        <f t="shared" si="2"/>
        <v>0</v>
      </c>
    </row>
    <row r="20" spans="2:18" ht="14.4">
      <c r="B20" s="406" t="s">
        <v>72</v>
      </c>
      <c r="C20" s="294" t="s">
        <v>77</v>
      </c>
      <c r="D20" s="304">
        <v>23537</v>
      </c>
      <c r="E20" s="295">
        <v>7350</v>
      </c>
      <c r="F20" s="295">
        <v>5650</v>
      </c>
      <c r="G20" s="308">
        <v>-23.129251700680275</v>
      </c>
      <c r="H20" s="295">
        <v>50253</v>
      </c>
      <c r="I20" s="295">
        <v>15416</v>
      </c>
      <c r="J20" s="295">
        <v>11937</v>
      </c>
      <c r="K20" s="308">
        <v>-22.567462376751422</v>
      </c>
      <c r="L20" s="96"/>
      <c r="O20" s="264">
        <f t="shared" si="0"/>
        <v>-1700</v>
      </c>
      <c r="P20" s="264">
        <f t="shared" si="1"/>
        <v>-3479</v>
      </c>
      <c r="Q20" s="265">
        <f t="shared" si="2"/>
        <v>2.1127433628318584</v>
      </c>
    </row>
    <row r="21" spans="2:18" ht="14.4">
      <c r="B21" s="408"/>
      <c r="C21" s="294" t="s">
        <v>75</v>
      </c>
      <c r="D21" s="304">
        <v>300</v>
      </c>
      <c r="E21" s="295">
        <v>300</v>
      </c>
      <c r="F21" s="295">
        <v>0</v>
      </c>
      <c r="G21" s="308">
        <v>-100</v>
      </c>
      <c r="H21" s="295">
        <v>2488.7600000000002</v>
      </c>
      <c r="I21" s="295">
        <v>2488.7600000000002</v>
      </c>
      <c r="J21" s="295">
        <v>0</v>
      </c>
      <c r="K21" s="308">
        <v>-100</v>
      </c>
      <c r="L21" s="96"/>
      <c r="O21" s="264">
        <f t="shared" si="0"/>
        <v>-300</v>
      </c>
      <c r="P21" s="264">
        <f t="shared" si="1"/>
        <v>-2488.7600000000002</v>
      </c>
      <c r="Q21" s="265">
        <f t="shared" si="2"/>
        <v>0</v>
      </c>
    </row>
    <row r="22" spans="2:18" ht="14.4">
      <c r="B22" s="408"/>
      <c r="C22" s="294" t="s">
        <v>119</v>
      </c>
      <c r="D22" s="304">
        <v>63.26</v>
      </c>
      <c r="E22" s="295">
        <v>0</v>
      </c>
      <c r="F22" s="295">
        <v>0</v>
      </c>
      <c r="G22" s="308" t="s">
        <v>133</v>
      </c>
      <c r="H22" s="295">
        <v>137.54</v>
      </c>
      <c r="I22" s="295">
        <v>0</v>
      </c>
      <c r="J22" s="295">
        <v>0</v>
      </c>
      <c r="K22" s="308" t="s">
        <v>133</v>
      </c>
      <c r="L22" s="96"/>
      <c r="O22" s="264">
        <f t="shared" si="0"/>
        <v>0</v>
      </c>
      <c r="P22" s="264">
        <f t="shared" si="1"/>
        <v>0</v>
      </c>
      <c r="Q22" s="265">
        <f t="shared" si="2"/>
        <v>0</v>
      </c>
    </row>
    <row r="23" spans="2:18" ht="14.4">
      <c r="B23" s="408"/>
      <c r="C23" s="294" t="s">
        <v>81</v>
      </c>
      <c r="D23" s="304">
        <v>31.65</v>
      </c>
      <c r="E23" s="295">
        <v>0</v>
      </c>
      <c r="F23" s="295">
        <v>0</v>
      </c>
      <c r="G23" s="308" t="s">
        <v>133</v>
      </c>
      <c r="H23" s="295">
        <v>71.36</v>
      </c>
      <c r="I23" s="295">
        <v>0</v>
      </c>
      <c r="J23" s="295">
        <v>0</v>
      </c>
      <c r="K23" s="308" t="s">
        <v>133</v>
      </c>
      <c r="L23" s="97"/>
      <c r="O23" s="264">
        <f t="shared" si="0"/>
        <v>0</v>
      </c>
      <c r="P23" s="264">
        <f t="shared" si="1"/>
        <v>0</v>
      </c>
      <c r="Q23" s="265">
        <f t="shared" si="2"/>
        <v>0</v>
      </c>
    </row>
    <row r="24" spans="2:18" s="179" customFormat="1" ht="14.4">
      <c r="B24" s="407"/>
      <c r="C24" s="294" t="s">
        <v>84</v>
      </c>
      <c r="D24" s="304">
        <v>0</v>
      </c>
      <c r="E24" s="295">
        <v>0</v>
      </c>
      <c r="F24" s="295">
        <v>5040</v>
      </c>
      <c r="G24" s="308" t="s">
        <v>133</v>
      </c>
      <c r="H24" s="295">
        <v>0</v>
      </c>
      <c r="I24" s="295">
        <v>0</v>
      </c>
      <c r="J24" s="295">
        <v>8754.7900000000009</v>
      </c>
      <c r="K24" s="308" t="s">
        <v>133</v>
      </c>
      <c r="L24" s="97"/>
      <c r="M24" s="120"/>
      <c r="N24" s="120"/>
      <c r="O24" s="264">
        <f t="shared" si="0"/>
        <v>5040</v>
      </c>
      <c r="P24" s="264">
        <f t="shared" si="1"/>
        <v>8754.7900000000009</v>
      </c>
      <c r="Q24" s="265">
        <f t="shared" si="2"/>
        <v>1.7370615079365082</v>
      </c>
      <c r="R24" s="120"/>
    </row>
    <row r="25" spans="2:18" ht="14.4">
      <c r="B25" s="297" t="s">
        <v>109</v>
      </c>
      <c r="C25" s="298"/>
      <c r="D25" s="305">
        <v>23931.91</v>
      </c>
      <c r="E25" s="299">
        <v>7650</v>
      </c>
      <c r="F25" s="299">
        <v>10690</v>
      </c>
      <c r="G25" s="309">
        <v>39.738562091503262</v>
      </c>
      <c r="H25" s="299">
        <v>52950.66</v>
      </c>
      <c r="I25" s="299">
        <v>17904.760000000002</v>
      </c>
      <c r="J25" s="299">
        <v>20691.79</v>
      </c>
      <c r="K25" s="309">
        <v>15.565860698495815</v>
      </c>
      <c r="L25" s="96"/>
      <c r="O25" s="264">
        <f t="shared" si="0"/>
        <v>3040</v>
      </c>
      <c r="P25" s="264">
        <f t="shared" si="1"/>
        <v>2787.0299999999988</v>
      </c>
      <c r="Q25" s="265">
        <f t="shared" si="2"/>
        <v>1.935621141253508</v>
      </c>
    </row>
    <row r="26" spans="2:18" s="179" customFormat="1" ht="12.75" customHeight="1">
      <c r="B26" s="296" t="s">
        <v>222</v>
      </c>
      <c r="C26" s="294" t="s">
        <v>74</v>
      </c>
      <c r="D26" s="304">
        <v>15600</v>
      </c>
      <c r="E26" s="295">
        <v>0</v>
      </c>
      <c r="F26" s="295">
        <v>0</v>
      </c>
      <c r="G26" s="308" t="s">
        <v>133</v>
      </c>
      <c r="H26" s="295">
        <v>52572</v>
      </c>
      <c r="I26" s="295">
        <v>0</v>
      </c>
      <c r="J26" s="295">
        <v>0</v>
      </c>
      <c r="K26" s="308" t="s">
        <v>133</v>
      </c>
      <c r="M26" s="120"/>
      <c r="N26" s="120"/>
      <c r="O26" s="264">
        <f t="shared" si="0"/>
        <v>0</v>
      </c>
      <c r="P26" s="264">
        <f t="shared" si="1"/>
        <v>0</v>
      </c>
      <c r="Q26" s="265">
        <f t="shared" si="2"/>
        <v>0</v>
      </c>
      <c r="R26" s="120"/>
    </row>
    <row r="27" spans="2:18" s="179" customFormat="1" ht="14.4">
      <c r="B27" s="410" t="s">
        <v>223</v>
      </c>
      <c r="C27" s="411"/>
      <c r="D27" s="305">
        <v>15600</v>
      </c>
      <c r="E27" s="299">
        <v>0</v>
      </c>
      <c r="F27" s="299">
        <v>0</v>
      </c>
      <c r="G27" s="309" t="s">
        <v>133</v>
      </c>
      <c r="H27" s="299">
        <v>52572</v>
      </c>
      <c r="I27" s="299">
        <v>0</v>
      </c>
      <c r="J27" s="299">
        <v>0</v>
      </c>
      <c r="K27" s="309" t="s">
        <v>133</v>
      </c>
      <c r="M27" s="120"/>
      <c r="N27" s="120"/>
      <c r="O27" s="264">
        <f t="shared" si="0"/>
        <v>0</v>
      </c>
      <c r="P27" s="264">
        <f t="shared" si="1"/>
        <v>0</v>
      </c>
      <c r="Q27" s="265">
        <f t="shared" si="2"/>
        <v>0</v>
      </c>
      <c r="R27" s="120"/>
    </row>
    <row r="28" spans="2:18" ht="14.4">
      <c r="B28" s="300" t="s">
        <v>241</v>
      </c>
      <c r="C28" s="301"/>
      <c r="D28" s="306">
        <v>10772376.279999997</v>
      </c>
      <c r="E28" s="302">
        <v>310600.36000000004</v>
      </c>
      <c r="F28" s="302">
        <v>273258.10000000003</v>
      </c>
      <c r="G28" s="310">
        <v>-12.022606799296698</v>
      </c>
      <c r="H28" s="302">
        <v>9724142.7599999998</v>
      </c>
      <c r="I28" s="302">
        <v>1054178.2</v>
      </c>
      <c r="J28" s="302">
        <v>1100055.79</v>
      </c>
      <c r="K28" s="310">
        <v>4.3519767341043458</v>
      </c>
      <c r="O28" s="264">
        <f t="shared" si="0"/>
        <v>-37342.260000000009</v>
      </c>
      <c r="P28" s="264">
        <f t="shared" si="1"/>
        <v>45877.590000000084</v>
      </c>
      <c r="Q28" s="265">
        <f t="shared" si="2"/>
        <v>4.0257024036981885</v>
      </c>
    </row>
    <row r="29" spans="2:18">
      <c r="B29" s="404" t="s">
        <v>260</v>
      </c>
      <c r="C29" s="405"/>
      <c r="D29" s="405"/>
      <c r="E29" s="405"/>
      <c r="F29" s="405"/>
      <c r="G29" s="405"/>
      <c r="H29" s="405"/>
      <c r="I29" s="405"/>
      <c r="J29" s="405"/>
      <c r="K29" s="405"/>
    </row>
  </sheetData>
  <mergeCells count="12">
    <mergeCell ref="B2:K2"/>
    <mergeCell ref="D4:G4"/>
    <mergeCell ref="H4:K4"/>
    <mergeCell ref="B4:B5"/>
    <mergeCell ref="C4:C5"/>
    <mergeCell ref="B14:B15"/>
    <mergeCell ref="B29:K29"/>
    <mergeCell ref="B17:B18"/>
    <mergeCell ref="B20:B24"/>
    <mergeCell ref="B6:B12"/>
    <mergeCell ref="B13:C13"/>
    <mergeCell ref="B27:C27"/>
  </mergeCells>
  <conditionalFormatting sqref="Q6:Q28">
    <cfRule type="top10" dxfId="9" priority="31" rank="2"/>
  </conditionalFormatting>
  <conditionalFormatting sqref="O6:O27">
    <cfRule type="top10" dxfId="8" priority="33" rank="2"/>
    <cfRule type="top10" dxfId="7" priority="34" bottom="1" rank="2"/>
  </conditionalFormatting>
  <conditionalFormatting sqref="P6:P27">
    <cfRule type="top10" dxfId="6" priority="37" rank="2"/>
    <cfRule type="top10" dxfId="5" priority="38" bottom="1" rank="2"/>
  </conditionalFormatting>
  <hyperlinks>
    <hyperlink ref="M2" location="Índice!A1" display="Volver al índice"/>
  </hyperlinks>
  <printOptions horizontalCentered="1"/>
  <pageMargins left="0.70866141732283472" right="0.70866141732283472" top="0.74803149606299213" bottom="0.74803149606299213" header="0.31496062992125984" footer="0.31496062992125984"/>
  <pageSetup paperSize="122" scale="99" orientation="landscape"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B2:S90"/>
  <sheetViews>
    <sheetView zoomScale="80" zoomScaleNormal="80" workbookViewId="0">
      <selection activeCell="B1" sqref="B1"/>
    </sheetView>
  </sheetViews>
  <sheetFormatPr baseColWidth="10" defaultColWidth="10.88671875" defaultRowHeight="14.4"/>
  <cols>
    <col min="1" max="1" width="1.33203125" style="33" customWidth="1"/>
    <col min="2" max="2" width="18.5546875" style="33" customWidth="1"/>
    <col min="3" max="3" width="17.33203125" style="33" customWidth="1"/>
    <col min="4" max="11" width="11.6640625" style="33" customWidth="1"/>
    <col min="12" max="12" width="2.88671875" style="33" customWidth="1"/>
    <col min="13" max="13" width="10.88671875" style="33"/>
    <col min="14" max="14" width="4.33203125" style="120" customWidth="1"/>
    <col min="15" max="15" width="5" style="267" hidden="1" customWidth="1"/>
    <col min="16" max="16" width="11.33203125" style="267" hidden="1" customWidth="1"/>
    <col min="17" max="17" width="11.33203125" style="262" hidden="1" customWidth="1"/>
    <col min="18" max="18" width="8.5546875" style="262" hidden="1" customWidth="1"/>
    <col min="19" max="19" width="10.88671875" style="120" customWidth="1"/>
    <col min="20" max="16384" width="10.88671875" style="33"/>
  </cols>
  <sheetData>
    <row r="2" spans="2:18">
      <c r="B2" s="412" t="s">
        <v>182</v>
      </c>
      <c r="C2" s="412"/>
      <c r="D2" s="412"/>
      <c r="E2" s="412"/>
      <c r="F2" s="412"/>
      <c r="G2" s="412"/>
      <c r="H2" s="412"/>
      <c r="I2" s="412"/>
      <c r="J2" s="412"/>
      <c r="K2" s="412"/>
      <c r="L2" s="94"/>
      <c r="M2" s="40" t="s">
        <v>137</v>
      </c>
      <c r="N2" s="122"/>
    </row>
    <row r="3" spans="2:18">
      <c r="B3" s="94"/>
      <c r="C3" s="94"/>
      <c r="D3" s="94"/>
      <c r="E3" s="94"/>
      <c r="F3" s="94"/>
      <c r="G3" s="94"/>
      <c r="H3" s="94"/>
      <c r="I3" s="94"/>
      <c r="J3" s="94"/>
      <c r="K3" s="94"/>
      <c r="L3" s="94"/>
      <c r="M3" s="40"/>
      <c r="N3" s="122"/>
    </row>
    <row r="4" spans="2:18">
      <c r="B4" s="423" t="s">
        <v>68</v>
      </c>
      <c r="C4" s="423" t="s">
        <v>69</v>
      </c>
      <c r="D4" s="413" t="s">
        <v>70</v>
      </c>
      <c r="E4" s="414"/>
      <c r="F4" s="414"/>
      <c r="G4" s="415"/>
      <c r="H4" s="413" t="s">
        <v>89</v>
      </c>
      <c r="I4" s="414"/>
      <c r="J4" s="414"/>
      <c r="K4" s="415"/>
      <c r="L4" s="94"/>
    </row>
    <row r="5" spans="2:18" ht="26.4">
      <c r="B5" s="424"/>
      <c r="C5" s="424"/>
      <c r="D5" s="34" t="str">
        <f>+export!D5</f>
        <v>2017</v>
      </c>
      <c r="E5" s="35" t="str">
        <f>+export!E5</f>
        <v>ene-mar 2017</v>
      </c>
      <c r="F5" s="35" t="str">
        <f>+export!F5</f>
        <v>ene-mar 2018</v>
      </c>
      <c r="G5" s="36" t="str">
        <f>+export!G5</f>
        <v>variación (%)</v>
      </c>
      <c r="H5" s="34" t="str">
        <f>+export!H5</f>
        <v>2017</v>
      </c>
      <c r="I5" s="37" t="str">
        <f>+export!I5</f>
        <v>ene-mar 2017</v>
      </c>
      <c r="J5" s="37" t="str">
        <f>+export!J5</f>
        <v>ene-mar 2018</v>
      </c>
      <c r="K5" s="38" t="str">
        <f>+export!K5</f>
        <v>variación (%)</v>
      </c>
      <c r="L5" s="95"/>
      <c r="P5" s="263" t="str">
        <f>+export!O5</f>
        <v>diff Vol</v>
      </c>
      <c r="Q5" s="263" t="str">
        <f>+export!P5</f>
        <v>diff $</v>
      </c>
      <c r="R5" s="263" t="str">
        <f>+export!Q5</f>
        <v>Px 2017</v>
      </c>
    </row>
    <row r="6" spans="2:18" ht="15" customHeight="1">
      <c r="B6" s="406" t="s">
        <v>83</v>
      </c>
      <c r="C6" s="292" t="s">
        <v>91</v>
      </c>
      <c r="D6" s="303">
        <v>49840085.68</v>
      </c>
      <c r="E6" s="293">
        <v>12345641</v>
      </c>
      <c r="F6" s="293">
        <v>14678190.52</v>
      </c>
      <c r="G6" s="307">
        <v>18.893709285730885</v>
      </c>
      <c r="H6" s="293">
        <v>40894096.530000001</v>
      </c>
      <c r="I6" s="293">
        <v>9609945.6400000006</v>
      </c>
      <c r="J6" s="293">
        <v>12035049.58</v>
      </c>
      <c r="K6" s="307">
        <v>25.23535544161517</v>
      </c>
      <c r="L6" s="96"/>
      <c r="O6" s="268">
        <f t="shared" ref="O6:O12" si="0">+J6/$J$21</f>
        <v>0.54656102142966512</v>
      </c>
      <c r="P6" s="269">
        <f>+F6-E6</f>
        <v>2332549.5199999996</v>
      </c>
      <c r="Q6" s="269">
        <f>+J6-I6</f>
        <v>2425103.9399999995</v>
      </c>
      <c r="R6" s="270">
        <f>+IF(F6=0,0,J6/F6)</f>
        <v>0.81992733120621741</v>
      </c>
    </row>
    <row r="7" spans="2:18">
      <c r="B7" s="408"/>
      <c r="C7" s="294" t="s">
        <v>121</v>
      </c>
      <c r="D7" s="304">
        <v>26397881.4223</v>
      </c>
      <c r="E7" s="295">
        <v>6861136.0999999996</v>
      </c>
      <c r="F7" s="295">
        <v>6301500.7400000002</v>
      </c>
      <c r="G7" s="308">
        <v>-8.1565990215527009</v>
      </c>
      <c r="H7" s="295">
        <v>21992787.710000001</v>
      </c>
      <c r="I7" s="295">
        <v>5408207.4400000004</v>
      </c>
      <c r="J7" s="295">
        <v>5297930.03</v>
      </c>
      <c r="K7" s="308">
        <v>-2.039075076602459</v>
      </c>
      <c r="L7" s="96"/>
      <c r="O7" s="268">
        <f t="shared" si="0"/>
        <v>0.24060075776270268</v>
      </c>
      <c r="P7" s="269">
        <f t="shared" ref="P7:P72" si="1">+F7-E7</f>
        <v>-559635.3599999994</v>
      </c>
      <c r="Q7" s="269">
        <f t="shared" ref="Q7:Q72" si="2">+J7-I7</f>
        <v>-110277.41000000015</v>
      </c>
      <c r="R7" s="270">
        <f t="shared" ref="R7:R72" si="3">+IF(F7=0,0,J7/F7)</f>
        <v>0.84074099942103631</v>
      </c>
    </row>
    <row r="8" spans="2:18">
      <c r="B8" s="408"/>
      <c r="C8" s="294" t="s">
        <v>76</v>
      </c>
      <c r="D8" s="304">
        <v>8273486.2845999999</v>
      </c>
      <c r="E8" s="295">
        <v>1936151.2</v>
      </c>
      <c r="F8" s="295">
        <v>1847868.92</v>
      </c>
      <c r="G8" s="308">
        <v>-4.5596790168040631</v>
      </c>
      <c r="H8" s="295">
        <v>10044832.08</v>
      </c>
      <c r="I8" s="295">
        <v>2371951.75</v>
      </c>
      <c r="J8" s="295">
        <v>2335884.38</v>
      </c>
      <c r="K8" s="308">
        <v>-1.5205777267602527</v>
      </c>
      <c r="L8" s="96"/>
      <c r="O8" s="268">
        <f t="shared" si="0"/>
        <v>0.10608210163056096</v>
      </c>
      <c r="P8" s="269">
        <f t="shared" si="1"/>
        <v>-88282.280000000028</v>
      </c>
      <c r="Q8" s="269">
        <f t="shared" si="2"/>
        <v>-36067.370000000112</v>
      </c>
      <c r="R8" s="270">
        <f t="shared" si="3"/>
        <v>1.264096362419473</v>
      </c>
    </row>
    <row r="9" spans="2:18">
      <c r="B9" s="408"/>
      <c r="C9" s="294" t="s">
        <v>90</v>
      </c>
      <c r="D9" s="304">
        <v>9058523.5614999998</v>
      </c>
      <c r="E9" s="295">
        <v>2262135</v>
      </c>
      <c r="F9" s="295">
        <v>2392583.0614999998</v>
      </c>
      <c r="G9" s="308">
        <v>5.7665904775797916</v>
      </c>
      <c r="H9" s="295">
        <v>7143811.7699999996</v>
      </c>
      <c r="I9" s="295">
        <v>1717172.44</v>
      </c>
      <c r="J9" s="295">
        <v>1813580.11</v>
      </c>
      <c r="K9" s="308">
        <v>5.6143266543458026</v>
      </c>
      <c r="L9" s="96"/>
      <c r="O9" s="268">
        <f t="shared" si="0"/>
        <v>8.2362119971102321E-2</v>
      </c>
      <c r="P9" s="269">
        <f t="shared" si="1"/>
        <v>130448.06149999984</v>
      </c>
      <c r="Q9" s="269">
        <f t="shared" si="2"/>
        <v>96407.670000000158</v>
      </c>
      <c r="R9" s="270">
        <f t="shared" si="3"/>
        <v>0.75800089835251061</v>
      </c>
    </row>
    <row r="10" spans="2:18">
      <c r="B10" s="408"/>
      <c r="C10" s="294" t="s">
        <v>119</v>
      </c>
      <c r="D10" s="304">
        <v>1027063.3901</v>
      </c>
      <c r="E10" s="295">
        <v>137051.0061</v>
      </c>
      <c r="F10" s="295">
        <v>232617.0563</v>
      </c>
      <c r="G10" s="308">
        <v>69.730279929699847</v>
      </c>
      <c r="H10" s="295">
        <v>1409431.11</v>
      </c>
      <c r="I10" s="295">
        <v>194492.67</v>
      </c>
      <c r="J10" s="295">
        <v>335123.43</v>
      </c>
      <c r="K10" s="308">
        <v>72.306457616114784</v>
      </c>
      <c r="L10" s="96"/>
      <c r="M10" s="39"/>
      <c r="O10" s="268">
        <f t="shared" si="0"/>
        <v>1.5219331086944544E-2</v>
      </c>
      <c r="P10" s="269">
        <f t="shared" si="1"/>
        <v>95566.050199999998</v>
      </c>
      <c r="Q10" s="269">
        <f t="shared" si="2"/>
        <v>140630.75999999998</v>
      </c>
      <c r="R10" s="270">
        <f t="shared" si="3"/>
        <v>1.4406657677234136</v>
      </c>
    </row>
    <row r="11" spans="2:18">
      <c r="B11" s="408"/>
      <c r="C11" s="294" t="s">
        <v>95</v>
      </c>
      <c r="D11" s="304">
        <v>483246.30690000003</v>
      </c>
      <c r="E11" s="295">
        <v>93135.276899999997</v>
      </c>
      <c r="F11" s="295">
        <v>42610</v>
      </c>
      <c r="G11" s="308">
        <v>-54.249344160161073</v>
      </c>
      <c r="H11" s="295">
        <v>445261.41</v>
      </c>
      <c r="I11" s="295">
        <v>90571.16</v>
      </c>
      <c r="J11" s="295">
        <v>42482.69</v>
      </c>
      <c r="K11" s="308">
        <v>-53.094682678238861</v>
      </c>
      <c r="L11" s="96"/>
      <c r="O11" s="268">
        <f t="shared" si="0"/>
        <v>1.929313401256451E-3</v>
      </c>
      <c r="P11" s="269">
        <f t="shared" si="1"/>
        <v>-50525.276899999997</v>
      </c>
      <c r="Q11" s="269">
        <f t="shared" si="2"/>
        <v>-48088.47</v>
      </c>
      <c r="R11" s="270">
        <f t="shared" si="3"/>
        <v>0.99701220370804977</v>
      </c>
    </row>
    <row r="12" spans="2:18">
      <c r="B12" s="408"/>
      <c r="C12" s="294" t="s">
        <v>81</v>
      </c>
      <c r="D12" s="304">
        <v>66510.230800000005</v>
      </c>
      <c r="E12" s="295">
        <v>0</v>
      </c>
      <c r="F12" s="295">
        <v>33147.06</v>
      </c>
      <c r="G12" s="308" t="s">
        <v>133</v>
      </c>
      <c r="H12" s="295">
        <v>306689.76</v>
      </c>
      <c r="I12" s="295">
        <v>0</v>
      </c>
      <c r="J12" s="295">
        <v>136811.13</v>
      </c>
      <c r="K12" s="308" t="s">
        <v>133</v>
      </c>
      <c r="L12" s="96"/>
      <c r="O12" s="268">
        <f t="shared" si="0"/>
        <v>6.2131552062743315E-3</v>
      </c>
      <c r="P12" s="269">
        <f t="shared" si="1"/>
        <v>33147.06</v>
      </c>
      <c r="Q12" s="269">
        <f t="shared" si="2"/>
        <v>136811.13</v>
      </c>
      <c r="R12" s="270">
        <f t="shared" si="3"/>
        <v>4.1273986290186828</v>
      </c>
    </row>
    <row r="13" spans="2:18">
      <c r="B13" s="408"/>
      <c r="C13" s="294" t="s">
        <v>212</v>
      </c>
      <c r="D13" s="304">
        <v>48002</v>
      </c>
      <c r="E13" s="295">
        <v>0</v>
      </c>
      <c r="F13" s="295">
        <v>0</v>
      </c>
      <c r="G13" s="308" t="s">
        <v>133</v>
      </c>
      <c r="H13" s="295">
        <v>37312</v>
      </c>
      <c r="I13" s="295">
        <v>0</v>
      </c>
      <c r="J13" s="295">
        <v>0</v>
      </c>
      <c r="K13" s="308" t="s">
        <v>133</v>
      </c>
      <c r="L13" s="96"/>
      <c r="O13" s="271"/>
      <c r="P13" s="269">
        <f t="shared" si="1"/>
        <v>0</v>
      </c>
      <c r="Q13" s="269">
        <f t="shared" si="2"/>
        <v>0</v>
      </c>
      <c r="R13" s="270">
        <f t="shared" si="3"/>
        <v>0</v>
      </c>
    </row>
    <row r="14" spans="2:18">
      <c r="B14" s="408"/>
      <c r="C14" s="294" t="s">
        <v>112</v>
      </c>
      <c r="D14" s="304">
        <v>7525.8</v>
      </c>
      <c r="E14" s="295">
        <v>2956.8</v>
      </c>
      <c r="F14" s="295">
        <v>0</v>
      </c>
      <c r="G14" s="308">
        <v>-100</v>
      </c>
      <c r="H14" s="295">
        <v>32601.06</v>
      </c>
      <c r="I14" s="295">
        <v>15216.37</v>
      </c>
      <c r="J14" s="295">
        <v>0</v>
      </c>
      <c r="K14" s="308">
        <v>-100</v>
      </c>
      <c r="L14" s="96"/>
      <c r="O14" s="271"/>
      <c r="P14" s="269">
        <f t="shared" si="1"/>
        <v>-2956.8</v>
      </c>
      <c r="Q14" s="269">
        <f t="shared" si="2"/>
        <v>-15216.37</v>
      </c>
      <c r="R14" s="270">
        <f t="shared" si="3"/>
        <v>0</v>
      </c>
    </row>
    <row r="15" spans="2:18">
      <c r="B15" s="408"/>
      <c r="C15" s="294" t="s">
        <v>96</v>
      </c>
      <c r="D15" s="304">
        <v>25200</v>
      </c>
      <c r="E15" s="295">
        <v>0</v>
      </c>
      <c r="F15" s="295">
        <v>25200</v>
      </c>
      <c r="G15" s="308" t="s">
        <v>133</v>
      </c>
      <c r="H15" s="295">
        <v>18144</v>
      </c>
      <c r="I15" s="295">
        <v>0</v>
      </c>
      <c r="J15" s="295">
        <v>18900</v>
      </c>
      <c r="K15" s="308" t="s">
        <v>133</v>
      </c>
      <c r="L15" s="96"/>
      <c r="O15" s="271"/>
      <c r="P15" s="269">
        <f t="shared" si="1"/>
        <v>25200</v>
      </c>
      <c r="Q15" s="269">
        <f t="shared" si="2"/>
        <v>18900</v>
      </c>
      <c r="R15" s="270">
        <f t="shared" si="3"/>
        <v>0.75</v>
      </c>
    </row>
    <row r="16" spans="2:18">
      <c r="B16" s="408"/>
      <c r="C16" s="294" t="s">
        <v>74</v>
      </c>
      <c r="D16" s="304">
        <v>4200</v>
      </c>
      <c r="E16" s="295">
        <v>1200</v>
      </c>
      <c r="F16" s="295">
        <v>1005</v>
      </c>
      <c r="G16" s="308">
        <v>-16.249999999999996</v>
      </c>
      <c r="H16" s="295">
        <v>9165.99</v>
      </c>
      <c r="I16" s="295">
        <v>2593.58</v>
      </c>
      <c r="J16" s="295">
        <v>2172.25</v>
      </c>
      <c r="K16" s="308">
        <v>-16.245112932703055</v>
      </c>
      <c r="L16" s="97"/>
      <c r="O16" s="271"/>
      <c r="P16" s="269">
        <f t="shared" si="1"/>
        <v>-195</v>
      </c>
      <c r="Q16" s="269">
        <f t="shared" si="2"/>
        <v>-421.32999999999993</v>
      </c>
      <c r="R16" s="270">
        <f t="shared" si="3"/>
        <v>2.1614427860696517</v>
      </c>
    </row>
    <row r="17" spans="2:19">
      <c r="B17" s="408"/>
      <c r="C17" s="294" t="s">
        <v>78</v>
      </c>
      <c r="D17" s="304">
        <v>3037.44</v>
      </c>
      <c r="E17" s="295">
        <v>0</v>
      </c>
      <c r="F17" s="295">
        <v>635.24</v>
      </c>
      <c r="G17" s="308" t="s">
        <v>133</v>
      </c>
      <c r="H17" s="295">
        <v>8104.66</v>
      </c>
      <c r="I17" s="295">
        <v>0</v>
      </c>
      <c r="J17" s="295">
        <v>1656.36</v>
      </c>
      <c r="K17" s="308" t="s">
        <v>133</v>
      </c>
      <c r="L17" s="96"/>
      <c r="O17" s="271"/>
      <c r="P17" s="269">
        <f t="shared" si="1"/>
        <v>635.24</v>
      </c>
      <c r="Q17" s="269">
        <f t="shared" si="2"/>
        <v>1656.36</v>
      </c>
      <c r="R17" s="270">
        <f t="shared" si="3"/>
        <v>2.6074554499086959</v>
      </c>
    </row>
    <row r="18" spans="2:19">
      <c r="B18" s="408"/>
      <c r="C18" s="294" t="s">
        <v>98</v>
      </c>
      <c r="D18" s="304">
        <v>1890</v>
      </c>
      <c r="E18" s="295">
        <v>0</v>
      </c>
      <c r="F18" s="295">
        <v>0</v>
      </c>
      <c r="G18" s="308" t="s">
        <v>133</v>
      </c>
      <c r="H18" s="295">
        <v>2455.39</v>
      </c>
      <c r="I18" s="295">
        <v>0</v>
      </c>
      <c r="J18" s="295">
        <v>0</v>
      </c>
      <c r="K18" s="308" t="s">
        <v>133</v>
      </c>
      <c r="L18" s="96"/>
      <c r="O18" s="271"/>
      <c r="P18" s="269">
        <f t="shared" si="1"/>
        <v>0</v>
      </c>
      <c r="Q18" s="269">
        <f t="shared" si="2"/>
        <v>0</v>
      </c>
      <c r="R18" s="270">
        <f t="shared" si="3"/>
        <v>0</v>
      </c>
    </row>
    <row r="19" spans="2:19" s="179" customFormat="1">
      <c r="B19" s="408"/>
      <c r="C19" s="294" t="s">
        <v>213</v>
      </c>
      <c r="D19" s="304">
        <v>119.68</v>
      </c>
      <c r="E19" s="295">
        <v>0</v>
      </c>
      <c r="F19" s="295">
        <v>0</v>
      </c>
      <c r="G19" s="308" t="s">
        <v>133</v>
      </c>
      <c r="H19" s="295">
        <v>389.8</v>
      </c>
      <c r="I19" s="295">
        <v>0</v>
      </c>
      <c r="J19" s="295">
        <v>0</v>
      </c>
      <c r="K19" s="308" t="s">
        <v>133</v>
      </c>
      <c r="L19" s="180"/>
      <c r="N19" s="120"/>
      <c r="O19" s="271"/>
      <c r="P19" s="269">
        <f t="shared" si="1"/>
        <v>0</v>
      </c>
      <c r="Q19" s="269">
        <f t="shared" si="2"/>
        <v>0</v>
      </c>
      <c r="R19" s="270">
        <f t="shared" si="3"/>
        <v>0</v>
      </c>
      <c r="S19" s="120"/>
    </row>
    <row r="20" spans="2:19">
      <c r="B20" s="408"/>
      <c r="C20" s="294" t="s">
        <v>214</v>
      </c>
      <c r="D20" s="311">
        <v>3.3</v>
      </c>
      <c r="E20" s="312">
        <v>3.3</v>
      </c>
      <c r="F20" s="312">
        <v>0</v>
      </c>
      <c r="G20" s="313">
        <v>-100</v>
      </c>
      <c r="H20" s="312">
        <v>12.96</v>
      </c>
      <c r="I20" s="312">
        <v>12.96</v>
      </c>
      <c r="J20" s="312">
        <v>0</v>
      </c>
      <c r="K20" s="313">
        <v>-100</v>
      </c>
      <c r="L20" s="96"/>
      <c r="O20" s="271"/>
      <c r="P20" s="269">
        <f t="shared" si="1"/>
        <v>-3.3</v>
      </c>
      <c r="Q20" s="269">
        <f t="shared" si="2"/>
        <v>-12.96</v>
      </c>
      <c r="R20" s="270">
        <f t="shared" si="3"/>
        <v>0</v>
      </c>
    </row>
    <row r="21" spans="2:19">
      <c r="B21" s="337" t="s">
        <v>107</v>
      </c>
      <c r="C21" s="337"/>
      <c r="D21" s="305">
        <v>95236775.096199989</v>
      </c>
      <c r="E21" s="299">
        <v>23639409.682999998</v>
      </c>
      <c r="F21" s="299">
        <v>25555357.597799998</v>
      </c>
      <c r="G21" s="309">
        <v>8.1048889988899688</v>
      </c>
      <c r="H21" s="299">
        <v>82345096.229999974</v>
      </c>
      <c r="I21" s="299">
        <v>19410164.010000002</v>
      </c>
      <c r="J21" s="299">
        <v>22019589.960000001</v>
      </c>
      <c r="K21" s="309">
        <v>13.443605879144748</v>
      </c>
      <c r="L21" s="96"/>
      <c r="M21" s="335">
        <f>J6/J21</f>
        <v>0.54656102142966512</v>
      </c>
      <c r="O21" s="272">
        <f>+J21/$J$88</f>
        <v>59304.039752221921</v>
      </c>
      <c r="P21" s="269">
        <f t="shared" si="1"/>
        <v>1915947.9147999994</v>
      </c>
      <c r="Q21" s="269">
        <f t="shared" si="2"/>
        <v>2609425.9499999993</v>
      </c>
      <c r="R21" s="270">
        <f t="shared" si="3"/>
        <v>0.86164280330382137</v>
      </c>
    </row>
    <row r="22" spans="2:19" ht="15" customHeight="1">
      <c r="B22" s="421" t="s">
        <v>86</v>
      </c>
      <c r="C22" s="319" t="s">
        <v>119</v>
      </c>
      <c r="D22" s="304">
        <v>594014.30759999994</v>
      </c>
      <c r="E22" s="295">
        <v>90950.2022</v>
      </c>
      <c r="F22" s="295">
        <v>68854.607000000004</v>
      </c>
      <c r="G22" s="308">
        <v>-24.294168309171717</v>
      </c>
      <c r="H22" s="295">
        <v>3919535.67</v>
      </c>
      <c r="I22" s="295">
        <v>602365.93000000005</v>
      </c>
      <c r="J22" s="295">
        <v>450375.01</v>
      </c>
      <c r="K22" s="308">
        <v>-25.232323481508988</v>
      </c>
      <c r="L22" s="96"/>
      <c r="O22" s="273"/>
      <c r="P22" s="269">
        <f t="shared" si="1"/>
        <v>-22095.595199999996</v>
      </c>
      <c r="Q22" s="269">
        <f t="shared" si="2"/>
        <v>-151990.92000000004</v>
      </c>
      <c r="R22" s="270">
        <f t="shared" si="3"/>
        <v>6.5409568019174085</v>
      </c>
    </row>
    <row r="23" spans="2:19">
      <c r="B23" s="421"/>
      <c r="C23" s="319" t="s">
        <v>121</v>
      </c>
      <c r="D23" s="304">
        <v>2474656.7999999998</v>
      </c>
      <c r="E23" s="295">
        <v>466020</v>
      </c>
      <c r="F23" s="295">
        <v>680500</v>
      </c>
      <c r="G23" s="308">
        <v>46.023775803613589</v>
      </c>
      <c r="H23" s="295">
        <v>2566092.42</v>
      </c>
      <c r="I23" s="295">
        <v>485095.49</v>
      </c>
      <c r="J23" s="295">
        <v>717129.71</v>
      </c>
      <c r="K23" s="308">
        <v>47.832689600969069</v>
      </c>
      <c r="L23" s="96"/>
      <c r="O23" s="273"/>
      <c r="P23" s="269">
        <f t="shared" si="1"/>
        <v>214480</v>
      </c>
      <c r="Q23" s="269">
        <f t="shared" si="2"/>
        <v>232034.21999999997</v>
      </c>
      <c r="R23" s="270">
        <f t="shared" si="3"/>
        <v>1.0538276414401175</v>
      </c>
    </row>
    <row r="24" spans="2:19">
      <c r="B24" s="421"/>
      <c r="C24" s="319" t="s">
        <v>95</v>
      </c>
      <c r="D24" s="304">
        <v>938570</v>
      </c>
      <c r="E24" s="295">
        <v>14000</v>
      </c>
      <c r="F24" s="295">
        <v>364000</v>
      </c>
      <c r="G24" s="308">
        <v>2500</v>
      </c>
      <c r="H24" s="295">
        <v>1468278.25</v>
      </c>
      <c r="I24" s="295">
        <v>20782.59</v>
      </c>
      <c r="J24" s="295">
        <v>556557.18999999994</v>
      </c>
      <c r="K24" s="308">
        <v>2577.9972563573642</v>
      </c>
      <c r="L24" s="96"/>
      <c r="O24" s="273"/>
      <c r="P24" s="269">
        <f t="shared" si="1"/>
        <v>350000</v>
      </c>
      <c r="Q24" s="269">
        <f t="shared" si="2"/>
        <v>535774.6</v>
      </c>
      <c r="R24" s="270">
        <f t="shared" si="3"/>
        <v>1.5290032692307691</v>
      </c>
    </row>
    <row r="25" spans="2:19">
      <c r="B25" s="421"/>
      <c r="C25" s="319" t="s">
        <v>81</v>
      </c>
      <c r="D25" s="304">
        <v>240797.1</v>
      </c>
      <c r="E25" s="295">
        <v>33410.639999999999</v>
      </c>
      <c r="F25" s="295">
        <v>0</v>
      </c>
      <c r="G25" s="308">
        <v>-100</v>
      </c>
      <c r="H25" s="295">
        <v>1175078.93</v>
      </c>
      <c r="I25" s="295">
        <v>170947.27</v>
      </c>
      <c r="J25" s="295">
        <v>0</v>
      </c>
      <c r="K25" s="308">
        <v>-100</v>
      </c>
      <c r="L25" s="96"/>
      <c r="O25" s="273"/>
      <c r="P25" s="269">
        <f t="shared" si="1"/>
        <v>-33410.639999999999</v>
      </c>
      <c r="Q25" s="269">
        <f t="shared" si="2"/>
        <v>-170947.27</v>
      </c>
      <c r="R25" s="270">
        <f t="shared" si="3"/>
        <v>0</v>
      </c>
    </row>
    <row r="26" spans="2:19">
      <c r="B26" s="421"/>
      <c r="C26" s="319" t="s">
        <v>93</v>
      </c>
      <c r="D26" s="304">
        <v>182120.899</v>
      </c>
      <c r="E26" s="295">
        <v>7206.96</v>
      </c>
      <c r="F26" s="295">
        <v>89650.5533</v>
      </c>
      <c r="G26" s="308">
        <v>1143.9440943199352</v>
      </c>
      <c r="H26" s="295">
        <v>912248.83</v>
      </c>
      <c r="I26" s="295">
        <v>34277.61</v>
      </c>
      <c r="J26" s="295">
        <v>423140.13</v>
      </c>
      <c r="K26" s="308">
        <v>1134.4505057382939</v>
      </c>
      <c r="L26" s="96"/>
      <c r="O26" s="273"/>
      <c r="P26" s="269">
        <f t="shared" si="1"/>
        <v>82443.593299999993</v>
      </c>
      <c r="Q26" s="269">
        <f t="shared" si="2"/>
        <v>388862.52</v>
      </c>
      <c r="R26" s="270">
        <f t="shared" si="3"/>
        <v>4.7198830840902355</v>
      </c>
    </row>
    <row r="27" spans="2:19">
      <c r="B27" s="421"/>
      <c r="C27" s="319" t="s">
        <v>112</v>
      </c>
      <c r="D27" s="304">
        <v>35825.33</v>
      </c>
      <c r="E27" s="295">
        <v>0</v>
      </c>
      <c r="F27" s="295">
        <v>34461.379999999997</v>
      </c>
      <c r="G27" s="308" t="s">
        <v>133</v>
      </c>
      <c r="H27" s="295">
        <v>178474.73</v>
      </c>
      <c r="I27" s="295">
        <v>0</v>
      </c>
      <c r="J27" s="295">
        <v>158411.04</v>
      </c>
      <c r="K27" s="308" t="s">
        <v>133</v>
      </c>
      <c r="L27" s="96"/>
      <c r="O27" s="273"/>
      <c r="P27" s="269">
        <f t="shared" si="1"/>
        <v>34461.379999999997</v>
      </c>
      <c r="Q27" s="269">
        <f t="shared" si="2"/>
        <v>158411.04</v>
      </c>
      <c r="R27" s="270">
        <f t="shared" si="3"/>
        <v>4.5967700655052122</v>
      </c>
    </row>
    <row r="28" spans="2:19">
      <c r="B28" s="421"/>
      <c r="C28" s="319" t="s">
        <v>73</v>
      </c>
      <c r="D28" s="304">
        <v>43202.519200000002</v>
      </c>
      <c r="E28" s="295">
        <v>43201.75</v>
      </c>
      <c r="F28" s="295">
        <v>0</v>
      </c>
      <c r="G28" s="308">
        <v>-100</v>
      </c>
      <c r="H28" s="295">
        <v>54652.5</v>
      </c>
      <c r="I28" s="295">
        <v>54622.3</v>
      </c>
      <c r="J28" s="295">
        <v>0</v>
      </c>
      <c r="K28" s="308">
        <v>-100</v>
      </c>
      <c r="L28" s="96"/>
      <c r="O28" s="273"/>
      <c r="P28" s="269">
        <f t="shared" si="1"/>
        <v>-43201.75</v>
      </c>
      <c r="Q28" s="269">
        <f t="shared" si="2"/>
        <v>-54622.3</v>
      </c>
      <c r="R28" s="270">
        <f t="shared" si="3"/>
        <v>0</v>
      </c>
    </row>
    <row r="29" spans="2:19">
      <c r="B29" s="421"/>
      <c r="C29" s="319" t="s">
        <v>74</v>
      </c>
      <c r="D29" s="304">
        <v>7998.32</v>
      </c>
      <c r="E29" s="295">
        <v>3409.44</v>
      </c>
      <c r="F29" s="295">
        <v>19760.475399999999</v>
      </c>
      <c r="G29" s="308">
        <v>479.58126261204183</v>
      </c>
      <c r="H29" s="295">
        <v>30243.08</v>
      </c>
      <c r="I29" s="295">
        <v>20440.36</v>
      </c>
      <c r="J29" s="295">
        <v>10810.17</v>
      </c>
      <c r="K29" s="308">
        <v>-47.113602695842928</v>
      </c>
      <c r="L29" s="96"/>
      <c r="O29" s="273"/>
      <c r="P29" s="269">
        <f t="shared" si="1"/>
        <v>16351.035399999999</v>
      </c>
      <c r="Q29" s="269">
        <f t="shared" si="2"/>
        <v>-9630.19</v>
      </c>
      <c r="R29" s="270">
        <f t="shared" si="3"/>
        <v>0.54706021900667434</v>
      </c>
    </row>
    <row r="30" spans="2:19">
      <c r="B30" s="421"/>
      <c r="C30" s="319" t="s">
        <v>78</v>
      </c>
      <c r="D30" s="304">
        <v>2134</v>
      </c>
      <c r="E30" s="295">
        <v>0</v>
      </c>
      <c r="F30" s="295">
        <v>820.4</v>
      </c>
      <c r="G30" s="308" t="s">
        <v>133</v>
      </c>
      <c r="H30" s="295">
        <v>9813.99</v>
      </c>
      <c r="I30" s="295">
        <v>0</v>
      </c>
      <c r="J30" s="295">
        <v>3115.15</v>
      </c>
      <c r="K30" s="308" t="s">
        <v>133</v>
      </c>
      <c r="L30" s="96"/>
      <c r="O30" s="273"/>
      <c r="P30" s="269">
        <f t="shared" si="1"/>
        <v>820.4</v>
      </c>
      <c r="Q30" s="269">
        <f t="shared" si="2"/>
        <v>3115.15</v>
      </c>
      <c r="R30" s="270">
        <f t="shared" si="3"/>
        <v>3.797111165285227</v>
      </c>
    </row>
    <row r="31" spans="2:19">
      <c r="B31" s="421"/>
      <c r="C31" s="319" t="s">
        <v>90</v>
      </c>
      <c r="D31" s="304">
        <v>2467.1999999999998</v>
      </c>
      <c r="E31" s="295">
        <v>0</v>
      </c>
      <c r="F31" s="295">
        <v>3024</v>
      </c>
      <c r="G31" s="308" t="s">
        <v>133</v>
      </c>
      <c r="H31" s="295">
        <v>6526.12</v>
      </c>
      <c r="I31" s="295">
        <v>0</v>
      </c>
      <c r="J31" s="295">
        <v>5943.23</v>
      </c>
      <c r="K31" s="308" t="s">
        <v>133</v>
      </c>
      <c r="L31" s="96"/>
      <c r="O31" s="273"/>
      <c r="P31" s="269">
        <f t="shared" si="1"/>
        <v>3024</v>
      </c>
      <c r="Q31" s="269">
        <f t="shared" si="2"/>
        <v>5943.23</v>
      </c>
      <c r="R31" s="270">
        <f t="shared" si="3"/>
        <v>1.9653538359788358</v>
      </c>
    </row>
    <row r="32" spans="2:19">
      <c r="B32" s="421"/>
      <c r="C32" s="319" t="s">
        <v>97</v>
      </c>
      <c r="D32" s="304">
        <v>1015.5</v>
      </c>
      <c r="E32" s="295">
        <v>160</v>
      </c>
      <c r="F32" s="295">
        <v>0</v>
      </c>
      <c r="G32" s="308">
        <v>-100</v>
      </c>
      <c r="H32" s="295">
        <v>4649.29</v>
      </c>
      <c r="I32" s="295">
        <v>940.21</v>
      </c>
      <c r="J32" s="295">
        <v>0</v>
      </c>
      <c r="K32" s="308">
        <v>-100</v>
      </c>
      <c r="L32" s="96"/>
      <c r="O32" s="273"/>
      <c r="P32" s="269">
        <f t="shared" si="1"/>
        <v>-160</v>
      </c>
      <c r="Q32" s="269">
        <f t="shared" si="2"/>
        <v>-940.21</v>
      </c>
      <c r="R32" s="270">
        <f t="shared" si="3"/>
        <v>0</v>
      </c>
    </row>
    <row r="33" spans="2:19">
      <c r="B33" s="421"/>
      <c r="C33" s="319" t="s">
        <v>75</v>
      </c>
      <c r="D33" s="304">
        <v>514.79999999999995</v>
      </c>
      <c r="E33" s="295">
        <v>0</v>
      </c>
      <c r="F33" s="295">
        <v>1452</v>
      </c>
      <c r="G33" s="308" t="s">
        <v>133</v>
      </c>
      <c r="H33" s="295">
        <v>3918.34</v>
      </c>
      <c r="I33" s="295">
        <v>0</v>
      </c>
      <c r="J33" s="295">
        <v>11211.71</v>
      </c>
      <c r="K33" s="308" t="s">
        <v>133</v>
      </c>
      <c r="L33" s="96"/>
      <c r="O33" s="273"/>
      <c r="P33" s="269">
        <f t="shared" si="1"/>
        <v>1452</v>
      </c>
      <c r="Q33" s="269">
        <f t="shared" si="2"/>
        <v>11211.71</v>
      </c>
      <c r="R33" s="270">
        <f t="shared" si="3"/>
        <v>7.7215633608815422</v>
      </c>
    </row>
    <row r="34" spans="2:19">
      <c r="B34" s="421"/>
      <c r="C34" s="319" t="s">
        <v>98</v>
      </c>
      <c r="D34" s="304">
        <v>474.4015</v>
      </c>
      <c r="E34" s="295">
        <v>242.84620000000001</v>
      </c>
      <c r="F34" s="295">
        <v>0</v>
      </c>
      <c r="G34" s="308">
        <v>-100</v>
      </c>
      <c r="H34" s="295">
        <v>1944.21</v>
      </c>
      <c r="I34" s="295">
        <v>801.75</v>
      </c>
      <c r="J34" s="295">
        <v>0</v>
      </c>
      <c r="K34" s="308">
        <v>-100</v>
      </c>
      <c r="L34" s="96"/>
      <c r="O34" s="273"/>
      <c r="P34" s="269">
        <f t="shared" si="1"/>
        <v>-242.84620000000001</v>
      </c>
      <c r="Q34" s="269">
        <f t="shared" si="2"/>
        <v>-801.75</v>
      </c>
      <c r="R34" s="270">
        <f t="shared" si="3"/>
        <v>0</v>
      </c>
    </row>
    <row r="35" spans="2:19">
      <c r="B35" s="421"/>
      <c r="C35" s="319" t="s">
        <v>151</v>
      </c>
      <c r="D35" s="304">
        <v>80.239999999999995</v>
      </c>
      <c r="E35" s="295">
        <v>80.239999999999995</v>
      </c>
      <c r="F35" s="295">
        <v>30.51</v>
      </c>
      <c r="G35" s="308">
        <v>-61.976570289132596</v>
      </c>
      <c r="H35" s="295">
        <v>825.82</v>
      </c>
      <c r="I35" s="295">
        <v>825.82</v>
      </c>
      <c r="J35" s="295">
        <v>268.67</v>
      </c>
      <c r="K35" s="308">
        <v>-67.466275943910304</v>
      </c>
      <c r="L35" s="96"/>
      <c r="O35" s="273"/>
      <c r="P35" s="269">
        <f t="shared" si="1"/>
        <v>-49.72999999999999</v>
      </c>
      <c r="Q35" s="269">
        <f t="shared" si="2"/>
        <v>-557.15000000000009</v>
      </c>
      <c r="R35" s="270">
        <f t="shared" si="3"/>
        <v>8.8059652572926908</v>
      </c>
    </row>
    <row r="36" spans="2:19">
      <c r="B36" s="421"/>
      <c r="C36" s="319" t="s">
        <v>77</v>
      </c>
      <c r="D36" s="304">
        <v>3600</v>
      </c>
      <c r="E36" s="295">
        <v>0</v>
      </c>
      <c r="F36" s="295">
        <v>0</v>
      </c>
      <c r="G36" s="308" t="s">
        <v>133</v>
      </c>
      <c r="H36" s="295">
        <v>597.70000000000005</v>
      </c>
      <c r="I36" s="295">
        <v>0</v>
      </c>
      <c r="J36" s="295">
        <v>0</v>
      </c>
      <c r="K36" s="308" t="s">
        <v>133</v>
      </c>
      <c r="L36" s="96"/>
      <c r="O36" s="273"/>
      <c r="P36" s="269">
        <f t="shared" si="1"/>
        <v>0</v>
      </c>
      <c r="Q36" s="269">
        <f t="shared" si="2"/>
        <v>0</v>
      </c>
      <c r="R36" s="270">
        <f t="shared" si="3"/>
        <v>0</v>
      </c>
    </row>
    <row r="37" spans="2:19">
      <c r="B37" s="421"/>
      <c r="C37" s="319" t="s">
        <v>91</v>
      </c>
      <c r="D37" s="304">
        <v>44.660200000000003</v>
      </c>
      <c r="E37" s="295">
        <v>0</v>
      </c>
      <c r="F37" s="295">
        <v>4280.32</v>
      </c>
      <c r="G37" s="308" t="s">
        <v>133</v>
      </c>
      <c r="H37" s="295">
        <v>533.69000000000005</v>
      </c>
      <c r="I37" s="295">
        <v>0</v>
      </c>
      <c r="J37" s="295">
        <v>26689.9</v>
      </c>
      <c r="K37" s="308" t="s">
        <v>133</v>
      </c>
      <c r="L37" s="96"/>
      <c r="O37" s="273"/>
      <c r="P37" s="269">
        <f t="shared" si="1"/>
        <v>4280.32</v>
      </c>
      <c r="Q37" s="269">
        <f t="shared" si="2"/>
        <v>26689.9</v>
      </c>
      <c r="R37" s="270">
        <f t="shared" si="3"/>
        <v>6.2354917389354076</v>
      </c>
    </row>
    <row r="38" spans="2:19" s="179" customFormat="1">
      <c r="B38" s="422"/>
      <c r="C38" s="319" t="s">
        <v>170</v>
      </c>
      <c r="D38" s="304">
        <v>0</v>
      </c>
      <c r="E38" s="295">
        <v>0</v>
      </c>
      <c r="F38" s="295">
        <v>19.440000000000001</v>
      </c>
      <c r="G38" s="308" t="s">
        <v>133</v>
      </c>
      <c r="H38" s="295">
        <v>0</v>
      </c>
      <c r="I38" s="295">
        <v>0</v>
      </c>
      <c r="J38" s="295">
        <v>189.69</v>
      </c>
      <c r="K38" s="308" t="s">
        <v>133</v>
      </c>
      <c r="L38" s="180"/>
      <c r="N38" s="120"/>
      <c r="O38" s="273"/>
      <c r="P38" s="269"/>
      <c r="Q38" s="269"/>
      <c r="R38" s="270"/>
      <c r="S38" s="120"/>
    </row>
    <row r="39" spans="2:19">
      <c r="B39" s="326" t="s">
        <v>108</v>
      </c>
      <c r="C39" s="314"/>
      <c r="D39" s="320">
        <v>4527516.0774999997</v>
      </c>
      <c r="E39" s="321">
        <v>658682.0784</v>
      </c>
      <c r="F39" s="321">
        <v>1266853.6857</v>
      </c>
      <c r="G39" s="322">
        <v>92.331585637991751</v>
      </c>
      <c r="H39" s="321">
        <v>10333413.57</v>
      </c>
      <c r="I39" s="321">
        <v>1391099.33</v>
      </c>
      <c r="J39" s="321">
        <v>2363841.5999999996</v>
      </c>
      <c r="K39" s="322">
        <v>69.926154734040423</v>
      </c>
      <c r="L39" s="96"/>
      <c r="O39" s="272">
        <f>+J39/$J$88</f>
        <v>6366.3926743872871</v>
      </c>
      <c r="P39" s="269">
        <f t="shared" si="1"/>
        <v>608171.60730000003</v>
      </c>
      <c r="Q39" s="269">
        <f t="shared" si="2"/>
        <v>972742.26999999955</v>
      </c>
      <c r="R39" s="270">
        <f t="shared" si="3"/>
        <v>1.8659152407910933</v>
      </c>
    </row>
    <row r="40" spans="2:19">
      <c r="B40" s="420" t="s">
        <v>72</v>
      </c>
      <c r="C40" s="315" t="s">
        <v>90</v>
      </c>
      <c r="D40" s="316">
        <v>3356955.8620000002</v>
      </c>
      <c r="E40" s="317">
        <v>824685</v>
      </c>
      <c r="F40" s="317">
        <v>872450.5</v>
      </c>
      <c r="G40" s="318">
        <v>5.7919690548512426</v>
      </c>
      <c r="H40" s="317">
        <v>4107128.67</v>
      </c>
      <c r="I40" s="317">
        <v>982596.47</v>
      </c>
      <c r="J40" s="317">
        <v>1133957.45</v>
      </c>
      <c r="K40" s="318">
        <v>15.404185199240539</v>
      </c>
      <c r="L40" s="97"/>
      <c r="O40" s="273"/>
      <c r="P40" s="269">
        <f t="shared" si="1"/>
        <v>47765.5</v>
      </c>
      <c r="Q40" s="269">
        <f t="shared" si="2"/>
        <v>151360.97999999998</v>
      </c>
      <c r="R40" s="270">
        <f t="shared" si="3"/>
        <v>1.2997384378827221</v>
      </c>
    </row>
    <row r="41" spans="2:19">
      <c r="B41" s="421"/>
      <c r="C41" s="319" t="s">
        <v>121</v>
      </c>
      <c r="D41" s="304">
        <v>1848136.1</v>
      </c>
      <c r="E41" s="295">
        <v>569625.5</v>
      </c>
      <c r="F41" s="295">
        <v>835925</v>
      </c>
      <c r="G41" s="308">
        <v>46.749926047903401</v>
      </c>
      <c r="H41" s="295">
        <v>2229245.02</v>
      </c>
      <c r="I41" s="295">
        <v>690110.45</v>
      </c>
      <c r="J41" s="295">
        <v>1048357.23</v>
      </c>
      <c r="K41" s="308">
        <v>51.911513584528393</v>
      </c>
      <c r="L41" s="96"/>
      <c r="O41" s="273"/>
      <c r="P41" s="269">
        <f t="shared" si="1"/>
        <v>266299.5</v>
      </c>
      <c r="Q41" s="269">
        <f t="shared" si="2"/>
        <v>358246.78</v>
      </c>
      <c r="R41" s="270">
        <f t="shared" si="3"/>
        <v>1.2541283368723271</v>
      </c>
    </row>
    <row r="42" spans="2:19">
      <c r="B42" s="421"/>
      <c r="C42" s="319" t="s">
        <v>119</v>
      </c>
      <c r="D42" s="304">
        <v>949902.50199999998</v>
      </c>
      <c r="E42" s="295">
        <v>312437.04200000002</v>
      </c>
      <c r="F42" s="295">
        <v>149655.61540000001</v>
      </c>
      <c r="G42" s="308">
        <v>-52.100552981166679</v>
      </c>
      <c r="H42" s="295">
        <v>1392843.82</v>
      </c>
      <c r="I42" s="295">
        <v>456332.93</v>
      </c>
      <c r="J42" s="295">
        <v>222219.82</v>
      </c>
      <c r="K42" s="308">
        <v>-51.303137382612299</v>
      </c>
      <c r="L42" s="96"/>
      <c r="O42" s="273"/>
      <c r="P42" s="269">
        <f t="shared" si="1"/>
        <v>-162781.42660000001</v>
      </c>
      <c r="Q42" s="269">
        <f t="shared" si="2"/>
        <v>-234113.11</v>
      </c>
      <c r="R42" s="270">
        <f t="shared" si="3"/>
        <v>1.4848745862696175</v>
      </c>
    </row>
    <row r="43" spans="2:19">
      <c r="B43" s="421"/>
      <c r="C43" s="319" t="s">
        <v>163</v>
      </c>
      <c r="D43" s="304">
        <v>523656.06</v>
      </c>
      <c r="E43" s="295">
        <v>227562</v>
      </c>
      <c r="F43" s="295">
        <v>324105</v>
      </c>
      <c r="G43" s="308">
        <v>42.424921559838637</v>
      </c>
      <c r="H43" s="295">
        <v>582349.06000000006</v>
      </c>
      <c r="I43" s="295">
        <v>250855.71</v>
      </c>
      <c r="J43" s="295">
        <v>379829.59</v>
      </c>
      <c r="K43" s="308">
        <v>51.413571570685001</v>
      </c>
      <c r="L43" s="96"/>
      <c r="O43" s="273"/>
      <c r="P43" s="269">
        <f t="shared" si="1"/>
        <v>96543</v>
      </c>
      <c r="Q43" s="269">
        <f t="shared" si="2"/>
        <v>128973.88000000003</v>
      </c>
      <c r="R43" s="270">
        <f t="shared" si="3"/>
        <v>1.1719337560358527</v>
      </c>
    </row>
    <row r="44" spans="2:19">
      <c r="B44" s="421"/>
      <c r="C44" s="319" t="s">
        <v>91</v>
      </c>
      <c r="D44" s="304">
        <v>206044.79999999999</v>
      </c>
      <c r="E44" s="295">
        <v>0</v>
      </c>
      <c r="F44" s="295">
        <v>37440</v>
      </c>
      <c r="G44" s="308" t="s">
        <v>133</v>
      </c>
      <c r="H44" s="295">
        <v>281750</v>
      </c>
      <c r="I44" s="295">
        <v>0</v>
      </c>
      <c r="J44" s="295">
        <v>49493</v>
      </c>
      <c r="K44" s="308" t="s">
        <v>133</v>
      </c>
      <c r="L44" s="96"/>
      <c r="O44" s="273"/>
      <c r="P44" s="269">
        <f t="shared" si="1"/>
        <v>37440</v>
      </c>
      <c r="Q44" s="269">
        <f t="shared" si="2"/>
        <v>49493</v>
      </c>
      <c r="R44" s="270">
        <f t="shared" si="3"/>
        <v>1.3219284188034188</v>
      </c>
    </row>
    <row r="45" spans="2:19">
      <c r="B45" s="421"/>
      <c r="C45" s="319" t="s">
        <v>96</v>
      </c>
      <c r="D45" s="304">
        <v>108900</v>
      </c>
      <c r="E45" s="295">
        <v>108900</v>
      </c>
      <c r="F45" s="295">
        <v>0</v>
      </c>
      <c r="G45" s="308">
        <v>-100</v>
      </c>
      <c r="H45" s="295">
        <v>140524.54999999999</v>
      </c>
      <c r="I45" s="295">
        <v>140524.54999999999</v>
      </c>
      <c r="J45" s="295">
        <v>0</v>
      </c>
      <c r="K45" s="308">
        <v>-100</v>
      </c>
      <c r="L45" s="96"/>
      <c r="O45" s="273"/>
      <c r="P45" s="269">
        <f t="shared" si="1"/>
        <v>-108900</v>
      </c>
      <c r="Q45" s="269">
        <f t="shared" si="2"/>
        <v>-140524.54999999999</v>
      </c>
      <c r="R45" s="270">
        <f t="shared" si="3"/>
        <v>0</v>
      </c>
    </row>
    <row r="46" spans="2:19">
      <c r="B46" s="421"/>
      <c r="C46" s="319" t="s">
        <v>74</v>
      </c>
      <c r="D46" s="304">
        <v>140</v>
      </c>
      <c r="E46" s="295">
        <v>140</v>
      </c>
      <c r="F46" s="295">
        <v>0</v>
      </c>
      <c r="G46" s="308">
        <v>-100</v>
      </c>
      <c r="H46" s="295">
        <v>1891.74</v>
      </c>
      <c r="I46" s="295">
        <v>1891.74</v>
      </c>
      <c r="J46" s="295">
        <v>0</v>
      </c>
      <c r="K46" s="308">
        <v>-100</v>
      </c>
      <c r="L46" s="96"/>
      <c r="O46" s="273"/>
      <c r="P46" s="269">
        <f t="shared" si="1"/>
        <v>-140</v>
      </c>
      <c r="Q46" s="269">
        <f t="shared" si="2"/>
        <v>-1891.74</v>
      </c>
      <c r="R46" s="270">
        <f t="shared" si="3"/>
        <v>0</v>
      </c>
    </row>
    <row r="47" spans="2:19" s="179" customFormat="1">
      <c r="B47" s="421"/>
      <c r="C47" s="319" t="s">
        <v>112</v>
      </c>
      <c r="D47" s="304">
        <v>16.5</v>
      </c>
      <c r="E47" s="295">
        <v>15.5</v>
      </c>
      <c r="F47" s="295">
        <v>0</v>
      </c>
      <c r="G47" s="308">
        <v>-100</v>
      </c>
      <c r="H47" s="295">
        <v>348.7</v>
      </c>
      <c r="I47" s="295">
        <v>287.60000000000002</v>
      </c>
      <c r="J47" s="295">
        <v>0</v>
      </c>
      <c r="K47" s="308">
        <v>-100</v>
      </c>
      <c r="L47" s="180"/>
      <c r="N47" s="120"/>
      <c r="O47" s="273"/>
      <c r="P47" s="269">
        <f t="shared" si="1"/>
        <v>-15.5</v>
      </c>
      <c r="Q47" s="269">
        <f t="shared" si="2"/>
        <v>-287.60000000000002</v>
      </c>
      <c r="R47" s="270">
        <f t="shared" si="3"/>
        <v>0</v>
      </c>
      <c r="S47" s="120"/>
    </row>
    <row r="48" spans="2:19" s="179" customFormat="1">
      <c r="B48" s="421"/>
      <c r="C48" s="319" t="s">
        <v>162</v>
      </c>
      <c r="D48" s="304">
        <v>9</v>
      </c>
      <c r="E48" s="295">
        <v>0</v>
      </c>
      <c r="F48" s="295">
        <v>0</v>
      </c>
      <c r="G48" s="308" t="s">
        <v>133</v>
      </c>
      <c r="H48" s="295">
        <v>170.42</v>
      </c>
      <c r="I48" s="295">
        <v>0</v>
      </c>
      <c r="J48" s="295">
        <v>0</v>
      </c>
      <c r="K48" s="308" t="s">
        <v>133</v>
      </c>
      <c r="L48" s="180"/>
      <c r="N48" s="120"/>
      <c r="O48" s="273"/>
      <c r="P48" s="269">
        <f t="shared" si="1"/>
        <v>0</v>
      </c>
      <c r="Q48" s="269">
        <f t="shared" si="2"/>
        <v>0</v>
      </c>
      <c r="R48" s="270">
        <f t="shared" si="3"/>
        <v>0</v>
      </c>
      <c r="S48" s="120"/>
    </row>
    <row r="49" spans="2:19" s="179" customFormat="1">
      <c r="B49" s="422"/>
      <c r="C49" s="319" t="s">
        <v>92</v>
      </c>
      <c r="D49" s="304">
        <v>15</v>
      </c>
      <c r="E49" s="295">
        <v>0</v>
      </c>
      <c r="F49" s="295">
        <v>0</v>
      </c>
      <c r="G49" s="308" t="s">
        <v>133</v>
      </c>
      <c r="H49" s="295">
        <v>20.85</v>
      </c>
      <c r="I49" s="295">
        <v>0</v>
      </c>
      <c r="J49" s="295">
        <v>0</v>
      </c>
      <c r="K49" s="308" t="s">
        <v>133</v>
      </c>
      <c r="L49" s="180"/>
      <c r="N49" s="120"/>
      <c r="O49" s="273"/>
      <c r="P49" s="269">
        <f t="shared" si="1"/>
        <v>0</v>
      </c>
      <c r="Q49" s="269">
        <f t="shared" si="2"/>
        <v>0</v>
      </c>
      <c r="R49" s="270">
        <f t="shared" si="3"/>
        <v>0</v>
      </c>
      <c r="S49" s="120"/>
    </row>
    <row r="50" spans="2:19">
      <c r="B50" s="326" t="s">
        <v>109</v>
      </c>
      <c r="C50" s="314"/>
      <c r="D50" s="320">
        <v>6993775.824</v>
      </c>
      <c r="E50" s="321">
        <v>2043365.0419999999</v>
      </c>
      <c r="F50" s="321">
        <v>2219576.1154</v>
      </c>
      <c r="G50" s="322">
        <v>8.6235728701479886</v>
      </c>
      <c r="H50" s="321">
        <v>8736272.8300000001</v>
      </c>
      <c r="I50" s="321">
        <v>2522599.4500000002</v>
      </c>
      <c r="J50" s="321">
        <v>2833857.0899999994</v>
      </c>
      <c r="K50" s="322">
        <v>12.338765871054136</v>
      </c>
      <c r="L50" s="96"/>
      <c r="O50" s="272">
        <f>+J50/$J$88</f>
        <v>7632.2571774845119</v>
      </c>
      <c r="P50" s="269">
        <f t="shared" si="1"/>
        <v>176211.07340000011</v>
      </c>
      <c r="Q50" s="269">
        <f t="shared" si="2"/>
        <v>311257.6399999992</v>
      </c>
      <c r="R50" s="270">
        <f t="shared" si="3"/>
        <v>1.2767559852252677</v>
      </c>
    </row>
    <row r="51" spans="2:19" ht="12.75" customHeight="1">
      <c r="B51" s="420" t="s">
        <v>80</v>
      </c>
      <c r="C51" s="315" t="s">
        <v>121</v>
      </c>
      <c r="D51" s="316">
        <v>513302.26919999998</v>
      </c>
      <c r="E51" s="317">
        <v>134152.26920000001</v>
      </c>
      <c r="F51" s="317">
        <v>171925</v>
      </c>
      <c r="G51" s="318">
        <v>28.156609668440847</v>
      </c>
      <c r="H51" s="317">
        <v>546199.5</v>
      </c>
      <c r="I51" s="317">
        <v>138407.47</v>
      </c>
      <c r="J51" s="317">
        <v>237126.87</v>
      </c>
      <c r="K51" s="318">
        <v>71.325196537441229</v>
      </c>
      <c r="L51" s="96"/>
      <c r="O51" s="274"/>
      <c r="P51" s="269">
        <f t="shared" si="1"/>
        <v>37772.73079999999</v>
      </c>
      <c r="Q51" s="269">
        <f t="shared" si="2"/>
        <v>98719.4</v>
      </c>
      <c r="R51" s="270">
        <f t="shared" si="3"/>
        <v>1.3792460084339102</v>
      </c>
    </row>
    <row r="52" spans="2:19">
      <c r="B52" s="421"/>
      <c r="C52" s="319" t="s">
        <v>119</v>
      </c>
      <c r="D52" s="304">
        <v>323190</v>
      </c>
      <c r="E52" s="295">
        <v>107730</v>
      </c>
      <c r="F52" s="295">
        <v>0</v>
      </c>
      <c r="G52" s="308">
        <v>-100</v>
      </c>
      <c r="H52" s="295">
        <v>351811.57</v>
      </c>
      <c r="I52" s="295">
        <v>117203.79</v>
      </c>
      <c r="J52" s="295">
        <v>0</v>
      </c>
      <c r="K52" s="308">
        <v>-100</v>
      </c>
      <c r="L52" s="96"/>
      <c r="O52" s="274"/>
      <c r="P52" s="269">
        <f t="shared" si="1"/>
        <v>-107730</v>
      </c>
      <c r="Q52" s="269">
        <f t="shared" si="2"/>
        <v>-117203.79</v>
      </c>
      <c r="R52" s="270">
        <f t="shared" si="3"/>
        <v>0</v>
      </c>
    </row>
    <row r="53" spans="2:19">
      <c r="B53" s="421"/>
      <c r="C53" s="319" t="s">
        <v>96</v>
      </c>
      <c r="D53" s="304">
        <v>467750</v>
      </c>
      <c r="E53" s="295">
        <v>119600</v>
      </c>
      <c r="F53" s="295">
        <v>132000</v>
      </c>
      <c r="G53" s="308">
        <v>10.367892976588621</v>
      </c>
      <c r="H53" s="295">
        <v>336456.42</v>
      </c>
      <c r="I53" s="295">
        <v>81571.759999999995</v>
      </c>
      <c r="J53" s="295">
        <v>97673.85</v>
      </c>
      <c r="K53" s="308">
        <v>19.739784945182027</v>
      </c>
      <c r="L53" s="96"/>
      <c r="O53" s="274"/>
      <c r="P53" s="269">
        <f t="shared" si="1"/>
        <v>12400</v>
      </c>
      <c r="Q53" s="269">
        <f t="shared" si="2"/>
        <v>16102.090000000011</v>
      </c>
      <c r="R53" s="270">
        <f t="shared" si="3"/>
        <v>0.73995340909090912</v>
      </c>
    </row>
    <row r="54" spans="2:19">
      <c r="B54" s="421"/>
      <c r="C54" s="319" t="s">
        <v>90</v>
      </c>
      <c r="D54" s="304">
        <v>260000</v>
      </c>
      <c r="E54" s="295">
        <v>60000</v>
      </c>
      <c r="F54" s="295">
        <v>203975</v>
      </c>
      <c r="G54" s="308">
        <v>239.95833333333331</v>
      </c>
      <c r="H54" s="295">
        <v>192440</v>
      </c>
      <c r="I54" s="295">
        <v>42840</v>
      </c>
      <c r="J54" s="295">
        <v>152377.82999999999</v>
      </c>
      <c r="K54" s="308">
        <v>255.69054621848736</v>
      </c>
      <c r="L54" s="97"/>
      <c r="O54" s="274"/>
      <c r="P54" s="269">
        <f t="shared" si="1"/>
        <v>143975</v>
      </c>
      <c r="Q54" s="269">
        <f t="shared" si="2"/>
        <v>109537.82999999999</v>
      </c>
      <c r="R54" s="270">
        <f t="shared" si="3"/>
        <v>0.74704169628630956</v>
      </c>
    </row>
    <row r="55" spans="2:19">
      <c r="B55" s="421"/>
      <c r="C55" s="319" t="s">
        <v>94</v>
      </c>
      <c r="D55" s="304">
        <v>210000</v>
      </c>
      <c r="E55" s="295">
        <v>63000</v>
      </c>
      <c r="F55" s="295">
        <v>0</v>
      </c>
      <c r="G55" s="308">
        <v>-100</v>
      </c>
      <c r="H55" s="295">
        <v>149141.53</v>
      </c>
      <c r="I55" s="295">
        <v>43386</v>
      </c>
      <c r="J55" s="295">
        <v>0</v>
      </c>
      <c r="K55" s="308">
        <v>-100</v>
      </c>
      <c r="L55" s="97"/>
      <c r="O55" s="274"/>
      <c r="P55" s="269">
        <f t="shared" si="1"/>
        <v>-63000</v>
      </c>
      <c r="Q55" s="269">
        <f t="shared" si="2"/>
        <v>-43386</v>
      </c>
      <c r="R55" s="270">
        <f t="shared" si="3"/>
        <v>0</v>
      </c>
    </row>
    <row r="56" spans="2:19">
      <c r="B56" s="421"/>
      <c r="C56" s="319" t="s">
        <v>92</v>
      </c>
      <c r="D56" s="304">
        <v>164606.3077</v>
      </c>
      <c r="E56" s="295">
        <v>0</v>
      </c>
      <c r="F56" s="295">
        <v>23500</v>
      </c>
      <c r="G56" s="308" t="s">
        <v>133</v>
      </c>
      <c r="H56" s="295">
        <v>95734.19</v>
      </c>
      <c r="I56" s="295">
        <v>0</v>
      </c>
      <c r="J56" s="295">
        <v>13630</v>
      </c>
      <c r="K56" s="308" t="s">
        <v>133</v>
      </c>
      <c r="L56" s="97"/>
      <c r="O56" s="274"/>
      <c r="P56" s="269">
        <f t="shared" si="1"/>
        <v>23500</v>
      </c>
      <c r="Q56" s="269">
        <f t="shared" si="2"/>
        <v>13630</v>
      </c>
      <c r="R56" s="270">
        <f t="shared" si="3"/>
        <v>0.57999999999999996</v>
      </c>
    </row>
    <row r="57" spans="2:19">
      <c r="B57" s="421"/>
      <c r="C57" s="319" t="s">
        <v>160</v>
      </c>
      <c r="D57" s="304">
        <v>140360</v>
      </c>
      <c r="E57" s="295">
        <v>100000</v>
      </c>
      <c r="F57" s="295">
        <v>0</v>
      </c>
      <c r="G57" s="308">
        <v>-100</v>
      </c>
      <c r="H57" s="295">
        <v>92357.54</v>
      </c>
      <c r="I57" s="295">
        <v>65705.539999999994</v>
      </c>
      <c r="J57" s="295">
        <v>0</v>
      </c>
      <c r="K57" s="308">
        <v>-100</v>
      </c>
      <c r="L57" s="96"/>
      <c r="O57" s="274"/>
      <c r="P57" s="269">
        <f t="shared" si="1"/>
        <v>-100000</v>
      </c>
      <c r="Q57" s="269">
        <f t="shared" si="2"/>
        <v>-65705.539999999994</v>
      </c>
      <c r="R57" s="270">
        <f t="shared" si="3"/>
        <v>0</v>
      </c>
    </row>
    <row r="58" spans="2:19">
      <c r="B58" s="421"/>
      <c r="C58" s="319" t="s">
        <v>95</v>
      </c>
      <c r="D58" s="304">
        <v>22000</v>
      </c>
      <c r="E58" s="295">
        <v>0</v>
      </c>
      <c r="F58" s="295">
        <v>0</v>
      </c>
      <c r="G58" s="308" t="s">
        <v>133</v>
      </c>
      <c r="H58" s="295">
        <v>14365</v>
      </c>
      <c r="I58" s="295">
        <v>0</v>
      </c>
      <c r="J58" s="295">
        <v>0</v>
      </c>
      <c r="K58" s="308" t="s">
        <v>133</v>
      </c>
      <c r="L58" s="96"/>
      <c r="O58" s="274"/>
      <c r="P58" s="269">
        <f t="shared" si="1"/>
        <v>0</v>
      </c>
      <c r="Q58" s="269">
        <f t="shared" si="2"/>
        <v>0</v>
      </c>
      <c r="R58" s="270">
        <f t="shared" si="3"/>
        <v>0</v>
      </c>
    </row>
    <row r="59" spans="2:19">
      <c r="B59" s="421"/>
      <c r="C59" s="319" t="s">
        <v>104</v>
      </c>
      <c r="D59" s="304">
        <v>17500</v>
      </c>
      <c r="E59" s="295">
        <v>0</v>
      </c>
      <c r="F59" s="295">
        <v>0</v>
      </c>
      <c r="G59" s="308" t="s">
        <v>133</v>
      </c>
      <c r="H59" s="295">
        <v>13410.36</v>
      </c>
      <c r="I59" s="295">
        <v>0</v>
      </c>
      <c r="J59" s="295">
        <v>0</v>
      </c>
      <c r="K59" s="308" t="s">
        <v>133</v>
      </c>
      <c r="L59" s="96"/>
      <c r="O59" s="274"/>
      <c r="P59" s="269">
        <f t="shared" si="1"/>
        <v>0</v>
      </c>
      <c r="Q59" s="269">
        <f t="shared" si="2"/>
        <v>0</v>
      </c>
      <c r="R59" s="270">
        <f t="shared" si="3"/>
        <v>0</v>
      </c>
    </row>
    <row r="60" spans="2:19">
      <c r="B60" s="421"/>
      <c r="C60" s="319" t="s">
        <v>74</v>
      </c>
      <c r="D60" s="304">
        <v>2128</v>
      </c>
      <c r="E60" s="295">
        <v>0</v>
      </c>
      <c r="F60" s="295">
        <v>0</v>
      </c>
      <c r="G60" s="308" t="s">
        <v>133</v>
      </c>
      <c r="H60" s="295">
        <v>5393.3</v>
      </c>
      <c r="I60" s="295">
        <v>0</v>
      </c>
      <c r="J60" s="295">
        <v>0</v>
      </c>
      <c r="K60" s="308" t="s">
        <v>133</v>
      </c>
      <c r="L60" s="96"/>
      <c r="O60" s="274"/>
      <c r="P60" s="269">
        <f t="shared" si="1"/>
        <v>0</v>
      </c>
      <c r="Q60" s="269">
        <f t="shared" si="2"/>
        <v>0</v>
      </c>
      <c r="R60" s="270">
        <f t="shared" si="3"/>
        <v>0</v>
      </c>
    </row>
    <row r="61" spans="2:19">
      <c r="B61" s="421"/>
      <c r="C61" s="319" t="s">
        <v>97</v>
      </c>
      <c r="D61" s="304">
        <v>3305.7837</v>
      </c>
      <c r="E61" s="295">
        <v>0</v>
      </c>
      <c r="F61" s="295">
        <v>0</v>
      </c>
      <c r="G61" s="308" t="s">
        <v>133</v>
      </c>
      <c r="H61" s="295">
        <v>4200.84</v>
      </c>
      <c r="I61" s="295">
        <v>0</v>
      </c>
      <c r="J61" s="295">
        <v>0</v>
      </c>
      <c r="K61" s="308" t="s">
        <v>133</v>
      </c>
      <c r="L61" s="96"/>
      <c r="O61" s="274"/>
      <c r="P61" s="269">
        <f t="shared" si="1"/>
        <v>0</v>
      </c>
      <c r="Q61" s="269">
        <f t="shared" si="2"/>
        <v>0</v>
      </c>
      <c r="R61" s="270">
        <f t="shared" si="3"/>
        <v>0</v>
      </c>
    </row>
    <row r="62" spans="2:19">
      <c r="B62" s="421"/>
      <c r="C62" s="319" t="s">
        <v>93</v>
      </c>
      <c r="D62" s="304">
        <v>833.52570000000003</v>
      </c>
      <c r="E62" s="295">
        <v>0</v>
      </c>
      <c r="F62" s="295">
        <v>0</v>
      </c>
      <c r="G62" s="308" t="s">
        <v>133</v>
      </c>
      <c r="H62" s="295">
        <v>1303.6500000000001</v>
      </c>
      <c r="I62" s="295">
        <v>0</v>
      </c>
      <c r="J62" s="295">
        <v>0</v>
      </c>
      <c r="K62" s="308" t="s">
        <v>133</v>
      </c>
      <c r="L62" s="96"/>
      <c r="O62" s="274"/>
      <c r="P62" s="269">
        <f t="shared" si="1"/>
        <v>0</v>
      </c>
      <c r="Q62" s="269">
        <f t="shared" si="2"/>
        <v>0</v>
      </c>
      <c r="R62" s="270">
        <f t="shared" si="3"/>
        <v>0</v>
      </c>
    </row>
    <row r="63" spans="2:19">
      <c r="B63" s="421"/>
      <c r="C63" s="319" t="s">
        <v>170</v>
      </c>
      <c r="D63" s="304">
        <v>352.5</v>
      </c>
      <c r="E63" s="295">
        <v>0</v>
      </c>
      <c r="F63" s="295">
        <v>0</v>
      </c>
      <c r="G63" s="308" t="s">
        <v>133</v>
      </c>
      <c r="H63" s="295">
        <v>409.65</v>
      </c>
      <c r="I63" s="295">
        <v>0</v>
      </c>
      <c r="J63" s="295">
        <v>0</v>
      </c>
      <c r="K63" s="308" t="s">
        <v>133</v>
      </c>
      <c r="L63" s="97"/>
      <c r="O63" s="274"/>
      <c r="P63" s="269">
        <f t="shared" si="1"/>
        <v>0</v>
      </c>
      <c r="Q63" s="269">
        <f t="shared" si="2"/>
        <v>0</v>
      </c>
      <c r="R63" s="270">
        <f t="shared" si="3"/>
        <v>0</v>
      </c>
    </row>
    <row r="64" spans="2:19">
      <c r="B64" s="421"/>
      <c r="C64" s="319" t="s">
        <v>224</v>
      </c>
      <c r="D64" s="304">
        <v>0</v>
      </c>
      <c r="E64" s="295">
        <v>0</v>
      </c>
      <c r="F64" s="295">
        <v>13.5846</v>
      </c>
      <c r="G64" s="308" t="s">
        <v>133</v>
      </c>
      <c r="H64" s="295">
        <v>0</v>
      </c>
      <c r="I64" s="295">
        <v>0</v>
      </c>
      <c r="J64" s="295">
        <v>67.81</v>
      </c>
      <c r="K64" s="308" t="s">
        <v>133</v>
      </c>
      <c r="L64" s="96"/>
      <c r="O64" s="273"/>
      <c r="P64" s="269">
        <f t="shared" si="1"/>
        <v>13.5846</v>
      </c>
      <c r="Q64" s="269">
        <f t="shared" si="2"/>
        <v>67.81</v>
      </c>
      <c r="R64" s="270">
        <f t="shared" si="3"/>
        <v>4.9916817572839838</v>
      </c>
    </row>
    <row r="65" spans="2:19" s="179" customFormat="1">
      <c r="B65" s="421"/>
      <c r="C65" s="319" t="s">
        <v>81</v>
      </c>
      <c r="D65" s="304">
        <v>0</v>
      </c>
      <c r="E65" s="295">
        <v>0</v>
      </c>
      <c r="F65" s="295">
        <v>19.2</v>
      </c>
      <c r="G65" s="308" t="s">
        <v>133</v>
      </c>
      <c r="H65" s="295">
        <v>0</v>
      </c>
      <c r="I65" s="295">
        <v>0</v>
      </c>
      <c r="J65" s="295">
        <v>254.18</v>
      </c>
      <c r="K65" s="308" t="s">
        <v>133</v>
      </c>
      <c r="L65" s="180"/>
      <c r="N65" s="120"/>
      <c r="O65" s="273"/>
      <c r="P65" s="269"/>
      <c r="Q65" s="269"/>
      <c r="R65" s="270"/>
      <c r="S65" s="120"/>
    </row>
    <row r="66" spans="2:19">
      <c r="B66" s="422"/>
      <c r="C66" s="319" t="s">
        <v>151</v>
      </c>
      <c r="D66" s="304">
        <v>0</v>
      </c>
      <c r="E66" s="295">
        <v>0</v>
      </c>
      <c r="F66" s="295">
        <v>40</v>
      </c>
      <c r="G66" s="308" t="s">
        <v>133</v>
      </c>
      <c r="H66" s="295">
        <v>0</v>
      </c>
      <c r="I66" s="295">
        <v>0</v>
      </c>
      <c r="J66" s="295">
        <v>73.760000000000005</v>
      </c>
      <c r="K66" s="308" t="s">
        <v>133</v>
      </c>
      <c r="L66" s="96"/>
      <c r="O66" s="272">
        <f>+J66/$J$88</f>
        <v>0.19865338001615945</v>
      </c>
      <c r="P66" s="269">
        <f t="shared" si="1"/>
        <v>40</v>
      </c>
      <c r="Q66" s="269">
        <f t="shared" si="2"/>
        <v>73.760000000000005</v>
      </c>
      <c r="R66" s="270">
        <f t="shared" si="3"/>
        <v>1.8440000000000001</v>
      </c>
    </row>
    <row r="67" spans="2:19" ht="12.75" customHeight="1">
      <c r="B67" s="326" t="s">
        <v>110</v>
      </c>
      <c r="C67" s="314"/>
      <c r="D67" s="320">
        <v>2125328.3863000004</v>
      </c>
      <c r="E67" s="321">
        <v>584482.26919999998</v>
      </c>
      <c r="F67" s="321">
        <v>531472.7845999999</v>
      </c>
      <c r="G67" s="322">
        <v>-9.0694769359823226</v>
      </c>
      <c r="H67" s="321">
        <v>1803223.55</v>
      </c>
      <c r="I67" s="321">
        <v>489114.55999999994</v>
      </c>
      <c r="J67" s="321">
        <v>501204.3</v>
      </c>
      <c r="K67" s="322">
        <v>2.4717603990361825</v>
      </c>
      <c r="L67" s="96"/>
      <c r="O67" s="274"/>
      <c r="P67" s="269">
        <f t="shared" si="1"/>
        <v>-53009.484600000083</v>
      </c>
      <c r="Q67" s="269">
        <f t="shared" si="2"/>
        <v>12089.740000000049</v>
      </c>
      <c r="R67" s="270">
        <f t="shared" si="3"/>
        <v>0.94304791237282126</v>
      </c>
    </row>
    <row r="68" spans="2:19">
      <c r="B68" s="420" t="s">
        <v>117</v>
      </c>
      <c r="C68" s="315" t="s">
        <v>91</v>
      </c>
      <c r="D68" s="316">
        <v>361834.5</v>
      </c>
      <c r="E68" s="317">
        <v>69638.5</v>
      </c>
      <c r="F68" s="317">
        <v>26400</v>
      </c>
      <c r="G68" s="318">
        <v>-62.089935883168067</v>
      </c>
      <c r="H68" s="317">
        <v>297461.53000000003</v>
      </c>
      <c r="I68" s="317">
        <v>51648.45</v>
      </c>
      <c r="J68" s="317">
        <v>22228.78</v>
      </c>
      <c r="K68" s="318">
        <v>-56.961380254392921</v>
      </c>
      <c r="L68" s="96"/>
      <c r="O68" s="274"/>
      <c r="P68" s="269">
        <f t="shared" si="1"/>
        <v>-43238.5</v>
      </c>
      <c r="Q68" s="269">
        <f t="shared" si="2"/>
        <v>-29419.67</v>
      </c>
      <c r="R68" s="270">
        <f t="shared" si="3"/>
        <v>0.8419992424242424</v>
      </c>
    </row>
    <row r="69" spans="2:19" s="179" customFormat="1">
      <c r="B69" s="421"/>
      <c r="C69" s="319" t="s">
        <v>119</v>
      </c>
      <c r="D69" s="304">
        <v>31422.537400000001</v>
      </c>
      <c r="E69" s="295">
        <v>40.823999999999998</v>
      </c>
      <c r="F69" s="295">
        <v>0</v>
      </c>
      <c r="G69" s="308">
        <v>-100</v>
      </c>
      <c r="H69" s="295">
        <v>68433.070000000007</v>
      </c>
      <c r="I69" s="295">
        <v>382.1</v>
      </c>
      <c r="J69" s="295">
        <v>0</v>
      </c>
      <c r="K69" s="308">
        <v>-100</v>
      </c>
      <c r="L69" s="180"/>
      <c r="N69" s="120"/>
      <c r="O69" s="274"/>
      <c r="P69" s="269">
        <f t="shared" si="1"/>
        <v>-40.823999999999998</v>
      </c>
      <c r="Q69" s="269">
        <f t="shared" si="2"/>
        <v>-382.1</v>
      </c>
      <c r="R69" s="270">
        <f t="shared" si="3"/>
        <v>0</v>
      </c>
      <c r="S69" s="120"/>
    </row>
    <row r="70" spans="2:19">
      <c r="B70" s="421"/>
      <c r="C70" s="319" t="s">
        <v>74</v>
      </c>
      <c r="D70" s="304">
        <v>26727</v>
      </c>
      <c r="E70" s="295">
        <v>19815</v>
      </c>
      <c r="F70" s="295">
        <v>0</v>
      </c>
      <c r="G70" s="308">
        <v>-100</v>
      </c>
      <c r="H70" s="295">
        <v>61040.09</v>
      </c>
      <c r="I70" s="295">
        <v>46608.39</v>
      </c>
      <c r="J70" s="295">
        <v>0</v>
      </c>
      <c r="K70" s="308">
        <v>-100</v>
      </c>
      <c r="L70" s="96"/>
      <c r="O70" s="274"/>
      <c r="P70" s="269">
        <f t="shared" si="1"/>
        <v>-19815</v>
      </c>
      <c r="Q70" s="269">
        <f t="shared" si="2"/>
        <v>-46608.39</v>
      </c>
      <c r="R70" s="270">
        <f t="shared" si="3"/>
        <v>0</v>
      </c>
    </row>
    <row r="71" spans="2:19" s="179" customFormat="1">
      <c r="B71" s="421"/>
      <c r="C71" s="319" t="s">
        <v>93</v>
      </c>
      <c r="D71" s="304">
        <v>10800</v>
      </c>
      <c r="E71" s="295">
        <v>2400</v>
      </c>
      <c r="F71" s="295">
        <v>7200</v>
      </c>
      <c r="G71" s="308">
        <v>200</v>
      </c>
      <c r="H71" s="295">
        <v>10260</v>
      </c>
      <c r="I71" s="295">
        <v>2280</v>
      </c>
      <c r="J71" s="295">
        <v>6840</v>
      </c>
      <c r="K71" s="308">
        <v>200</v>
      </c>
      <c r="L71" s="180"/>
      <c r="N71" s="120"/>
      <c r="O71" s="274"/>
      <c r="P71" s="269">
        <f t="shared" si="1"/>
        <v>4800</v>
      </c>
      <c r="Q71" s="269">
        <f t="shared" si="2"/>
        <v>4560</v>
      </c>
      <c r="R71" s="270">
        <f t="shared" si="3"/>
        <v>0.95</v>
      </c>
      <c r="S71" s="120"/>
    </row>
    <row r="72" spans="2:19">
      <c r="B72" s="422"/>
      <c r="C72" s="319" t="s">
        <v>75</v>
      </c>
      <c r="D72" s="304">
        <v>385</v>
      </c>
      <c r="E72" s="295">
        <v>0</v>
      </c>
      <c r="F72" s="295">
        <v>16</v>
      </c>
      <c r="G72" s="308" t="s">
        <v>133</v>
      </c>
      <c r="H72" s="295">
        <v>780.22</v>
      </c>
      <c r="I72" s="295">
        <v>0</v>
      </c>
      <c r="J72" s="295">
        <v>34.75</v>
      </c>
      <c r="K72" s="308" t="s">
        <v>133</v>
      </c>
      <c r="L72" s="97"/>
      <c r="O72" s="272">
        <f>+J72/$J$88</f>
        <v>9.3590088876918928E-2</v>
      </c>
      <c r="P72" s="269">
        <f t="shared" si="1"/>
        <v>16</v>
      </c>
      <c r="Q72" s="269">
        <f t="shared" si="2"/>
        <v>34.75</v>
      </c>
      <c r="R72" s="270">
        <f t="shared" si="3"/>
        <v>2.171875</v>
      </c>
    </row>
    <row r="73" spans="2:19" ht="12.45" customHeight="1">
      <c r="B73" s="326" t="s">
        <v>118</v>
      </c>
      <c r="C73" s="314"/>
      <c r="D73" s="320">
        <v>431169.03740000003</v>
      </c>
      <c r="E73" s="321">
        <v>91894.323999999993</v>
      </c>
      <c r="F73" s="321">
        <v>33616</v>
      </c>
      <c r="G73" s="322">
        <v>-63.418850548375552</v>
      </c>
      <c r="H73" s="321">
        <v>437974.91</v>
      </c>
      <c r="I73" s="321">
        <v>100918.94</v>
      </c>
      <c r="J73" s="321">
        <v>29103.53</v>
      </c>
      <c r="K73" s="322">
        <v>-71.161478707564711</v>
      </c>
      <c r="L73" s="96"/>
      <c r="O73" s="274"/>
      <c r="P73" s="269">
        <f t="shared" ref="P73:P88" si="4">+F73-E73</f>
        <v>-58278.323999999993</v>
      </c>
      <c r="Q73" s="269">
        <f t="shared" ref="Q73:Q88" si="5">+J73-I73</f>
        <v>-71815.41</v>
      </c>
      <c r="R73" s="270">
        <f t="shared" ref="R73:R88" si="6">+IF(F73=0,0,J73/F73)</f>
        <v>0.86576421941932413</v>
      </c>
    </row>
    <row r="74" spans="2:19" s="179" customFormat="1">
      <c r="B74" s="420" t="s">
        <v>242</v>
      </c>
      <c r="C74" s="315" t="s">
        <v>119</v>
      </c>
      <c r="D74" s="316">
        <v>1850</v>
      </c>
      <c r="E74" s="317">
        <v>0</v>
      </c>
      <c r="F74" s="317">
        <v>0</v>
      </c>
      <c r="G74" s="318" t="s">
        <v>133</v>
      </c>
      <c r="H74" s="317">
        <v>167484.03</v>
      </c>
      <c r="I74" s="317">
        <v>0</v>
      </c>
      <c r="J74" s="317">
        <v>0</v>
      </c>
      <c r="K74" s="318" t="s">
        <v>133</v>
      </c>
      <c r="L74" s="180"/>
      <c r="N74" s="120"/>
      <c r="O74" s="274"/>
      <c r="P74" s="269"/>
      <c r="Q74" s="269"/>
      <c r="R74" s="270"/>
      <c r="S74" s="120"/>
    </row>
    <row r="75" spans="2:19">
      <c r="B75" s="422"/>
      <c r="C75" s="319" t="s">
        <v>81</v>
      </c>
      <c r="D75" s="304">
        <v>0</v>
      </c>
      <c r="E75" s="295">
        <v>0</v>
      </c>
      <c r="F75" s="295">
        <v>1.7692000000000001</v>
      </c>
      <c r="G75" s="308" t="s">
        <v>133</v>
      </c>
      <c r="H75" s="295">
        <v>0</v>
      </c>
      <c r="I75" s="295">
        <v>0</v>
      </c>
      <c r="J75" s="295">
        <v>492.42</v>
      </c>
      <c r="K75" s="308" t="s">
        <v>133</v>
      </c>
      <c r="O75" s="272">
        <f>+J75/$J$88</f>
        <v>1.3262052248855374</v>
      </c>
      <c r="P75" s="269">
        <f t="shared" si="4"/>
        <v>1.7692000000000001</v>
      </c>
      <c r="Q75" s="269">
        <f t="shared" si="5"/>
        <v>492.42</v>
      </c>
      <c r="R75" s="270">
        <f t="shared" si="6"/>
        <v>278.32918833371014</v>
      </c>
    </row>
    <row r="76" spans="2:19">
      <c r="B76" s="326" t="s">
        <v>221</v>
      </c>
      <c r="C76" s="314"/>
      <c r="D76" s="320">
        <v>1850</v>
      </c>
      <c r="E76" s="321">
        <v>0</v>
      </c>
      <c r="F76" s="321">
        <v>1.7692000000000001</v>
      </c>
      <c r="G76" s="322" t="s">
        <v>133</v>
      </c>
      <c r="H76" s="321">
        <v>167484.03</v>
      </c>
      <c r="I76" s="321">
        <v>0</v>
      </c>
      <c r="J76" s="321">
        <v>492.42</v>
      </c>
      <c r="K76" s="322" t="s">
        <v>133</v>
      </c>
      <c r="O76" s="274"/>
      <c r="P76" s="269">
        <f t="shared" si="4"/>
        <v>1.7692000000000001</v>
      </c>
      <c r="Q76" s="269">
        <f t="shared" si="5"/>
        <v>492.42</v>
      </c>
      <c r="R76" s="270">
        <f t="shared" si="6"/>
        <v>278.32918833371014</v>
      </c>
    </row>
    <row r="77" spans="2:19">
      <c r="B77" s="420" t="s">
        <v>243</v>
      </c>
      <c r="C77" s="315" t="s">
        <v>119</v>
      </c>
      <c r="D77" s="316">
        <v>13688.353800000001</v>
      </c>
      <c r="E77" s="317">
        <v>13608</v>
      </c>
      <c r="F77" s="317">
        <v>0</v>
      </c>
      <c r="G77" s="318">
        <v>-100</v>
      </c>
      <c r="H77" s="317">
        <v>21851.919999999998</v>
      </c>
      <c r="I77" s="317">
        <v>20700</v>
      </c>
      <c r="J77" s="317">
        <v>0</v>
      </c>
      <c r="K77" s="318">
        <v>-100</v>
      </c>
      <c r="O77" s="274"/>
      <c r="P77" s="269">
        <f t="shared" si="4"/>
        <v>-13608</v>
      </c>
      <c r="Q77" s="269">
        <f t="shared" si="5"/>
        <v>-20700</v>
      </c>
      <c r="R77" s="270">
        <f t="shared" si="6"/>
        <v>0</v>
      </c>
    </row>
    <row r="78" spans="2:19">
      <c r="B78" s="421"/>
      <c r="C78" s="319" t="s">
        <v>121</v>
      </c>
      <c r="D78" s="304">
        <v>20000</v>
      </c>
      <c r="E78" s="295">
        <v>20000</v>
      </c>
      <c r="F78" s="295">
        <v>0</v>
      </c>
      <c r="G78" s="308">
        <v>-100</v>
      </c>
      <c r="H78" s="295">
        <v>15760</v>
      </c>
      <c r="I78" s="295">
        <v>15760</v>
      </c>
      <c r="J78" s="295">
        <v>0</v>
      </c>
      <c r="K78" s="308">
        <v>-100</v>
      </c>
      <c r="O78" s="274"/>
      <c r="P78" s="269">
        <f t="shared" si="4"/>
        <v>-20000</v>
      </c>
      <c r="Q78" s="269">
        <f t="shared" si="5"/>
        <v>-15760</v>
      </c>
      <c r="R78" s="270">
        <f t="shared" si="6"/>
        <v>0</v>
      </c>
    </row>
    <row r="79" spans="2:19">
      <c r="B79" s="421"/>
      <c r="C79" s="319" t="s">
        <v>93</v>
      </c>
      <c r="D79" s="304">
        <v>1309.2565</v>
      </c>
      <c r="E79" s="295">
        <v>1141.8697999999999</v>
      </c>
      <c r="F79" s="295">
        <v>0</v>
      </c>
      <c r="G79" s="308">
        <v>-100</v>
      </c>
      <c r="H79" s="295">
        <v>2160.5</v>
      </c>
      <c r="I79" s="295">
        <v>1931.68</v>
      </c>
      <c r="J79" s="295">
        <v>0</v>
      </c>
      <c r="K79" s="308">
        <v>-100</v>
      </c>
      <c r="O79" s="274"/>
      <c r="P79" s="269">
        <f t="shared" si="4"/>
        <v>-1141.8697999999999</v>
      </c>
      <c r="Q79" s="269">
        <f t="shared" si="5"/>
        <v>-1931.68</v>
      </c>
      <c r="R79" s="270">
        <f t="shared" si="6"/>
        <v>0</v>
      </c>
    </row>
    <row r="80" spans="2:19">
      <c r="B80" s="421"/>
      <c r="C80" s="319" t="s">
        <v>160</v>
      </c>
      <c r="D80" s="304">
        <v>4.2</v>
      </c>
      <c r="E80" s="295">
        <v>0</v>
      </c>
      <c r="F80" s="295">
        <v>0</v>
      </c>
      <c r="G80" s="308" t="s">
        <v>133</v>
      </c>
      <c r="H80" s="295">
        <v>780</v>
      </c>
      <c r="I80" s="295">
        <v>0</v>
      </c>
      <c r="J80" s="295">
        <v>0</v>
      </c>
      <c r="K80" s="308" t="s">
        <v>133</v>
      </c>
      <c r="O80" s="274"/>
      <c r="P80" s="269">
        <f t="shared" si="4"/>
        <v>0</v>
      </c>
      <c r="Q80" s="269">
        <f t="shared" si="5"/>
        <v>0</v>
      </c>
      <c r="R80" s="270">
        <f t="shared" si="6"/>
        <v>0</v>
      </c>
    </row>
    <row r="81" spans="2:19" s="179" customFormat="1">
      <c r="B81" s="421"/>
      <c r="C81" s="319" t="s">
        <v>95</v>
      </c>
      <c r="D81" s="304">
        <v>96</v>
      </c>
      <c r="E81" s="295">
        <v>96</v>
      </c>
      <c r="F81" s="295">
        <v>0</v>
      </c>
      <c r="G81" s="308">
        <v>-100</v>
      </c>
      <c r="H81" s="295">
        <v>375.23</v>
      </c>
      <c r="I81" s="295">
        <v>375.23</v>
      </c>
      <c r="J81" s="295">
        <v>0</v>
      </c>
      <c r="K81" s="308">
        <v>-100</v>
      </c>
      <c r="N81" s="120"/>
      <c r="O81" s="274"/>
      <c r="P81" s="269">
        <f t="shared" si="4"/>
        <v>-96</v>
      </c>
      <c r="Q81" s="269">
        <f t="shared" si="5"/>
        <v>-375.23</v>
      </c>
      <c r="R81" s="270">
        <f t="shared" si="6"/>
        <v>0</v>
      </c>
      <c r="S81" s="120"/>
    </row>
    <row r="82" spans="2:19">
      <c r="B82" s="422"/>
      <c r="C82" s="319" t="s">
        <v>74</v>
      </c>
      <c r="D82" s="304">
        <v>500</v>
      </c>
      <c r="E82" s="295">
        <v>0</v>
      </c>
      <c r="F82" s="295">
        <v>0</v>
      </c>
      <c r="G82" s="308" t="s">
        <v>133</v>
      </c>
      <c r="H82" s="295">
        <v>26.21</v>
      </c>
      <c r="I82" s="295">
        <v>0</v>
      </c>
      <c r="J82" s="295">
        <v>0</v>
      </c>
      <c r="K82" s="308" t="s">
        <v>133</v>
      </c>
      <c r="O82" s="272">
        <f>+J82/$J$88</f>
        <v>0</v>
      </c>
      <c r="P82" s="269">
        <f t="shared" si="4"/>
        <v>0</v>
      </c>
      <c r="Q82" s="269">
        <f t="shared" si="5"/>
        <v>0</v>
      </c>
      <c r="R82" s="270">
        <f t="shared" si="6"/>
        <v>0</v>
      </c>
    </row>
    <row r="83" spans="2:19" s="179" customFormat="1">
      <c r="B83" s="326" t="s">
        <v>244</v>
      </c>
      <c r="C83" s="314"/>
      <c r="D83" s="320">
        <v>35597.810299999997</v>
      </c>
      <c r="E83" s="321">
        <v>34845.8698</v>
      </c>
      <c r="F83" s="321">
        <v>0</v>
      </c>
      <c r="G83" s="322">
        <v>-100</v>
      </c>
      <c r="H83" s="321">
        <v>40953.86</v>
      </c>
      <c r="I83" s="321">
        <v>38766.910000000003</v>
      </c>
      <c r="J83" s="321">
        <v>0</v>
      </c>
      <c r="K83" s="322">
        <v>-100</v>
      </c>
      <c r="N83" s="120"/>
      <c r="O83" s="272"/>
      <c r="P83" s="269">
        <f t="shared" si="4"/>
        <v>-34845.8698</v>
      </c>
      <c r="Q83" s="269">
        <f t="shared" si="5"/>
        <v>-38766.910000000003</v>
      </c>
      <c r="R83" s="270">
        <f t="shared" si="6"/>
        <v>0</v>
      </c>
      <c r="S83" s="120"/>
    </row>
    <row r="84" spans="2:19" s="179" customFormat="1">
      <c r="B84" s="420" t="s">
        <v>82</v>
      </c>
      <c r="C84" s="315" t="s">
        <v>74</v>
      </c>
      <c r="D84" s="316">
        <v>82475.88</v>
      </c>
      <c r="E84" s="317">
        <v>23864.34</v>
      </c>
      <c r="F84" s="317">
        <v>41990</v>
      </c>
      <c r="G84" s="318">
        <v>75.952907140947531</v>
      </c>
      <c r="H84" s="317">
        <v>9603.83</v>
      </c>
      <c r="I84" s="317">
        <v>2904.09</v>
      </c>
      <c r="J84" s="317">
        <v>4456.0200000000004</v>
      </c>
      <c r="K84" s="318">
        <v>53.439459520882629</v>
      </c>
      <c r="N84" s="120"/>
      <c r="O84" s="272"/>
      <c r="P84" s="269">
        <f t="shared" si="4"/>
        <v>18125.66</v>
      </c>
      <c r="Q84" s="269">
        <f t="shared" si="5"/>
        <v>1551.9300000000003</v>
      </c>
      <c r="R84" s="270">
        <f t="shared" si="6"/>
        <v>0.10612098118599668</v>
      </c>
      <c r="S84" s="120"/>
    </row>
    <row r="85" spans="2:19" s="179" customFormat="1">
      <c r="B85" s="422"/>
      <c r="C85" s="319" t="s">
        <v>93</v>
      </c>
      <c r="D85" s="304">
        <v>651.95309999999995</v>
      </c>
      <c r="E85" s="295">
        <v>0</v>
      </c>
      <c r="F85" s="295">
        <v>0</v>
      </c>
      <c r="G85" s="308" t="s">
        <v>133</v>
      </c>
      <c r="H85" s="295">
        <v>840.1</v>
      </c>
      <c r="I85" s="295">
        <v>0</v>
      </c>
      <c r="J85" s="295">
        <v>0</v>
      </c>
      <c r="K85" s="308" t="s">
        <v>133</v>
      </c>
      <c r="N85" s="120"/>
      <c r="O85" s="272">
        <f>+J85/$J$88</f>
        <v>0</v>
      </c>
      <c r="P85" s="269">
        <f t="shared" si="4"/>
        <v>0</v>
      </c>
      <c r="Q85" s="269">
        <f t="shared" si="5"/>
        <v>0</v>
      </c>
      <c r="R85" s="270">
        <f t="shared" si="6"/>
        <v>0</v>
      </c>
      <c r="S85" s="120"/>
    </row>
    <row r="86" spans="2:19">
      <c r="B86" s="326" t="s">
        <v>111</v>
      </c>
      <c r="C86" s="314"/>
      <c r="D86" s="320">
        <v>83127.833100000003</v>
      </c>
      <c r="E86" s="321">
        <v>23864.34</v>
      </c>
      <c r="F86" s="321">
        <v>41990</v>
      </c>
      <c r="G86" s="322">
        <v>75.952907140947531</v>
      </c>
      <c r="H86" s="321">
        <v>10443.93</v>
      </c>
      <c r="I86" s="321">
        <v>2904.09</v>
      </c>
      <c r="J86" s="321">
        <v>4456.0200000000004</v>
      </c>
      <c r="K86" s="322">
        <v>53.439459520882629</v>
      </c>
      <c r="O86" s="274"/>
      <c r="P86" s="269">
        <f t="shared" si="4"/>
        <v>18125.66</v>
      </c>
      <c r="Q86" s="269">
        <f t="shared" si="5"/>
        <v>1551.9300000000003</v>
      </c>
      <c r="R86" s="270">
        <f t="shared" si="6"/>
        <v>0.10612098118599668</v>
      </c>
    </row>
    <row r="87" spans="2:19" ht="28.8">
      <c r="B87" s="338" t="s">
        <v>245</v>
      </c>
      <c r="C87" s="315" t="s">
        <v>74</v>
      </c>
      <c r="D87" s="316">
        <v>64472</v>
      </c>
      <c r="E87" s="317">
        <v>24935</v>
      </c>
      <c r="F87" s="317">
        <v>3150</v>
      </c>
      <c r="G87" s="318">
        <v>-87.367154601965112</v>
      </c>
      <c r="H87" s="317">
        <v>7543.65</v>
      </c>
      <c r="I87" s="317">
        <v>3015.67</v>
      </c>
      <c r="J87" s="317">
        <v>371.3</v>
      </c>
      <c r="K87" s="318">
        <v>-87.68764486830456</v>
      </c>
      <c r="O87" s="272">
        <f>+J87/$J$88</f>
        <v>1</v>
      </c>
      <c r="P87" s="269">
        <f t="shared" si="4"/>
        <v>-21785</v>
      </c>
      <c r="Q87" s="269">
        <f t="shared" si="5"/>
        <v>-2644.37</v>
      </c>
      <c r="R87" s="270">
        <f t="shared" si="6"/>
        <v>0.11787301587301588</v>
      </c>
    </row>
    <row r="88" spans="2:19">
      <c r="B88" s="326" t="s">
        <v>246</v>
      </c>
      <c r="C88" s="314"/>
      <c r="D88" s="320">
        <v>64472</v>
      </c>
      <c r="E88" s="321">
        <v>24935</v>
      </c>
      <c r="F88" s="321">
        <v>3150</v>
      </c>
      <c r="G88" s="322">
        <v>-87.367154601965112</v>
      </c>
      <c r="H88" s="321">
        <v>7543.65</v>
      </c>
      <c r="I88" s="321">
        <v>3015.67</v>
      </c>
      <c r="J88" s="321">
        <v>371.3</v>
      </c>
      <c r="K88" s="322">
        <v>-87.68764486830456</v>
      </c>
      <c r="O88" s="274"/>
      <c r="P88" s="269">
        <f t="shared" si="4"/>
        <v>-21785</v>
      </c>
      <c r="Q88" s="269">
        <f t="shared" si="5"/>
        <v>-2644.37</v>
      </c>
      <c r="R88" s="270">
        <f t="shared" si="6"/>
        <v>0.11787301587301588</v>
      </c>
    </row>
    <row r="89" spans="2:19">
      <c r="B89" s="327" t="s">
        <v>88</v>
      </c>
      <c r="C89" s="328"/>
      <c r="D89" s="323">
        <v>109499612.06479998</v>
      </c>
      <c r="E89" s="324">
        <v>27101478.606400002</v>
      </c>
      <c r="F89" s="324">
        <v>29652017.952700004</v>
      </c>
      <c r="G89" s="325">
        <v>9.411070825108748</v>
      </c>
      <c r="H89" s="324">
        <v>103882406.55999997</v>
      </c>
      <c r="I89" s="324">
        <v>23958582.960000001</v>
      </c>
      <c r="J89" s="324">
        <v>27752916.22000001</v>
      </c>
      <c r="K89" s="325">
        <v>15.837052075804436</v>
      </c>
      <c r="O89" s="262"/>
      <c r="P89" s="262"/>
    </row>
    <row r="90" spans="2:19" ht="13.2">
      <c r="B90" s="333" t="s">
        <v>260</v>
      </c>
      <c r="O90" s="262"/>
      <c r="P90" s="262"/>
    </row>
  </sheetData>
  <mergeCells count="13">
    <mergeCell ref="B77:B82"/>
    <mergeCell ref="B84:B85"/>
    <mergeCell ref="B2:K2"/>
    <mergeCell ref="D4:G4"/>
    <mergeCell ref="H4:K4"/>
    <mergeCell ref="B4:B5"/>
    <mergeCell ref="C4:C5"/>
    <mergeCell ref="B6:B20"/>
    <mergeCell ref="B40:B49"/>
    <mergeCell ref="B22:B38"/>
    <mergeCell ref="B51:B66"/>
    <mergeCell ref="B68:B72"/>
    <mergeCell ref="B74:B75"/>
  </mergeCells>
  <conditionalFormatting sqref="P6:P87">
    <cfRule type="top10" dxfId="4" priority="93" rank="2"/>
    <cfRule type="top10" dxfId="3" priority="94" bottom="1" rank="2"/>
  </conditionalFormatting>
  <conditionalFormatting sqref="Q6:Q87">
    <cfRule type="top10" dxfId="2" priority="97" rank="2"/>
    <cfRule type="top10" dxfId="1" priority="98" bottom="1" rank="2"/>
  </conditionalFormatting>
  <conditionalFormatting sqref="R6:R88">
    <cfRule type="top10" dxfId="0" priority="101" rank="6"/>
  </conditionalFormatting>
  <hyperlinks>
    <hyperlink ref="M2" location="Índice!A1" display="Volver al índice"/>
  </hyperlinks>
  <printOptions horizontalCentered="1"/>
  <pageMargins left="0.11811023622047245" right="0.11811023622047245" top="0.31496062992125984" bottom="0.35433070866141736" header="0.31496062992125984" footer="0.31496062992125984"/>
  <pageSetup paperSize="122" scale="57"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2:H26"/>
  <sheetViews>
    <sheetView zoomScale="80" zoomScaleNormal="80" zoomScalePageLayoutView="80" workbookViewId="0"/>
  </sheetViews>
  <sheetFormatPr baseColWidth="10" defaultColWidth="10.88671875" defaultRowHeight="14.4"/>
  <cols>
    <col min="1" max="9" width="10.33203125" style="86" customWidth="1"/>
    <col min="10" max="22" width="10.88671875" style="86"/>
    <col min="23" max="23" width="10.88671875" style="86" customWidth="1"/>
    <col min="24" max="16384" width="10.88671875" style="86"/>
  </cols>
  <sheetData>
    <row r="2" spans="2:8" ht="15.6">
      <c r="B2" s="59"/>
      <c r="C2" s="59"/>
      <c r="D2" s="60"/>
      <c r="E2" s="163" t="s">
        <v>105</v>
      </c>
      <c r="F2" s="60"/>
      <c r="G2" s="59"/>
      <c r="H2" s="59"/>
    </row>
    <row r="3" spans="2:8" ht="15" customHeight="1">
      <c r="B3" s="59"/>
      <c r="C3" s="59"/>
      <c r="E3" s="112" t="str">
        <f>+Portada!E49</f>
        <v>Abril 2018</v>
      </c>
      <c r="F3" s="111"/>
      <c r="G3" s="59"/>
      <c r="H3" s="59"/>
    </row>
    <row r="4" spans="2:8">
      <c r="B4" s="59"/>
      <c r="C4" s="59"/>
      <c r="D4" s="60"/>
      <c r="E4" s="88" t="s">
        <v>250</v>
      </c>
      <c r="F4" s="60"/>
      <c r="G4" s="59"/>
      <c r="H4" s="59"/>
    </row>
    <row r="5" spans="2:8">
      <c r="B5" s="59"/>
      <c r="D5" s="89"/>
      <c r="F5" s="89"/>
      <c r="G5" s="89"/>
      <c r="H5" s="59"/>
    </row>
    <row r="6" spans="2:8">
      <c r="B6" s="59"/>
      <c r="C6" s="59"/>
      <c r="D6" s="59"/>
      <c r="E6" s="59"/>
      <c r="F6" s="59"/>
      <c r="G6" s="59"/>
      <c r="H6" s="59"/>
    </row>
    <row r="7" spans="2:8">
      <c r="B7" s="59"/>
      <c r="C7" s="59"/>
      <c r="D7" s="60"/>
      <c r="E7" s="83" t="s">
        <v>251</v>
      </c>
      <c r="F7" s="60"/>
      <c r="G7" s="59"/>
      <c r="H7" s="59"/>
    </row>
    <row r="8" spans="2:8">
      <c r="B8" s="59"/>
      <c r="C8" s="59"/>
      <c r="D8" s="59"/>
      <c r="E8" s="59"/>
      <c r="F8" s="59"/>
      <c r="G8" s="59"/>
      <c r="H8" s="59"/>
    </row>
    <row r="9" spans="2:8">
      <c r="B9" s="59"/>
      <c r="C9" s="59"/>
      <c r="D9" s="59"/>
      <c r="E9" s="59"/>
      <c r="F9" s="59"/>
      <c r="G9" s="59"/>
      <c r="H9" s="59"/>
    </row>
    <row r="10" spans="2:8">
      <c r="B10" s="59"/>
      <c r="C10" s="59"/>
      <c r="D10" s="59"/>
      <c r="E10" s="59"/>
      <c r="F10" s="59"/>
      <c r="G10" s="59"/>
      <c r="H10" s="59"/>
    </row>
    <row r="11" spans="2:8">
      <c r="B11" s="59"/>
      <c r="C11" s="59"/>
      <c r="D11" s="59"/>
      <c r="E11" s="59"/>
      <c r="F11" s="59"/>
      <c r="G11" s="59"/>
      <c r="H11" s="59"/>
    </row>
    <row r="12" spans="2:8">
      <c r="B12" s="59"/>
      <c r="C12" s="59"/>
      <c r="D12" s="59"/>
      <c r="E12" s="59"/>
      <c r="F12" s="59"/>
      <c r="G12" s="59"/>
      <c r="H12" s="59"/>
    </row>
    <row r="13" spans="2:8">
      <c r="B13" s="60"/>
      <c r="D13" s="90"/>
      <c r="E13" s="88" t="s">
        <v>113</v>
      </c>
      <c r="F13" s="90"/>
      <c r="G13" s="90"/>
      <c r="H13" s="60"/>
    </row>
    <row r="14" spans="2:8">
      <c r="B14" s="59"/>
      <c r="D14" s="90"/>
      <c r="E14" s="88" t="s">
        <v>0</v>
      </c>
      <c r="F14" s="90"/>
      <c r="G14" s="90"/>
      <c r="H14" s="59"/>
    </row>
    <row r="15" spans="2:8">
      <c r="B15" s="60"/>
      <c r="D15" s="91"/>
      <c r="E15" s="92" t="s">
        <v>1</v>
      </c>
      <c r="F15" s="91"/>
      <c r="G15" s="91"/>
      <c r="H15" s="60"/>
    </row>
    <row r="16" spans="2:8">
      <c r="B16" s="60"/>
      <c r="C16" s="60"/>
      <c r="D16" s="60"/>
      <c r="E16" s="60"/>
      <c r="F16" s="60"/>
      <c r="G16" s="60"/>
      <c r="H16" s="60"/>
    </row>
    <row r="17" spans="2:8">
      <c r="B17" s="60"/>
      <c r="E17" s="107" t="s">
        <v>225</v>
      </c>
      <c r="F17" s="107"/>
      <c r="G17" s="107"/>
      <c r="H17" s="87"/>
    </row>
    <row r="18" spans="2:8">
      <c r="B18" s="60"/>
      <c r="E18" s="107" t="s">
        <v>226</v>
      </c>
      <c r="F18" s="107"/>
      <c r="G18" s="107"/>
      <c r="H18" s="87"/>
    </row>
    <row r="19" spans="2:8">
      <c r="B19" s="60"/>
      <c r="C19" s="60"/>
      <c r="D19" s="60"/>
      <c r="E19" s="60"/>
      <c r="F19" s="60"/>
      <c r="G19" s="60"/>
      <c r="H19" s="60"/>
    </row>
    <row r="20" spans="2:8">
      <c r="B20" s="60"/>
      <c r="C20" s="60"/>
      <c r="D20" s="59"/>
      <c r="E20" s="59"/>
      <c r="F20" s="59"/>
      <c r="G20" s="60"/>
      <c r="H20" s="60"/>
    </row>
    <row r="21" spans="2:8">
      <c r="B21" s="60"/>
      <c r="C21" s="60"/>
      <c r="D21" s="59"/>
      <c r="E21" s="59"/>
      <c r="F21" s="59"/>
      <c r="G21" s="60"/>
      <c r="H21" s="60"/>
    </row>
    <row r="22" spans="2:8">
      <c r="B22" s="60"/>
      <c r="C22" s="60"/>
      <c r="D22" s="60"/>
      <c r="E22" s="60"/>
      <c r="F22" s="60"/>
      <c r="G22" s="60"/>
      <c r="H22" s="60"/>
    </row>
    <row r="23" spans="2:8">
      <c r="B23" s="59"/>
      <c r="C23" s="59"/>
      <c r="D23" s="59"/>
      <c r="E23" s="59"/>
      <c r="F23" s="59"/>
      <c r="G23" s="59"/>
      <c r="H23" s="59"/>
    </row>
    <row r="24" spans="2:8">
      <c r="B24" s="59"/>
      <c r="C24" s="59"/>
      <c r="D24" s="59"/>
      <c r="E24" s="59"/>
      <c r="F24" s="59"/>
      <c r="G24" s="59"/>
      <c r="H24" s="59"/>
    </row>
    <row r="25" spans="2:8">
      <c r="D25" s="93"/>
      <c r="E25" s="164" t="s">
        <v>103</v>
      </c>
      <c r="F25" s="93"/>
      <c r="G25" s="93"/>
      <c r="H25" s="87"/>
    </row>
    <row r="26" spans="2:8">
      <c r="B26" s="59"/>
      <c r="C26" s="59"/>
      <c r="D26" s="59"/>
      <c r="E26" s="59"/>
      <c r="F26" s="59"/>
      <c r="G26" s="59"/>
      <c r="H26" s="59"/>
    </row>
  </sheetData>
  <hyperlinks>
    <hyperlink ref="E15" r:id="rId1"/>
  </hyperlinks>
  <printOptions horizontalCentered="1" verticalCentered="1"/>
  <pageMargins left="0.70866141732283472" right="0.70866141732283472" top="1.299212598425197" bottom="0.74803149606299213" header="0.31496062992125984" footer="0.31496062992125984"/>
  <pageSetup paperSize="122"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9"/>
  <sheetViews>
    <sheetView zoomScale="80" zoomScaleNormal="80" zoomScalePageLayoutView="80" workbookViewId="0"/>
  </sheetViews>
  <sheetFormatPr baseColWidth="10" defaultColWidth="10.88671875" defaultRowHeight="13.8"/>
  <cols>
    <col min="1" max="1" width="1.33203125" style="166" customWidth="1"/>
    <col min="2" max="9" width="11" style="166" customWidth="1"/>
    <col min="10" max="10" width="2" style="166" customWidth="1"/>
    <col min="11" max="18" width="10.88671875" style="166"/>
    <col min="19" max="20" width="10.88671875" style="166" customWidth="1"/>
    <col min="21" max="25" width="10.88671875" style="166"/>
    <col min="26" max="26" width="10.88671875" style="166" customWidth="1"/>
    <col min="27" max="16384" width="10.88671875" style="166"/>
  </cols>
  <sheetData>
    <row r="2" spans="2:11" ht="14.4">
      <c r="B2" s="347" t="s">
        <v>147</v>
      </c>
      <c r="C2" s="347"/>
      <c r="D2" s="347"/>
      <c r="E2" s="347"/>
      <c r="F2" s="347"/>
      <c r="G2" s="347"/>
      <c r="H2" s="347"/>
      <c r="I2" s="347"/>
      <c r="J2" s="165"/>
      <c r="K2" s="54" t="s">
        <v>137</v>
      </c>
    </row>
    <row r="3" spans="2:11">
      <c r="B3" s="167"/>
      <c r="C3" s="167"/>
      <c r="D3" s="167"/>
      <c r="E3" s="167"/>
      <c r="F3" s="167"/>
      <c r="G3" s="167"/>
      <c r="H3" s="167"/>
      <c r="I3" s="167"/>
      <c r="J3" s="167"/>
    </row>
    <row r="4" spans="2:11" ht="34.5" customHeight="1">
      <c r="B4" s="348" t="s">
        <v>164</v>
      </c>
      <c r="C4" s="348"/>
      <c r="D4" s="348"/>
      <c r="E4" s="348"/>
      <c r="F4" s="348"/>
      <c r="G4" s="348"/>
      <c r="H4" s="348"/>
      <c r="I4" s="348"/>
      <c r="J4" s="168"/>
    </row>
    <row r="5" spans="2:11" ht="29.25" customHeight="1">
      <c r="B5" s="348" t="s">
        <v>149</v>
      </c>
      <c r="C5" s="348"/>
      <c r="D5" s="348"/>
      <c r="E5" s="348"/>
      <c r="F5" s="348"/>
      <c r="G5" s="348"/>
      <c r="H5" s="348"/>
      <c r="I5" s="348"/>
      <c r="J5" s="168"/>
    </row>
    <row r="6" spans="2:11" ht="18" customHeight="1">
      <c r="B6" s="346" t="s">
        <v>148</v>
      </c>
      <c r="C6" s="346"/>
      <c r="D6" s="346"/>
      <c r="E6" s="346"/>
      <c r="F6" s="346"/>
      <c r="G6" s="346"/>
      <c r="H6" s="346"/>
      <c r="I6" s="346"/>
      <c r="J6" s="168"/>
    </row>
    <row r="7" spans="2:11" ht="34.5" customHeight="1">
      <c r="B7" s="346" t="s">
        <v>150</v>
      </c>
      <c r="C7" s="346"/>
      <c r="D7" s="346"/>
      <c r="E7" s="346"/>
      <c r="F7" s="346"/>
      <c r="G7" s="346"/>
      <c r="H7" s="346"/>
      <c r="I7" s="346"/>
      <c r="J7" s="168"/>
    </row>
    <row r="8" spans="2:11" ht="34.5" customHeight="1">
      <c r="B8" s="346" t="s">
        <v>152</v>
      </c>
      <c r="C8" s="346"/>
      <c r="D8" s="346"/>
      <c r="E8" s="346"/>
      <c r="F8" s="346"/>
      <c r="G8" s="346"/>
      <c r="H8" s="346"/>
      <c r="I8" s="346"/>
      <c r="J8" s="168"/>
    </row>
    <row r="9" spans="2:11">
      <c r="B9" s="346" t="s">
        <v>252</v>
      </c>
      <c r="C9" s="346"/>
      <c r="D9" s="346"/>
      <c r="E9" s="346"/>
      <c r="F9" s="346"/>
      <c r="G9" s="346"/>
      <c r="H9" s="346"/>
      <c r="I9" s="346"/>
    </row>
  </sheetData>
  <mergeCells count="7">
    <mergeCell ref="B9:I9"/>
    <mergeCell ref="B7:I7"/>
    <mergeCell ref="B8:I8"/>
    <mergeCell ref="B2:I2"/>
    <mergeCell ref="B4:I4"/>
    <mergeCell ref="B5:I5"/>
    <mergeCell ref="B6:I6"/>
  </mergeCells>
  <hyperlinks>
    <hyperlink ref="K2" location="Índice!A1" display="Volver al índice"/>
  </hyperlinks>
  <printOptions horizontalCentered="1"/>
  <pageMargins left="0.70866141732283472" right="0.70866141732283472" top="1.299212598425197" bottom="0.74803149606299213" header="0.31496062992125984" footer="0.31496062992125984"/>
  <pageSetup paperSize="122"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D38"/>
  <sheetViews>
    <sheetView zoomScale="80" zoomScaleNormal="80" zoomScalePageLayoutView="80" workbookViewId="0"/>
  </sheetViews>
  <sheetFormatPr baseColWidth="10" defaultColWidth="10.88671875" defaultRowHeight="13.2"/>
  <cols>
    <col min="1" max="1" width="1.33203125" style="5" customWidth="1"/>
    <col min="2" max="2" width="14.33203125" style="7" customWidth="1"/>
    <col min="3" max="3" width="84.109375" style="6" customWidth="1"/>
    <col min="4" max="4" width="7.33203125" style="6" customWidth="1"/>
    <col min="5" max="5" width="1.88671875" style="5" customWidth="1"/>
    <col min="6" max="7" width="9.33203125" style="5" customWidth="1"/>
    <col min="8" max="13" width="10.88671875" style="5"/>
    <col min="14" max="14" width="10.88671875" style="5" customWidth="1"/>
    <col min="15" max="16384" width="10.88671875" style="5"/>
  </cols>
  <sheetData>
    <row r="1" spans="2:4" ht="4.5" customHeight="1"/>
    <row r="2" spans="2:4">
      <c r="B2" s="349" t="s">
        <v>56</v>
      </c>
      <c r="C2" s="349"/>
      <c r="D2" s="349"/>
    </row>
    <row r="3" spans="2:4">
      <c r="B3" s="6"/>
      <c r="C3" s="52"/>
    </row>
    <row r="4" spans="2:4">
      <c r="B4" s="22" t="s">
        <v>55</v>
      </c>
      <c r="C4" s="22" t="s">
        <v>52</v>
      </c>
      <c r="D4" s="21" t="s">
        <v>51</v>
      </c>
    </row>
    <row r="5" spans="2:4" ht="8.25" customHeight="1">
      <c r="B5" s="32"/>
      <c r="C5" s="19"/>
      <c r="D5" s="18"/>
    </row>
    <row r="6" spans="2:4">
      <c r="B6" s="9">
        <v>1</v>
      </c>
      <c r="C6" s="53" t="s">
        <v>99</v>
      </c>
      <c r="D6" s="26">
        <v>5</v>
      </c>
    </row>
    <row r="7" spans="2:4">
      <c r="B7" s="9">
        <v>2</v>
      </c>
      <c r="C7" s="53" t="s">
        <v>100</v>
      </c>
      <c r="D7" s="26">
        <v>5</v>
      </c>
    </row>
    <row r="8" spans="2:4">
      <c r="B8" s="9">
        <v>3</v>
      </c>
      <c r="C8" s="53" t="s">
        <v>120</v>
      </c>
      <c r="D8" s="26">
        <v>5</v>
      </c>
    </row>
    <row r="9" spans="2:4">
      <c r="B9" s="9">
        <v>4</v>
      </c>
      <c r="C9" s="53" t="s">
        <v>273</v>
      </c>
      <c r="D9" s="26">
        <v>5</v>
      </c>
    </row>
    <row r="10" spans="2:4">
      <c r="B10" s="9">
        <v>5</v>
      </c>
      <c r="C10" s="72" t="s">
        <v>166</v>
      </c>
      <c r="D10" s="26">
        <v>5</v>
      </c>
    </row>
    <row r="11" spans="2:4" ht="7.5" customHeight="1">
      <c r="B11" s="17"/>
      <c r="C11" s="16"/>
      <c r="D11" s="15"/>
    </row>
    <row r="12" spans="2:4">
      <c r="B12" s="22" t="s">
        <v>54</v>
      </c>
      <c r="C12" s="22" t="s">
        <v>52</v>
      </c>
      <c r="D12" s="21" t="s">
        <v>51</v>
      </c>
    </row>
    <row r="13" spans="2:4" ht="8.25" customHeight="1">
      <c r="B13" s="10"/>
      <c r="C13" s="12"/>
      <c r="D13" s="14"/>
    </row>
    <row r="14" spans="2:4">
      <c r="B14" s="10">
        <v>1</v>
      </c>
      <c r="C14" s="8" t="s">
        <v>194</v>
      </c>
      <c r="D14" s="27">
        <v>6</v>
      </c>
    </row>
    <row r="15" spans="2:4">
      <c r="B15" s="10">
        <v>2</v>
      </c>
      <c r="C15" s="8" t="s">
        <v>129</v>
      </c>
      <c r="D15" s="28">
        <v>7</v>
      </c>
    </row>
    <row r="16" spans="2:4">
      <c r="B16" s="10">
        <v>3</v>
      </c>
      <c r="C16" s="8" t="s">
        <v>128</v>
      </c>
      <c r="D16" s="28">
        <v>8</v>
      </c>
    </row>
    <row r="17" spans="2:4">
      <c r="B17" s="10">
        <v>4</v>
      </c>
      <c r="C17" s="8" t="s">
        <v>101</v>
      </c>
      <c r="D17" s="28">
        <v>9</v>
      </c>
    </row>
    <row r="18" spans="2:4">
      <c r="B18" s="10">
        <v>5</v>
      </c>
      <c r="C18" s="8" t="s">
        <v>134</v>
      </c>
      <c r="D18" s="28">
        <v>10</v>
      </c>
    </row>
    <row r="19" spans="2:4">
      <c r="B19" s="10">
        <v>6</v>
      </c>
      <c r="C19" s="8" t="s">
        <v>115</v>
      </c>
      <c r="D19" s="28">
        <v>11</v>
      </c>
    </row>
    <row r="20" spans="2:4">
      <c r="B20" s="10">
        <v>7</v>
      </c>
      <c r="C20" s="8" t="s">
        <v>49</v>
      </c>
      <c r="D20" s="27">
        <v>12</v>
      </c>
    </row>
    <row r="21" spans="2:4">
      <c r="B21" s="10">
        <v>8</v>
      </c>
      <c r="C21" s="8" t="s">
        <v>48</v>
      </c>
      <c r="D21" s="27">
        <v>13</v>
      </c>
    </row>
    <row r="22" spans="2:4">
      <c r="B22" s="10">
        <v>9</v>
      </c>
      <c r="C22" s="8" t="s">
        <v>47</v>
      </c>
      <c r="D22" s="27">
        <v>14</v>
      </c>
    </row>
    <row r="23" spans="2:4" ht="12.6" customHeight="1">
      <c r="B23" s="10">
        <v>10</v>
      </c>
      <c r="C23" s="8" t="s">
        <v>183</v>
      </c>
      <c r="D23" s="146">
        <v>15</v>
      </c>
    </row>
    <row r="24" spans="2:4">
      <c r="B24" s="10">
        <v>11</v>
      </c>
      <c r="C24" s="8" t="s">
        <v>167</v>
      </c>
      <c r="D24" s="27">
        <v>16</v>
      </c>
    </row>
    <row r="25" spans="2:4">
      <c r="B25" s="10">
        <v>12</v>
      </c>
      <c r="C25" s="8" t="s">
        <v>168</v>
      </c>
      <c r="D25" s="27">
        <v>17</v>
      </c>
    </row>
    <row r="26" spans="2:4" ht="6.75" customHeight="1">
      <c r="B26" s="10"/>
      <c r="C26" s="12"/>
      <c r="D26" s="11"/>
    </row>
    <row r="27" spans="2:4">
      <c r="B27" s="22" t="s">
        <v>53</v>
      </c>
      <c r="C27" s="23" t="s">
        <v>52</v>
      </c>
      <c r="D27" s="21" t="s">
        <v>51</v>
      </c>
    </row>
    <row r="28" spans="2:4" ht="7.5" customHeight="1">
      <c r="B28" s="13"/>
      <c r="C28" s="12"/>
      <c r="D28" s="11"/>
    </row>
    <row r="29" spans="2:4">
      <c r="B29" s="10">
        <v>1</v>
      </c>
      <c r="C29" s="24" t="s">
        <v>125</v>
      </c>
      <c r="D29" s="27">
        <v>6</v>
      </c>
    </row>
    <row r="30" spans="2:4">
      <c r="B30" s="10">
        <v>2</v>
      </c>
      <c r="C30" s="6" t="s">
        <v>195</v>
      </c>
      <c r="D30" s="27">
        <v>7</v>
      </c>
    </row>
    <row r="31" spans="2:4">
      <c r="B31" s="10">
        <v>3</v>
      </c>
      <c r="C31" s="6" t="s">
        <v>131</v>
      </c>
      <c r="D31" s="27">
        <v>8</v>
      </c>
    </row>
    <row r="32" spans="2:4">
      <c r="B32" s="10">
        <v>4</v>
      </c>
      <c r="C32" s="6" t="s">
        <v>206</v>
      </c>
      <c r="D32" s="28">
        <v>9</v>
      </c>
    </row>
    <row r="33" spans="2:4">
      <c r="B33" s="10">
        <v>5</v>
      </c>
      <c r="C33" s="8" t="s">
        <v>135</v>
      </c>
      <c r="D33" s="28">
        <v>10</v>
      </c>
    </row>
    <row r="34" spans="2:4">
      <c r="B34" s="10">
        <v>6</v>
      </c>
      <c r="C34" s="8" t="s">
        <v>136</v>
      </c>
      <c r="D34" s="28">
        <v>10</v>
      </c>
    </row>
    <row r="35" spans="2:4">
      <c r="B35" s="10">
        <v>7</v>
      </c>
      <c r="C35" s="6" t="s">
        <v>50</v>
      </c>
      <c r="D35" s="28">
        <v>11</v>
      </c>
    </row>
    <row r="36" spans="2:4">
      <c r="B36" s="10">
        <v>8</v>
      </c>
      <c r="C36" s="6" t="s">
        <v>49</v>
      </c>
      <c r="D36" s="27">
        <v>12</v>
      </c>
    </row>
    <row r="37" spans="2:4">
      <c r="B37" s="10">
        <v>9</v>
      </c>
      <c r="C37" s="6" t="s">
        <v>48</v>
      </c>
      <c r="D37" s="27">
        <v>13</v>
      </c>
    </row>
    <row r="38" spans="2:4">
      <c r="B38" s="10">
        <v>10</v>
      </c>
      <c r="C38" s="6" t="s">
        <v>47</v>
      </c>
      <c r="D38" s="27">
        <v>14</v>
      </c>
    </row>
  </sheetData>
  <mergeCells count="1">
    <mergeCell ref="B2:D2"/>
  </mergeCells>
  <hyperlinks>
    <hyperlink ref="D14" location="'precio mayorista'!A1" display="'precio mayorista'!A1"/>
    <hyperlink ref="D20" location="'sup región'!A1" display="'sup región'!A1"/>
    <hyperlink ref="D21" location="'prod región'!A1" display="'prod región'!A1"/>
    <hyperlink ref="D22" location="'rend región'!A1" display="'rend región'!A1"/>
    <hyperlink ref="D29" location="'precio mayorista'!A23" display="'precio mayorista'!A23"/>
    <hyperlink ref="D15" location="'precio mayorista2'!A1" display="'precio mayorista2'!A1"/>
    <hyperlink ref="D17" location="'precio minorista'!A1" display="'precio minorista'!A1"/>
    <hyperlink ref="D19" location="'sup, prod y rend'!A1" display="'sup, prod y rend'!A1"/>
    <hyperlink ref="D24" location="export!A1" display="export!A1"/>
    <hyperlink ref="D25" location="import!A1" display="import!A1"/>
    <hyperlink ref="D30" location="'precio mayorista2'!A42" display="'precio mayorista2'!A42"/>
    <hyperlink ref="D32" location="'precio minorista'!A23" display="'precio minorista'!A23"/>
    <hyperlink ref="D35" location="'sup, prod y rend'!A22" display="'sup, prod y rend'!A22"/>
    <hyperlink ref="D36" location="'sup región'!A22" display="'sup región'!A22"/>
    <hyperlink ref="D37" location="'prod región'!A22" display="'prod región'!A22"/>
    <hyperlink ref="D38" location="'rend región'!A22" display="'rend región'!A22"/>
    <hyperlink ref="D16" location="'precio mayorista3'!A1" display="'precio mayorista3'!A1"/>
    <hyperlink ref="D18" location="'precio minorista regiones'!A1" display="'precio minorista regiones'!A1"/>
    <hyperlink ref="D31" location="'precio mayorista3'!A43" display="'precio mayorista3'!A43"/>
    <hyperlink ref="D33" location="'precio minorista regiones'!A25" display="'precio minorista regiones'!A25"/>
    <hyperlink ref="D34" location="'precio minorista regiones'!A45" display="'precio minorista regiones'!A45"/>
    <hyperlink ref="D6" location="Comentarios!A1" display="Comentarios!A1"/>
    <hyperlink ref="D7" location="Comentarios!A1" display="Comentarios!A1"/>
    <hyperlink ref="D8" location="Comentarios!A1" display="Comentarios!A1"/>
    <hyperlink ref="D10" location="Comentarios!A1" display="Comentarios!A1"/>
    <hyperlink ref="D23" location="'Ficha de Costos'!A1" display="'Ficha de Costos'!A1"/>
    <hyperlink ref="D9" location="Comentarios!A1" display="Comentarios!A1"/>
  </hyperlinks>
  <printOptions horizontalCentered="1"/>
  <pageMargins left="0.70866141732283472" right="0.70866141732283472" top="1.299212598425197" bottom="0.74803149606299213" header="0.31496062992125984" footer="0.31496062992125984"/>
  <pageSetup paperSize="12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1:L11"/>
  <sheetViews>
    <sheetView zoomScale="90" zoomScaleNormal="90" zoomScaleSheetLayoutView="80" zoomScalePageLayoutView="80" workbookViewId="0">
      <selection activeCell="F16" sqref="F16"/>
    </sheetView>
  </sheetViews>
  <sheetFormatPr baseColWidth="10" defaultColWidth="10.88671875" defaultRowHeight="13.2"/>
  <cols>
    <col min="1" max="1" width="1.33203125" style="20" customWidth="1"/>
    <col min="2" max="10" width="15.88671875" style="20" customWidth="1"/>
    <col min="11" max="11" width="2" style="20" customWidth="1"/>
    <col min="12" max="17" width="10.88671875" style="20"/>
    <col min="18" max="18" width="10.88671875" style="20" customWidth="1"/>
    <col min="19" max="16384" width="10.88671875" style="20"/>
  </cols>
  <sheetData>
    <row r="1" spans="2:12" ht="7.5" customHeight="1"/>
    <row r="2" spans="2:12" ht="16.5" customHeight="1">
      <c r="B2" s="356" t="s">
        <v>143</v>
      </c>
      <c r="C2" s="356"/>
      <c r="D2" s="356"/>
      <c r="E2" s="356"/>
      <c r="F2" s="356"/>
      <c r="G2" s="356"/>
      <c r="H2" s="356"/>
      <c r="I2" s="356"/>
      <c r="J2" s="356"/>
      <c r="K2" s="129"/>
      <c r="L2" s="54" t="s">
        <v>137</v>
      </c>
    </row>
    <row r="3" spans="2:12" ht="16.5" customHeight="1">
      <c r="B3" s="258"/>
      <c r="C3" s="258"/>
      <c r="D3" s="258"/>
      <c r="E3" s="258"/>
      <c r="F3" s="258"/>
      <c r="G3" s="258"/>
      <c r="H3" s="258"/>
      <c r="I3" s="258"/>
      <c r="J3" s="258"/>
      <c r="K3" s="259"/>
      <c r="L3" s="54"/>
    </row>
    <row r="4" spans="2:12" ht="226.8" customHeight="1">
      <c r="B4" s="357" t="s">
        <v>271</v>
      </c>
      <c r="C4" s="357"/>
      <c r="D4" s="357"/>
      <c r="E4" s="357"/>
      <c r="F4" s="357"/>
      <c r="G4" s="357"/>
      <c r="H4" s="357"/>
      <c r="I4" s="357"/>
      <c r="J4" s="357"/>
      <c r="K4" s="130"/>
    </row>
    <row r="5" spans="2:12" ht="225.9" customHeight="1">
      <c r="B5" s="357" t="s">
        <v>270</v>
      </c>
      <c r="C5" s="357"/>
      <c r="D5" s="357"/>
      <c r="E5" s="357"/>
      <c r="F5" s="357"/>
      <c r="G5" s="357"/>
      <c r="H5" s="357"/>
      <c r="I5" s="357"/>
      <c r="J5" s="357"/>
      <c r="K5" s="130"/>
    </row>
    <row r="6" spans="2:12" ht="212.55" customHeight="1">
      <c r="B6" s="357" t="s">
        <v>272</v>
      </c>
      <c r="C6" s="357"/>
      <c r="D6" s="357"/>
      <c r="E6" s="357"/>
      <c r="F6" s="357"/>
      <c r="G6" s="357"/>
      <c r="H6" s="357"/>
      <c r="I6" s="357"/>
      <c r="J6" s="357"/>
      <c r="K6" s="130"/>
    </row>
    <row r="7" spans="2:12" ht="181.35" customHeight="1">
      <c r="B7" s="358" t="s">
        <v>274</v>
      </c>
      <c r="C7" s="358"/>
      <c r="D7" s="358"/>
      <c r="E7" s="358"/>
      <c r="F7" s="358"/>
      <c r="G7" s="358"/>
      <c r="H7" s="358"/>
      <c r="I7" s="358"/>
      <c r="J7" s="358"/>
      <c r="K7" s="130"/>
    </row>
    <row r="8" spans="2:12" ht="135.9" customHeight="1">
      <c r="B8" s="357" t="s">
        <v>275</v>
      </c>
      <c r="C8" s="357"/>
      <c r="D8" s="357"/>
      <c r="E8" s="357"/>
      <c r="F8" s="357"/>
      <c r="G8" s="357"/>
      <c r="H8" s="357"/>
      <c r="I8" s="357"/>
      <c r="J8" s="357"/>
    </row>
    <row r="9" spans="2:12" ht="120.6" customHeight="1">
      <c r="B9" s="350" t="s">
        <v>276</v>
      </c>
      <c r="C9" s="351"/>
      <c r="D9" s="351"/>
      <c r="E9" s="351"/>
      <c r="F9" s="351"/>
      <c r="G9" s="351"/>
      <c r="H9" s="351"/>
      <c r="I9" s="351"/>
      <c r="J9" s="352"/>
    </row>
    <row r="10" spans="2:12" ht="14.4">
      <c r="B10" s="353" t="s">
        <v>262</v>
      </c>
      <c r="C10" s="354"/>
      <c r="D10" s="354"/>
      <c r="E10" s="354"/>
      <c r="F10" s="354"/>
      <c r="G10" s="354"/>
      <c r="H10" s="354"/>
      <c r="I10" s="354"/>
      <c r="J10" s="355"/>
    </row>
    <row r="11" spans="2:12">
      <c r="B11" s="339"/>
      <c r="C11" s="340"/>
      <c r="D11" s="340"/>
      <c r="E11" s="340"/>
      <c r="F11" s="340"/>
      <c r="G11" s="340"/>
      <c r="H11" s="340"/>
      <c r="I11" s="340"/>
      <c r="J11" s="341"/>
    </row>
  </sheetData>
  <mergeCells count="8">
    <mergeCell ref="B9:J9"/>
    <mergeCell ref="B10:J10"/>
    <mergeCell ref="B2:J2"/>
    <mergeCell ref="B4:J4"/>
    <mergeCell ref="B5:J5"/>
    <mergeCell ref="B6:J6"/>
    <mergeCell ref="B8:J8"/>
    <mergeCell ref="B7:J7"/>
  </mergeCells>
  <hyperlinks>
    <hyperlink ref="L2" location="Índice!A1" display="Volver al índice"/>
    <hyperlink ref="B10" r:id="rId1"/>
  </hyperlinks>
  <printOptions horizontalCentered="1"/>
  <pageMargins left="0.51181102362204722" right="0.51181102362204722" top="1.299212598425197" bottom="0.74803149606299213" header="0.31496062992125984" footer="0.31496062992125984"/>
  <pageSetup paperSize="122" scale="66" firstPageNumber="4"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1:J22"/>
  <sheetViews>
    <sheetView zoomScale="80" zoomScaleNormal="80" zoomScaleSheetLayoutView="80" zoomScalePageLayoutView="125" workbookViewId="0">
      <selection activeCell="D7" sqref="D7"/>
    </sheetView>
  </sheetViews>
  <sheetFormatPr baseColWidth="10" defaultColWidth="10.88671875" defaultRowHeight="13.2"/>
  <cols>
    <col min="1" max="1" width="1.33203125" style="20" customWidth="1"/>
    <col min="2" max="2" width="38.33203125" style="20" customWidth="1"/>
    <col min="3" max="7" width="10.88671875" style="20" customWidth="1"/>
    <col min="8" max="8" width="2.88671875" style="20" customWidth="1"/>
    <col min="9" max="9" width="10.88671875" style="20" customWidth="1"/>
    <col min="10" max="16384" width="10.88671875" style="20"/>
  </cols>
  <sheetData>
    <row r="1" spans="2:10" ht="13.5" customHeight="1"/>
    <row r="2" spans="2:10" ht="12.75" customHeight="1">
      <c r="B2" s="363" t="s">
        <v>57</v>
      </c>
      <c r="C2" s="363"/>
      <c r="D2" s="363"/>
      <c r="E2" s="363"/>
      <c r="F2" s="363"/>
      <c r="G2" s="363"/>
      <c r="I2" s="40" t="s">
        <v>137</v>
      </c>
    </row>
    <row r="3" spans="2:10" ht="12.75" customHeight="1">
      <c r="B3" s="363" t="s">
        <v>124</v>
      </c>
      <c r="C3" s="363"/>
      <c r="D3" s="363"/>
      <c r="E3" s="363"/>
      <c r="F3" s="363"/>
      <c r="G3" s="363"/>
    </row>
    <row r="4" spans="2:10">
      <c r="B4" s="363" t="s">
        <v>228</v>
      </c>
      <c r="C4" s="363"/>
      <c r="D4" s="363"/>
      <c r="E4" s="363"/>
      <c r="F4" s="363"/>
      <c r="G4" s="363"/>
    </row>
    <row r="5" spans="2:10">
      <c r="B5" s="2"/>
      <c r="C5" s="2"/>
      <c r="D5" s="2"/>
      <c r="E5" s="2"/>
      <c r="F5" s="2"/>
      <c r="G5" s="2"/>
      <c r="I5" s="123"/>
    </row>
    <row r="6" spans="2:10">
      <c r="B6" s="361" t="s">
        <v>46</v>
      </c>
      <c r="C6" s="360" t="s">
        <v>45</v>
      </c>
      <c r="D6" s="360"/>
      <c r="E6" s="360"/>
      <c r="F6" s="360" t="s">
        <v>44</v>
      </c>
      <c r="G6" s="360"/>
      <c r="I6" s="123"/>
    </row>
    <row r="7" spans="2:10">
      <c r="B7" s="362"/>
      <c r="C7" s="187">
        <v>2016</v>
      </c>
      <c r="D7" s="186">
        <v>2017</v>
      </c>
      <c r="E7" s="186">
        <v>2018</v>
      </c>
      <c r="F7" s="210" t="s">
        <v>43</v>
      </c>
      <c r="G7" s="210" t="s">
        <v>42</v>
      </c>
    </row>
    <row r="8" spans="2:10">
      <c r="B8" s="81" t="s">
        <v>41</v>
      </c>
      <c r="C8" s="283">
        <v>5870.2493894916133</v>
      </c>
      <c r="D8" s="283">
        <v>3649.8039034301619</v>
      </c>
      <c r="E8" s="283">
        <v>7976.7941188395216</v>
      </c>
      <c r="F8" s="125">
        <f>(E8/D19-1)*100</f>
        <v>-2.5321073356613599</v>
      </c>
      <c r="G8" s="125">
        <f>(E8/D8-1)*100</f>
        <v>118.55404646103764</v>
      </c>
      <c r="J8" s="20" t="s">
        <v>238</v>
      </c>
    </row>
    <row r="9" spans="2:10">
      <c r="B9" s="82" t="s">
        <v>40</v>
      </c>
      <c r="C9" s="284">
        <v>5512.2771475282989</v>
      </c>
      <c r="D9" s="284">
        <v>4210.5750441630807</v>
      </c>
      <c r="E9" s="284">
        <v>7386.0482005676686</v>
      </c>
      <c r="F9" s="125">
        <f>(E9/E8-1)*100</f>
        <v>-7.4058062608966519</v>
      </c>
      <c r="G9" s="125">
        <f>(E9/D9-1)*100</f>
        <v>75.416614668977218</v>
      </c>
    </row>
    <row r="10" spans="2:10">
      <c r="B10" s="82" t="s">
        <v>39</v>
      </c>
      <c r="C10" s="284">
        <v>5621.283265841128</v>
      </c>
      <c r="D10" s="284">
        <v>4419.1887260479079</v>
      </c>
      <c r="E10" s="284">
        <v>7621.296860804714</v>
      </c>
      <c r="F10" s="125">
        <f>(E10/E9-1)*100</f>
        <v>3.1850409562581117</v>
      </c>
      <c r="G10" s="125">
        <f>(E10/D10-1)*100</f>
        <v>72.459185005670918</v>
      </c>
    </row>
    <row r="11" spans="2:10">
      <c r="B11" s="82" t="s">
        <v>38</v>
      </c>
      <c r="C11" s="284">
        <v>5289.886655795267</v>
      </c>
      <c r="D11" s="284">
        <v>4218.045080392988</v>
      </c>
      <c r="E11" s="285"/>
      <c r="F11" s="125"/>
      <c r="G11" s="125"/>
    </row>
    <row r="12" spans="2:10">
      <c r="B12" s="82" t="s">
        <v>37</v>
      </c>
      <c r="C12" s="284">
        <v>6568.1963639273808</v>
      </c>
      <c r="D12" s="284">
        <v>4293.8489268546818</v>
      </c>
      <c r="E12" s="285"/>
      <c r="F12" s="125"/>
      <c r="G12" s="125"/>
    </row>
    <row r="13" spans="2:10">
      <c r="B13" s="82" t="s">
        <v>36</v>
      </c>
      <c r="C13" s="284">
        <v>7206.8687738496637</v>
      </c>
      <c r="D13" s="284">
        <v>3778.7463022463317</v>
      </c>
      <c r="E13" s="284"/>
      <c r="F13" s="125"/>
      <c r="G13" s="125"/>
    </row>
    <row r="14" spans="2:10">
      <c r="B14" s="82" t="s">
        <v>35</v>
      </c>
      <c r="C14" s="284">
        <v>7248.9546176367357</v>
      </c>
      <c r="D14" s="284">
        <v>3934.1468877263478</v>
      </c>
      <c r="E14" s="285"/>
      <c r="F14" s="125"/>
      <c r="G14" s="125"/>
    </row>
    <row r="15" spans="2:10">
      <c r="B15" s="82" t="s">
        <v>34</v>
      </c>
      <c r="C15" s="284">
        <v>7945.3385133182337</v>
      </c>
      <c r="D15" s="284">
        <v>3813.1342349857005</v>
      </c>
      <c r="E15" s="285"/>
      <c r="F15" s="125"/>
      <c r="G15" s="125"/>
    </row>
    <row r="16" spans="2:10">
      <c r="B16" s="82" t="s">
        <v>33</v>
      </c>
      <c r="C16" s="284">
        <v>7040.2649865985759</v>
      </c>
      <c r="D16" s="284">
        <v>4307.8244704163626</v>
      </c>
      <c r="E16" s="284"/>
      <c r="F16" s="125"/>
      <c r="G16" s="125"/>
    </row>
    <row r="17" spans="2:9">
      <c r="B17" s="82" t="s">
        <v>32</v>
      </c>
      <c r="C17" s="284">
        <v>7292.0917825686429</v>
      </c>
      <c r="D17" s="284">
        <v>4391.534614620974</v>
      </c>
      <c r="E17" s="284"/>
      <c r="F17" s="125"/>
      <c r="G17" s="125"/>
    </row>
    <row r="18" spans="2:9">
      <c r="B18" s="82" t="s">
        <v>31</v>
      </c>
      <c r="C18" s="284">
        <v>6354.105789104201</v>
      </c>
      <c r="D18" s="284">
        <v>6788.0859724450893</v>
      </c>
      <c r="E18" s="284"/>
      <c r="F18" s="125"/>
      <c r="G18" s="125"/>
    </row>
    <row r="19" spans="2:9">
      <c r="B19" s="2" t="s">
        <v>30</v>
      </c>
      <c r="C19" s="286">
        <v>3863.9035405145264</v>
      </c>
      <c r="D19" s="286">
        <v>8184.0223490930721</v>
      </c>
      <c r="E19" s="286"/>
      <c r="F19" s="125"/>
      <c r="G19" s="125"/>
    </row>
    <row r="20" spans="2:9">
      <c r="B20" s="4" t="s">
        <v>203</v>
      </c>
      <c r="C20" s="287">
        <f>AVERAGE(C8:C19)</f>
        <v>6317.7850688478547</v>
      </c>
      <c r="D20" s="287">
        <f>AVERAGE(D8:D19)</f>
        <v>4665.7463760352248</v>
      </c>
      <c r="E20" s="287"/>
      <c r="F20" s="126"/>
      <c r="G20" s="126"/>
    </row>
    <row r="21" spans="2:9">
      <c r="B21" s="3" t="s">
        <v>229</v>
      </c>
      <c r="C21" s="288">
        <f>AVERAGE(C8:C10)</f>
        <v>5667.9366009536798</v>
      </c>
      <c r="D21" s="288">
        <f>AVERAGE(D8:D10)</f>
        <v>4093.1892245470503</v>
      </c>
      <c r="E21" s="288">
        <f>AVERAGE(E8:E10)</f>
        <v>7661.3797267373011</v>
      </c>
      <c r="F21" s="127"/>
      <c r="G21" s="127">
        <f>(E21/D21-1)*100</f>
        <v>87.173846759676849</v>
      </c>
    </row>
    <row r="22" spans="2:9" ht="82.35" customHeight="1">
      <c r="B22" s="359" t="s">
        <v>254</v>
      </c>
      <c r="C22" s="359"/>
      <c r="D22" s="359"/>
      <c r="E22" s="359"/>
      <c r="F22" s="359"/>
      <c r="G22" s="359"/>
      <c r="H22" s="191"/>
      <c r="I22" s="123"/>
    </row>
  </sheetData>
  <mergeCells count="7">
    <mergeCell ref="B22:G22"/>
    <mergeCell ref="F6:G6"/>
    <mergeCell ref="B6:B7"/>
    <mergeCell ref="B2:G2"/>
    <mergeCell ref="B3:G3"/>
    <mergeCell ref="B4:G4"/>
    <mergeCell ref="C6:E6"/>
  </mergeCells>
  <hyperlinks>
    <hyperlink ref="I2" location="Índice!A1" display="Volver al índice"/>
  </hyperlinks>
  <printOptions horizontalCentered="1"/>
  <pageMargins left="0.70866141732283472" right="0.70866141732283472" top="1.299212598425197" bottom="0.74803149606299213" header="0.31496062992125984" footer="0.31496062992125984"/>
  <pageSetup paperSize="122" orientation="landscape"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1:Z43"/>
  <sheetViews>
    <sheetView topLeftCell="A28" zoomScale="80" zoomScaleNormal="80" workbookViewId="0">
      <selection activeCell="D7" sqref="D7"/>
    </sheetView>
  </sheetViews>
  <sheetFormatPr baseColWidth="10" defaultColWidth="10.88671875" defaultRowHeight="13.2"/>
  <cols>
    <col min="1" max="1" width="1.33203125" style="179" customWidth="1"/>
    <col min="2" max="11" width="11" style="179" customWidth="1"/>
    <col min="12" max="12" width="12.33203125" style="179" customWidth="1"/>
    <col min="13" max="13" width="14.109375" style="179" customWidth="1"/>
    <col min="14" max="14" width="10.88671875" style="120" customWidth="1"/>
    <col min="15" max="25" width="10.88671875" style="262" hidden="1" customWidth="1"/>
    <col min="26" max="26" width="10.88671875" style="120"/>
    <col min="27" max="16384" width="10.88671875" style="179"/>
  </cols>
  <sheetData>
    <row r="1" spans="2:25" ht="6.75" customHeight="1"/>
    <row r="2" spans="2:25">
      <c r="B2" s="366" t="s">
        <v>58</v>
      </c>
      <c r="C2" s="366"/>
      <c r="D2" s="366"/>
      <c r="E2" s="366"/>
      <c r="F2" s="366"/>
      <c r="G2" s="366"/>
      <c r="H2" s="366"/>
      <c r="I2" s="366"/>
      <c r="J2" s="366"/>
      <c r="K2" s="366"/>
      <c r="L2" s="366"/>
      <c r="M2" s="40" t="s">
        <v>137</v>
      </c>
      <c r="N2" s="122"/>
    </row>
    <row r="3" spans="2:25">
      <c r="B3" s="366" t="s">
        <v>129</v>
      </c>
      <c r="C3" s="366"/>
      <c r="D3" s="366"/>
      <c r="E3" s="366"/>
      <c r="F3" s="366"/>
      <c r="G3" s="366"/>
      <c r="H3" s="366"/>
      <c r="I3" s="366"/>
      <c r="J3" s="366"/>
      <c r="K3" s="366"/>
      <c r="L3" s="366"/>
      <c r="M3" s="186"/>
      <c r="N3" s="184"/>
    </row>
    <row r="4" spans="2:25">
      <c r="B4" s="366" t="s">
        <v>228</v>
      </c>
      <c r="C4" s="366"/>
      <c r="D4" s="366"/>
      <c r="E4" s="366"/>
      <c r="F4" s="366"/>
      <c r="G4" s="366"/>
      <c r="H4" s="366"/>
      <c r="I4" s="366"/>
      <c r="J4" s="366"/>
      <c r="K4" s="366"/>
      <c r="L4" s="366"/>
      <c r="M4" s="186"/>
      <c r="N4" s="184"/>
    </row>
    <row r="5" spans="2:25" ht="28.8" customHeight="1">
      <c r="B5" s="51" t="s">
        <v>230</v>
      </c>
      <c r="C5" s="73" t="s">
        <v>61</v>
      </c>
      <c r="D5" s="73" t="s">
        <v>116</v>
      </c>
      <c r="E5" s="73" t="s">
        <v>231</v>
      </c>
      <c r="F5" s="73" t="s">
        <v>232</v>
      </c>
      <c r="G5" s="73" t="s">
        <v>210</v>
      </c>
      <c r="H5" s="73" t="s">
        <v>233</v>
      </c>
      <c r="I5" s="73" t="s">
        <v>234</v>
      </c>
      <c r="J5" s="73" t="s">
        <v>122</v>
      </c>
      <c r="K5" s="73" t="s">
        <v>145</v>
      </c>
      <c r="L5" s="73" t="s">
        <v>67</v>
      </c>
      <c r="P5" s="275" t="str">
        <f t="shared" ref="P5:W5" si="0">+C5</f>
        <v>Asterix</v>
      </c>
      <c r="Q5" s="275" t="str">
        <f t="shared" si="0"/>
        <v>Cardinal</v>
      </c>
      <c r="R5" s="275" t="str">
        <f t="shared" si="0"/>
        <v>Desirée</v>
      </c>
      <c r="S5" s="275" t="str">
        <f t="shared" si="0"/>
        <v>Karú</v>
      </c>
      <c r="T5" s="275" t="str">
        <f t="shared" si="0"/>
        <v>Monalisa</v>
      </c>
      <c r="U5" s="275" t="str">
        <f t="shared" si="0"/>
        <v>Patagonia</v>
      </c>
      <c r="V5" s="275" t="str">
        <f t="shared" si="0"/>
        <v>Pukará</v>
      </c>
      <c r="W5" s="275" t="str">
        <f t="shared" si="0"/>
        <v>Rodeo</v>
      </c>
      <c r="X5" s="275" t="s">
        <v>210</v>
      </c>
      <c r="Y5" s="275" t="s">
        <v>215</v>
      </c>
    </row>
    <row r="6" spans="2:25">
      <c r="B6" s="79">
        <v>43161</v>
      </c>
      <c r="C6" s="119">
        <v>8894.0343347639482</v>
      </c>
      <c r="D6" s="119"/>
      <c r="E6" s="119"/>
      <c r="F6" s="119"/>
      <c r="G6" s="119"/>
      <c r="H6" s="119">
        <v>7352.0747295968531</v>
      </c>
      <c r="I6" s="119"/>
      <c r="J6" s="119">
        <v>7531.818181818182</v>
      </c>
      <c r="K6" s="229">
        <v>6259</v>
      </c>
      <c r="L6" s="119">
        <v>7904.5806615776082</v>
      </c>
      <c r="P6" s="276">
        <f t="shared" ref="P6:P30" si="1">+IF(C6="","",((C6-$L6)/$L6))</f>
        <v>0.12517472027274668</v>
      </c>
      <c r="Q6" s="276" t="str">
        <f t="shared" ref="Q6:Q30" si="2">+IF(D6="","",((D6-$L6)/$L6))</f>
        <v/>
      </c>
      <c r="R6" s="276" t="str">
        <f t="shared" ref="R6:R30" si="3">+IF(E6="","",((E6-$L6)/$L6))</f>
        <v/>
      </c>
      <c r="S6" s="276" t="str">
        <f t="shared" ref="S6:S30" si="4">+IF(F6="","",((F6-$L6)/$L6))</f>
        <v/>
      </c>
      <c r="T6" s="276" t="str">
        <f t="shared" ref="T6:T30" si="5">+IF(G6="","",((G6-$L6)/$L6))</f>
        <v/>
      </c>
      <c r="U6" s="276">
        <f t="shared" ref="U6:U30" si="6">+IF(H6="","",((H6-$L6)/$L6))</f>
        <v>-6.9896931366183968E-2</v>
      </c>
      <c r="V6" s="276" t="str">
        <f t="shared" ref="V6:V30" si="7">+IF(I6="","",((I6-$L6)/$L6))</f>
        <v/>
      </c>
      <c r="W6" s="276">
        <f t="shared" ref="W6:W30" si="8">+IF(J6="","",((J6-$L6)/$L6))</f>
        <v>-4.7157780496989668E-2</v>
      </c>
      <c r="X6" s="276">
        <f t="shared" ref="X6:X30" si="9">+IF(K6="","",((K6-$L6)/$L6))</f>
        <v>-0.20818064006562756</v>
      </c>
      <c r="Y6" s="276"/>
    </row>
    <row r="7" spans="2:25">
      <c r="B7" s="80">
        <v>43164</v>
      </c>
      <c r="C7" s="76">
        <v>7588.9951151430569</v>
      </c>
      <c r="D7" s="76"/>
      <c r="E7" s="76"/>
      <c r="F7" s="76">
        <v>7241</v>
      </c>
      <c r="G7" s="76"/>
      <c r="H7" s="76">
        <v>6770.3287671232874</v>
      </c>
      <c r="I7" s="76"/>
      <c r="J7" s="76">
        <v>7642.7142857142853</v>
      </c>
      <c r="K7" s="76">
        <v>6517</v>
      </c>
      <c r="L7" s="76">
        <v>7231.5235396687012</v>
      </c>
      <c r="P7" s="276">
        <f t="shared" si="1"/>
        <v>4.9432401555970396E-2</v>
      </c>
      <c r="Q7" s="276" t="str">
        <f t="shared" si="2"/>
        <v/>
      </c>
      <c r="R7" s="276" t="str">
        <f t="shared" si="3"/>
        <v/>
      </c>
      <c r="S7" s="276">
        <f t="shared" si="4"/>
        <v>1.3104375971834164E-3</v>
      </c>
      <c r="T7" s="276" t="str">
        <f t="shared" si="5"/>
        <v/>
      </c>
      <c r="U7" s="276">
        <f t="shared" si="6"/>
        <v>-6.3775602750308205E-2</v>
      </c>
      <c r="V7" s="276" t="str">
        <f t="shared" si="7"/>
        <v/>
      </c>
      <c r="W7" s="276">
        <f t="shared" si="8"/>
        <v>5.6860873616740248E-2</v>
      </c>
      <c r="X7" s="276">
        <f t="shared" si="9"/>
        <v>-9.8806777817864344E-2</v>
      </c>
      <c r="Y7" s="276"/>
    </row>
    <row r="8" spans="2:25">
      <c r="B8" s="80">
        <v>43165</v>
      </c>
      <c r="C8" s="76">
        <v>8635.8139534883721</v>
      </c>
      <c r="D8" s="76"/>
      <c r="E8" s="76">
        <v>6000</v>
      </c>
      <c r="F8" s="76">
        <v>6884.25</v>
      </c>
      <c r="G8" s="76"/>
      <c r="H8" s="76">
        <v>7304.6711409395975</v>
      </c>
      <c r="I8" s="76"/>
      <c r="J8" s="76">
        <v>7988.869565217391</v>
      </c>
      <c r="K8" s="76">
        <v>7000</v>
      </c>
      <c r="L8" s="76">
        <v>7848.1800569800571</v>
      </c>
      <c r="P8" s="276">
        <f t="shared" si="1"/>
        <v>0.10035879538821296</v>
      </c>
      <c r="Q8" s="276" t="str">
        <f t="shared" si="2"/>
        <v/>
      </c>
      <c r="R8" s="276">
        <f t="shared" si="3"/>
        <v>-0.23549154626445054</v>
      </c>
      <c r="S8" s="276">
        <f t="shared" si="4"/>
        <v>-0.12282211289517392</v>
      </c>
      <c r="T8" s="276" t="str">
        <f t="shared" si="5"/>
        <v/>
      </c>
      <c r="U8" s="276">
        <f t="shared" si="6"/>
        <v>-6.925286016559605E-2</v>
      </c>
      <c r="V8" s="276" t="str">
        <f t="shared" si="7"/>
        <v/>
      </c>
      <c r="W8" s="276">
        <f t="shared" si="8"/>
        <v>1.7926386399889836E-2</v>
      </c>
      <c r="X8" s="276">
        <f t="shared" si="9"/>
        <v>-0.10807347064185895</v>
      </c>
      <c r="Y8" s="276"/>
    </row>
    <row r="9" spans="2:25">
      <c r="B9" s="80">
        <v>43166</v>
      </c>
      <c r="C9" s="76">
        <v>9321.7543859649122</v>
      </c>
      <c r="D9" s="76"/>
      <c r="E9" s="76"/>
      <c r="F9" s="76"/>
      <c r="G9" s="76">
        <v>6639</v>
      </c>
      <c r="H9" s="76">
        <v>7313.1728665207875</v>
      </c>
      <c r="I9" s="76">
        <v>7250</v>
      </c>
      <c r="J9" s="76">
        <v>7449.72</v>
      </c>
      <c r="K9" s="76">
        <v>6741</v>
      </c>
      <c r="L9" s="76">
        <v>7560.8516798265982</v>
      </c>
      <c r="P9" s="276">
        <f t="shared" si="1"/>
        <v>0.23289740107409418</v>
      </c>
      <c r="Q9" s="276" t="str">
        <f t="shared" si="2"/>
        <v/>
      </c>
      <c r="R9" s="276" t="str">
        <f t="shared" si="3"/>
        <v/>
      </c>
      <c r="S9" s="276" t="str">
        <f t="shared" si="4"/>
        <v/>
      </c>
      <c r="T9" s="276">
        <f t="shared" si="5"/>
        <v>-0.12192431737369303</v>
      </c>
      <c r="U9" s="276">
        <f t="shared" si="6"/>
        <v>-3.2758057398037874E-2</v>
      </c>
      <c r="V9" s="276">
        <f t="shared" si="7"/>
        <v>-4.1113315402812843E-2</v>
      </c>
      <c r="W9" s="276">
        <f t="shared" si="8"/>
        <v>-1.4698301796226571E-2</v>
      </c>
      <c r="X9" s="276">
        <f t="shared" si="9"/>
        <v>-0.10843377367315329</v>
      </c>
      <c r="Y9" s="276"/>
    </row>
    <row r="10" spans="2:25">
      <c r="B10" s="80">
        <v>43167</v>
      </c>
      <c r="C10" s="76">
        <v>8144.5986394557822</v>
      </c>
      <c r="D10" s="76"/>
      <c r="E10" s="76">
        <v>6750</v>
      </c>
      <c r="F10" s="76">
        <v>6673</v>
      </c>
      <c r="G10" s="76"/>
      <c r="H10" s="76">
        <v>7110.3875647668392</v>
      </c>
      <c r="I10" s="76">
        <v>7000</v>
      </c>
      <c r="J10" s="76">
        <v>7379.2758620689656</v>
      </c>
      <c r="K10" s="76">
        <v>6767</v>
      </c>
      <c r="L10" s="76">
        <v>7374.505553270259</v>
      </c>
      <c r="P10" s="276">
        <f t="shared" si="1"/>
        <v>0.10442640264119427</v>
      </c>
      <c r="Q10" s="276" t="str">
        <f t="shared" si="2"/>
        <v/>
      </c>
      <c r="R10" s="276">
        <f t="shared" si="3"/>
        <v>-8.4684396636370979E-2</v>
      </c>
      <c r="S10" s="276">
        <f t="shared" si="4"/>
        <v>-9.5125774630296825E-2</v>
      </c>
      <c r="T10" s="276" t="str">
        <f t="shared" si="5"/>
        <v/>
      </c>
      <c r="U10" s="276">
        <f t="shared" si="6"/>
        <v>-3.5815009778695665E-2</v>
      </c>
      <c r="V10" s="276">
        <f t="shared" si="7"/>
        <v>-5.0783818734014351E-2</v>
      </c>
      <c r="W10" s="276">
        <f t="shared" si="8"/>
        <v>6.4686490019539298E-4</v>
      </c>
      <c r="X10" s="276">
        <f t="shared" si="9"/>
        <v>-8.2379157339010731E-2</v>
      </c>
      <c r="Y10" s="276"/>
    </row>
    <row r="11" spans="2:25">
      <c r="B11" s="80">
        <v>43168</v>
      </c>
      <c r="C11" s="76">
        <v>8354.4363636363632</v>
      </c>
      <c r="D11" s="76"/>
      <c r="E11" s="76">
        <v>7000</v>
      </c>
      <c r="F11" s="76"/>
      <c r="G11" s="76"/>
      <c r="H11" s="76">
        <v>7303.0116569525399</v>
      </c>
      <c r="I11" s="76">
        <v>6500</v>
      </c>
      <c r="J11" s="76">
        <v>7749.875</v>
      </c>
      <c r="K11" s="76">
        <v>7000</v>
      </c>
      <c r="L11" s="76">
        <v>7621.5168697282097</v>
      </c>
      <c r="P11" s="276">
        <f t="shared" si="1"/>
        <v>9.6164517698468358E-2</v>
      </c>
      <c r="Q11" s="276" t="str">
        <f t="shared" si="2"/>
        <v/>
      </c>
      <c r="R11" s="276">
        <f t="shared" si="3"/>
        <v>-8.15476604397221E-2</v>
      </c>
      <c r="S11" s="276" t="str">
        <f t="shared" si="4"/>
        <v/>
      </c>
      <c r="T11" s="276" t="str">
        <f t="shared" si="5"/>
        <v/>
      </c>
      <c r="U11" s="276">
        <f t="shared" si="6"/>
        <v>-4.1790265405136869E-2</v>
      </c>
      <c r="V11" s="276">
        <f t="shared" si="7"/>
        <v>-0.14715139897974194</v>
      </c>
      <c r="W11" s="276">
        <f t="shared" si="8"/>
        <v>1.6841546435672674E-2</v>
      </c>
      <c r="X11" s="276">
        <f t="shared" si="9"/>
        <v>-8.15476604397221E-2</v>
      </c>
      <c r="Y11" s="276"/>
    </row>
    <row r="12" spans="2:25">
      <c r="B12" s="80">
        <v>43171</v>
      </c>
      <c r="C12" s="76">
        <v>8752.146892655368</v>
      </c>
      <c r="D12" s="76"/>
      <c r="E12" s="76"/>
      <c r="F12" s="76"/>
      <c r="G12" s="76"/>
      <c r="H12" s="76">
        <v>7170.7751824817515</v>
      </c>
      <c r="I12" s="76">
        <v>6749.863636363636</v>
      </c>
      <c r="J12" s="76">
        <v>7833</v>
      </c>
      <c r="K12" s="76">
        <v>7500</v>
      </c>
      <c r="L12" s="76">
        <v>7579.7615535889872</v>
      </c>
      <c r="P12" s="276">
        <f t="shared" si="1"/>
        <v>0.15467311613664958</v>
      </c>
      <c r="Q12" s="276" t="str">
        <f t="shared" si="2"/>
        <v/>
      </c>
      <c r="R12" s="276" t="str">
        <f t="shared" si="3"/>
        <v/>
      </c>
      <c r="S12" s="276" t="str">
        <f t="shared" si="4"/>
        <v/>
      </c>
      <c r="T12" s="276" t="str">
        <f t="shared" si="5"/>
        <v/>
      </c>
      <c r="U12" s="276">
        <f t="shared" si="6"/>
        <v>-5.395768299776954E-2</v>
      </c>
      <c r="V12" s="276">
        <f t="shared" si="7"/>
        <v>-0.10948865757292824</v>
      </c>
      <c r="W12" s="276">
        <f t="shared" si="8"/>
        <v>3.3409817000259773E-2</v>
      </c>
      <c r="X12" s="276">
        <f t="shared" si="9"/>
        <v>-1.0522963423726758E-2</v>
      </c>
      <c r="Y12" s="276"/>
    </row>
    <row r="13" spans="2:25">
      <c r="B13" s="80">
        <v>43172</v>
      </c>
      <c r="C13" s="76">
        <v>8169.7129840546695</v>
      </c>
      <c r="D13" s="76"/>
      <c r="E13" s="76"/>
      <c r="F13" s="76">
        <v>6750.1428571428569</v>
      </c>
      <c r="G13" s="76">
        <v>6733</v>
      </c>
      <c r="H13" s="76">
        <v>7156.5637467476154</v>
      </c>
      <c r="I13" s="76">
        <v>6000</v>
      </c>
      <c r="J13" s="76">
        <v>7203.7959183673465</v>
      </c>
      <c r="K13" s="76">
        <v>7500</v>
      </c>
      <c r="L13" s="76">
        <v>7240.4376400298734</v>
      </c>
      <c r="P13" s="276">
        <f t="shared" si="1"/>
        <v>0.12834518992155314</v>
      </c>
      <c r="Q13" s="276" t="str">
        <f t="shared" si="2"/>
        <v/>
      </c>
      <c r="R13" s="276" t="str">
        <f t="shared" si="3"/>
        <v/>
      </c>
      <c r="S13" s="276">
        <f t="shared" si="4"/>
        <v>-6.7716180604380366E-2</v>
      </c>
      <c r="T13" s="276">
        <f t="shared" si="5"/>
        <v>-7.0083835433431024E-2</v>
      </c>
      <c r="U13" s="276">
        <f t="shared" si="6"/>
        <v>-1.158409166022621E-2</v>
      </c>
      <c r="V13" s="276">
        <f t="shared" si="7"/>
        <v>-0.17132080983225698</v>
      </c>
      <c r="W13" s="276">
        <f t="shared" si="8"/>
        <v>-5.0607053722757636E-3</v>
      </c>
      <c r="X13" s="276">
        <f t="shared" si="9"/>
        <v>3.5848987709678794E-2</v>
      </c>
      <c r="Y13" s="276"/>
    </row>
    <row r="14" spans="2:25">
      <c r="B14" s="80">
        <v>43173</v>
      </c>
      <c r="C14" s="76">
        <v>7833</v>
      </c>
      <c r="D14" s="76"/>
      <c r="E14" s="76"/>
      <c r="F14" s="76"/>
      <c r="G14" s="76">
        <v>6714</v>
      </c>
      <c r="H14" s="76">
        <v>7384.5459610027856</v>
      </c>
      <c r="I14" s="76"/>
      <c r="J14" s="76">
        <v>7261.8571428571431</v>
      </c>
      <c r="K14" s="76"/>
      <c r="L14" s="76">
        <v>7412.7576736672054</v>
      </c>
      <c r="P14" s="276">
        <f t="shared" si="1"/>
        <v>5.6691766388863252E-2</v>
      </c>
      <c r="Q14" s="276" t="str">
        <f t="shared" si="2"/>
        <v/>
      </c>
      <c r="R14" s="276" t="str">
        <f t="shared" si="3"/>
        <v/>
      </c>
      <c r="S14" s="276" t="str">
        <f t="shared" si="4"/>
        <v/>
      </c>
      <c r="T14" s="276">
        <f t="shared" si="5"/>
        <v>-9.4264200238117213E-2</v>
      </c>
      <c r="U14" s="276">
        <f t="shared" si="6"/>
        <v>-3.8058323105094874E-3</v>
      </c>
      <c r="V14" s="276" t="str">
        <f t="shared" si="7"/>
        <v/>
      </c>
      <c r="W14" s="276">
        <f t="shared" si="8"/>
        <v>-2.0356868179586592E-2</v>
      </c>
      <c r="X14" s="276" t="str">
        <f t="shared" si="9"/>
        <v/>
      </c>
      <c r="Y14" s="276"/>
    </row>
    <row r="15" spans="2:25">
      <c r="B15" s="80">
        <v>43174</v>
      </c>
      <c r="C15" s="76">
        <v>8426.7652495378934</v>
      </c>
      <c r="D15" s="76"/>
      <c r="E15" s="76"/>
      <c r="F15" s="76">
        <v>7542</v>
      </c>
      <c r="G15" s="76"/>
      <c r="H15" s="76">
        <v>7333.92934249264</v>
      </c>
      <c r="I15" s="76">
        <v>7741</v>
      </c>
      <c r="J15" s="76">
        <v>6538</v>
      </c>
      <c r="K15" s="76">
        <v>7500</v>
      </c>
      <c r="L15" s="76">
        <v>7618.1204754186929</v>
      </c>
      <c r="P15" s="276">
        <f t="shared" si="1"/>
        <v>0.10614754344309019</v>
      </c>
      <c r="Q15" s="276" t="str">
        <f t="shared" si="2"/>
        <v/>
      </c>
      <c r="R15" s="276" t="str">
        <f t="shared" si="3"/>
        <v/>
      </c>
      <c r="S15" s="276">
        <f t="shared" si="4"/>
        <v>-9.9920283046599223E-3</v>
      </c>
      <c r="T15" s="276" t="str">
        <f t="shared" si="5"/>
        <v/>
      </c>
      <c r="U15" s="276">
        <f t="shared" si="6"/>
        <v>-3.7304625706963988E-2</v>
      </c>
      <c r="V15" s="276">
        <f t="shared" si="7"/>
        <v>1.6129900410186627E-2</v>
      </c>
      <c r="W15" s="276">
        <f t="shared" si="8"/>
        <v>-0.14178306563986562</v>
      </c>
      <c r="X15" s="276">
        <f t="shared" si="9"/>
        <v>-1.5505199189200399E-2</v>
      </c>
      <c r="Y15" s="276"/>
    </row>
    <row r="16" spans="2:25">
      <c r="B16" s="80">
        <v>43175</v>
      </c>
      <c r="C16" s="76">
        <v>7410.65</v>
      </c>
      <c r="D16" s="76"/>
      <c r="E16" s="76"/>
      <c r="F16" s="76">
        <v>7550</v>
      </c>
      <c r="G16" s="76"/>
      <c r="H16" s="76">
        <v>7449.2656663724629</v>
      </c>
      <c r="I16" s="76">
        <v>7500</v>
      </c>
      <c r="J16" s="76"/>
      <c r="K16" s="76">
        <v>7318</v>
      </c>
      <c r="L16" s="76">
        <v>7447.3420338545029</v>
      </c>
      <c r="P16" s="276">
        <f t="shared" si="1"/>
        <v>-4.926862991884458E-3</v>
      </c>
      <c r="Q16" s="276" t="str">
        <f t="shared" si="2"/>
        <v/>
      </c>
      <c r="R16" s="276" t="str">
        <f t="shared" si="3"/>
        <v/>
      </c>
      <c r="S16" s="276">
        <f t="shared" si="4"/>
        <v>1.3784510725951531E-2</v>
      </c>
      <c r="T16" s="276" t="str">
        <f t="shared" si="5"/>
        <v/>
      </c>
      <c r="U16" s="276">
        <f t="shared" si="6"/>
        <v>2.5829786106444598E-4</v>
      </c>
      <c r="V16" s="276">
        <f t="shared" si="7"/>
        <v>7.0707060191571502E-3</v>
      </c>
      <c r="W16" s="276" t="str">
        <f t="shared" si="8"/>
        <v/>
      </c>
      <c r="X16" s="276">
        <f t="shared" si="9"/>
        <v>-1.7367543113574396E-2</v>
      </c>
      <c r="Y16" s="276"/>
    </row>
    <row r="17" spans="2:25">
      <c r="B17" s="80">
        <v>43178</v>
      </c>
      <c r="C17" s="76">
        <v>8179.5641025641025</v>
      </c>
      <c r="D17" s="76"/>
      <c r="E17" s="76">
        <v>6000</v>
      </c>
      <c r="F17" s="76"/>
      <c r="G17" s="76"/>
      <c r="H17" s="76">
        <v>5997.8860215053764</v>
      </c>
      <c r="I17" s="76">
        <v>7741</v>
      </c>
      <c r="J17" s="76">
        <v>7846</v>
      </c>
      <c r="K17" s="76">
        <v>7500</v>
      </c>
      <c r="L17" s="76">
        <v>6773.6006688963207</v>
      </c>
      <c r="P17" s="276">
        <f t="shared" si="1"/>
        <v>0.20756514923057418</v>
      </c>
      <c r="Q17" s="276" t="str">
        <f t="shared" si="2"/>
        <v/>
      </c>
      <c r="R17" s="276">
        <f t="shared" si="3"/>
        <v>-0.11420818951560219</v>
      </c>
      <c r="S17" s="276" t="str">
        <f t="shared" si="4"/>
        <v/>
      </c>
      <c r="T17" s="276" t="str">
        <f t="shared" si="5"/>
        <v/>
      </c>
      <c r="U17" s="276">
        <f t="shared" si="6"/>
        <v>-0.11452028032194847</v>
      </c>
      <c r="V17" s="276">
        <f t="shared" si="7"/>
        <v>0.14281906749328724</v>
      </c>
      <c r="W17" s="276">
        <f t="shared" si="8"/>
        <v>0.1583204241767642</v>
      </c>
      <c r="X17" s="276">
        <f t="shared" si="9"/>
        <v>0.10723976310549727</v>
      </c>
      <c r="Y17" s="276"/>
    </row>
    <row r="18" spans="2:25">
      <c r="B18" s="80">
        <v>43179</v>
      </c>
      <c r="C18" s="76">
        <v>8385.241481481482</v>
      </c>
      <c r="D18" s="76"/>
      <c r="E18" s="76">
        <v>7000</v>
      </c>
      <c r="F18" s="76"/>
      <c r="G18" s="76">
        <v>6786</v>
      </c>
      <c r="H18" s="76">
        <v>7471.0119555935098</v>
      </c>
      <c r="I18" s="76">
        <v>7405</v>
      </c>
      <c r="J18" s="76">
        <v>7547.6428571428569</v>
      </c>
      <c r="K18" s="76">
        <v>7769</v>
      </c>
      <c r="L18" s="76">
        <v>7721.4219917012451</v>
      </c>
      <c r="P18" s="276">
        <f t="shared" si="1"/>
        <v>8.5971145016253525E-2</v>
      </c>
      <c r="Q18" s="276" t="str">
        <f t="shared" si="2"/>
        <v/>
      </c>
      <c r="R18" s="276">
        <f t="shared" si="3"/>
        <v>-9.3431234878317504E-2</v>
      </c>
      <c r="S18" s="276" t="str">
        <f t="shared" si="4"/>
        <v/>
      </c>
      <c r="T18" s="276">
        <f t="shared" si="5"/>
        <v>-0.12114633712632322</v>
      </c>
      <c r="U18" s="276">
        <f t="shared" si="6"/>
        <v>-3.243055960118079E-2</v>
      </c>
      <c r="V18" s="276">
        <f t="shared" si="7"/>
        <v>-4.0979756324848723E-2</v>
      </c>
      <c r="W18" s="276">
        <f t="shared" si="8"/>
        <v>-2.2506105060073247E-2</v>
      </c>
      <c r="X18" s="276">
        <f t="shared" si="9"/>
        <v>6.1618194614787656E-3</v>
      </c>
      <c r="Y18" s="276"/>
    </row>
    <row r="19" spans="2:25">
      <c r="B19" s="80">
        <v>43180</v>
      </c>
      <c r="C19" s="76">
        <v>9750</v>
      </c>
      <c r="D19" s="76"/>
      <c r="E19" s="76"/>
      <c r="F19" s="76">
        <v>7654</v>
      </c>
      <c r="G19" s="76"/>
      <c r="H19" s="76">
        <v>7463.6557377049185</v>
      </c>
      <c r="I19" s="76">
        <v>7340</v>
      </c>
      <c r="J19" s="76">
        <v>7515.8387096774195</v>
      </c>
      <c r="K19" s="76"/>
      <c r="L19" s="76">
        <v>7691.1314441789009</v>
      </c>
      <c r="P19" s="276">
        <f t="shared" si="1"/>
        <v>0.26769384592683976</v>
      </c>
      <c r="Q19" s="276" t="str">
        <f t="shared" si="2"/>
        <v/>
      </c>
      <c r="R19" s="276" t="str">
        <f t="shared" si="3"/>
        <v/>
      </c>
      <c r="S19" s="276">
        <f t="shared" si="4"/>
        <v>-4.8278259770224248E-3</v>
      </c>
      <c r="T19" s="276" t="str">
        <f t="shared" si="5"/>
        <v/>
      </c>
      <c r="U19" s="276">
        <f t="shared" si="6"/>
        <v>-2.9576364430248994E-2</v>
      </c>
      <c r="V19" s="276">
        <f t="shared" si="7"/>
        <v>-4.5654068809948344E-2</v>
      </c>
      <c r="W19" s="276">
        <f t="shared" si="8"/>
        <v>-2.2791540591099013E-2</v>
      </c>
      <c r="X19" s="276" t="str">
        <f t="shared" si="9"/>
        <v/>
      </c>
      <c r="Y19" s="276"/>
    </row>
    <row r="20" spans="2:25">
      <c r="B20" s="80">
        <v>43181</v>
      </c>
      <c r="C20" s="76">
        <v>8890.4451371571067</v>
      </c>
      <c r="D20" s="76"/>
      <c r="E20" s="76"/>
      <c r="F20" s="76"/>
      <c r="G20" s="76"/>
      <c r="H20" s="76">
        <v>7427.565333333333</v>
      </c>
      <c r="I20" s="76">
        <v>7384</v>
      </c>
      <c r="J20" s="76">
        <v>7358.886363636364</v>
      </c>
      <c r="K20" s="76">
        <v>7500</v>
      </c>
      <c r="L20" s="76">
        <v>8001.4611951400939</v>
      </c>
      <c r="P20" s="276">
        <f t="shared" si="1"/>
        <v>0.11110269991148136</v>
      </c>
      <c r="Q20" s="276" t="str">
        <f t="shared" si="2"/>
        <v/>
      </c>
      <c r="R20" s="276" t="str">
        <f t="shared" si="3"/>
        <v/>
      </c>
      <c r="S20" s="276" t="str">
        <f t="shared" si="4"/>
        <v/>
      </c>
      <c r="T20" s="276" t="str">
        <f t="shared" si="5"/>
        <v/>
      </c>
      <c r="U20" s="276">
        <f t="shared" si="6"/>
        <v>-7.1723882402295741E-2</v>
      </c>
      <c r="V20" s="276">
        <f t="shared" si="7"/>
        <v>-7.7168554602892514E-2</v>
      </c>
      <c r="W20" s="276">
        <f t="shared" si="8"/>
        <v>-8.0307185879251064E-2</v>
      </c>
      <c r="X20" s="276">
        <f t="shared" si="9"/>
        <v>-6.2671202535440659E-2</v>
      </c>
      <c r="Y20" s="276"/>
    </row>
    <row r="21" spans="2:25">
      <c r="B21" s="80">
        <v>43182</v>
      </c>
      <c r="C21" s="76">
        <v>8944.7476383265857</v>
      </c>
      <c r="D21" s="76"/>
      <c r="E21" s="76"/>
      <c r="F21" s="76">
        <v>7700</v>
      </c>
      <c r="G21" s="76"/>
      <c r="H21" s="76">
        <v>7507.7471116816432</v>
      </c>
      <c r="I21" s="76">
        <v>7750</v>
      </c>
      <c r="J21" s="76">
        <v>7182</v>
      </c>
      <c r="K21" s="76">
        <v>7759</v>
      </c>
      <c r="L21" s="76">
        <v>8097.0198895027625</v>
      </c>
      <c r="P21" s="276">
        <f t="shared" si="1"/>
        <v>0.10469626608214769</v>
      </c>
      <c r="Q21" s="276" t="str">
        <f t="shared" si="2"/>
        <v/>
      </c>
      <c r="R21" s="276" t="str">
        <f t="shared" si="3"/>
        <v/>
      </c>
      <c r="S21" s="276">
        <f t="shared" si="4"/>
        <v>-4.9032841084838116E-2</v>
      </c>
      <c r="T21" s="276" t="str">
        <f t="shared" si="5"/>
        <v/>
      </c>
      <c r="U21" s="276">
        <f t="shared" si="6"/>
        <v>-7.2776501214363007E-2</v>
      </c>
      <c r="V21" s="276">
        <f t="shared" si="7"/>
        <v>-4.2857729663311091E-2</v>
      </c>
      <c r="W21" s="276">
        <f t="shared" si="8"/>
        <v>-0.1130069954118581</v>
      </c>
      <c r="X21" s="276">
        <f t="shared" si="9"/>
        <v>-4.1746209607436226E-2</v>
      </c>
      <c r="Y21" s="276"/>
    </row>
    <row r="22" spans="2:25">
      <c r="B22" s="80">
        <v>43185</v>
      </c>
      <c r="C22" s="76">
        <v>8798.0961538461543</v>
      </c>
      <c r="D22" s="76"/>
      <c r="E22" s="76">
        <v>7000</v>
      </c>
      <c r="F22" s="76"/>
      <c r="G22" s="76"/>
      <c r="H22" s="76">
        <v>7588.0704441041344</v>
      </c>
      <c r="I22" s="76"/>
      <c r="J22" s="76">
        <v>7000</v>
      </c>
      <c r="K22" s="76">
        <v>7767</v>
      </c>
      <c r="L22" s="76">
        <v>7676.7675239536056</v>
      </c>
      <c r="P22" s="276">
        <f t="shared" si="1"/>
        <v>0.1460678112752142</v>
      </c>
      <c r="Q22" s="276" t="str">
        <f t="shared" si="2"/>
        <v/>
      </c>
      <c r="R22" s="276">
        <f t="shared" si="3"/>
        <v>-8.8157876585673159E-2</v>
      </c>
      <c r="S22" s="276" t="str">
        <f t="shared" si="4"/>
        <v/>
      </c>
      <c r="T22" s="276" t="str">
        <f t="shared" si="5"/>
        <v/>
      </c>
      <c r="U22" s="276">
        <f t="shared" si="6"/>
        <v>-1.1553961947227426E-2</v>
      </c>
      <c r="V22" s="276" t="str">
        <f t="shared" si="7"/>
        <v/>
      </c>
      <c r="W22" s="276">
        <f t="shared" si="8"/>
        <v>-8.8157876585673159E-2</v>
      </c>
      <c r="X22" s="276">
        <f t="shared" si="9"/>
        <v>1.1753967508439518E-2</v>
      </c>
      <c r="Y22" s="276"/>
    </row>
    <row r="23" spans="2:25">
      <c r="B23" s="80">
        <v>43186</v>
      </c>
      <c r="C23" s="76">
        <v>7980.1785150078986</v>
      </c>
      <c r="D23" s="76"/>
      <c r="E23" s="76">
        <v>7000</v>
      </c>
      <c r="F23" s="76">
        <v>7140</v>
      </c>
      <c r="G23" s="76">
        <v>6786</v>
      </c>
      <c r="H23" s="76">
        <v>7439.712008501594</v>
      </c>
      <c r="I23" s="76"/>
      <c r="J23" s="76">
        <v>8281.8974358974356</v>
      </c>
      <c r="K23" s="76">
        <v>7259</v>
      </c>
      <c r="L23" s="76">
        <v>7697.7826479891546</v>
      </c>
      <c r="P23" s="276">
        <f t="shared" si="1"/>
        <v>3.6685352124421505E-2</v>
      </c>
      <c r="Q23" s="276" t="str">
        <f t="shared" si="2"/>
        <v/>
      </c>
      <c r="R23" s="276">
        <f t="shared" si="3"/>
        <v>-9.0647226597315292E-2</v>
      </c>
      <c r="S23" s="276">
        <f t="shared" si="4"/>
        <v>-7.2460171129261591E-2</v>
      </c>
      <c r="T23" s="276">
        <f t="shared" si="5"/>
        <v>-0.11844743995562594</v>
      </c>
      <c r="U23" s="276">
        <f t="shared" si="6"/>
        <v>-3.3525321678831085E-2</v>
      </c>
      <c r="V23" s="276" t="str">
        <f t="shared" si="7"/>
        <v/>
      </c>
      <c r="W23" s="276">
        <f t="shared" si="8"/>
        <v>7.5880914624273751E-2</v>
      </c>
      <c r="X23" s="276">
        <f t="shared" si="9"/>
        <v>-5.7001173981415958E-2</v>
      </c>
      <c r="Y23" s="276"/>
    </row>
    <row r="24" spans="2:25">
      <c r="B24" s="80">
        <v>43187</v>
      </c>
      <c r="C24" s="76">
        <v>9404.1853035143777</v>
      </c>
      <c r="D24" s="76"/>
      <c r="E24" s="76"/>
      <c r="F24" s="76">
        <v>6267</v>
      </c>
      <c r="G24" s="76"/>
      <c r="H24" s="76">
        <v>7330.7452471482893</v>
      </c>
      <c r="I24" s="76">
        <v>7329</v>
      </c>
      <c r="J24" s="76">
        <v>6500</v>
      </c>
      <c r="K24" s="76">
        <v>7500</v>
      </c>
      <c r="L24" s="76">
        <v>8114.3112947658401</v>
      </c>
      <c r="P24" s="276">
        <f t="shared" si="1"/>
        <v>0.15896284501440985</v>
      </c>
      <c r="Q24" s="276" t="str">
        <f t="shared" si="2"/>
        <v/>
      </c>
      <c r="R24" s="276" t="str">
        <f t="shared" si="3"/>
        <v/>
      </c>
      <c r="S24" s="276">
        <f t="shared" si="4"/>
        <v>-0.22766088552178834</v>
      </c>
      <c r="T24" s="276" t="str">
        <f t="shared" si="5"/>
        <v/>
      </c>
      <c r="U24" s="276">
        <f t="shared" si="6"/>
        <v>-9.6565933836306267E-2</v>
      </c>
      <c r="V24" s="276">
        <f t="shared" si="7"/>
        <v>-9.678101643357058E-2</v>
      </c>
      <c r="W24" s="276">
        <f t="shared" si="8"/>
        <v>-0.19894618731316807</v>
      </c>
      <c r="X24" s="276">
        <f t="shared" si="9"/>
        <v>-7.5707139207501606E-2</v>
      </c>
      <c r="Y24" s="276"/>
    </row>
    <row r="25" spans="2:25">
      <c r="B25" s="80">
        <v>43188</v>
      </c>
      <c r="C25" s="76">
        <v>8562.2372881355932</v>
      </c>
      <c r="D25" s="76"/>
      <c r="E25" s="76">
        <v>7000</v>
      </c>
      <c r="F25" s="76"/>
      <c r="G25" s="76">
        <v>6833</v>
      </c>
      <c r="H25" s="76">
        <v>7227.4895104895104</v>
      </c>
      <c r="I25" s="76">
        <v>6822</v>
      </c>
      <c r="J25" s="76">
        <v>6984.666666666667</v>
      </c>
      <c r="K25" s="76">
        <v>7267</v>
      </c>
      <c r="L25" s="76">
        <v>7508.4074585635362</v>
      </c>
      <c r="P25" s="276">
        <f t="shared" si="1"/>
        <v>0.1403533086593664</v>
      </c>
      <c r="Q25" s="276" t="str">
        <f t="shared" si="2"/>
        <v/>
      </c>
      <c r="R25" s="276">
        <f t="shared" si="3"/>
        <v>-6.771175663671318E-2</v>
      </c>
      <c r="S25" s="276" t="str">
        <f t="shared" si="4"/>
        <v/>
      </c>
      <c r="T25" s="276">
        <f t="shared" si="5"/>
        <v>-8.9953490442665873E-2</v>
      </c>
      <c r="U25" s="276">
        <f t="shared" si="6"/>
        <v>-3.7413785762736081E-2</v>
      </c>
      <c r="V25" s="276">
        <f t="shared" si="7"/>
        <v>-9.1418514825093902E-2</v>
      </c>
      <c r="W25" s="276">
        <f t="shared" si="8"/>
        <v>-6.9753911836461291E-2</v>
      </c>
      <c r="X25" s="276">
        <f t="shared" si="9"/>
        <v>-3.215161935414209E-2</v>
      </c>
      <c r="Y25" s="276"/>
    </row>
    <row r="26" spans="2:25">
      <c r="B26" s="80">
        <v>43192</v>
      </c>
      <c r="C26" s="76">
        <v>8470.1926444833625</v>
      </c>
      <c r="D26" s="76"/>
      <c r="E26" s="76"/>
      <c r="F26" s="76"/>
      <c r="G26" s="76">
        <v>6500</v>
      </c>
      <c r="H26" s="76">
        <v>7025.7371225577263</v>
      </c>
      <c r="I26" s="76">
        <v>7722</v>
      </c>
      <c r="J26" s="76"/>
      <c r="K26" s="76"/>
      <c r="L26" s="76">
        <v>7892.5183585313171</v>
      </c>
      <c r="P26" s="276">
        <f t="shared" si="1"/>
        <v>7.3192643933177023E-2</v>
      </c>
      <c r="Q26" s="276" t="str">
        <f t="shared" si="2"/>
        <v/>
      </c>
      <c r="R26" s="276" t="str">
        <f t="shared" si="3"/>
        <v/>
      </c>
      <c r="S26" s="276" t="str">
        <f t="shared" si="4"/>
        <v/>
      </c>
      <c r="T26" s="276">
        <f t="shared" si="5"/>
        <v>-0.17643523844655895</v>
      </c>
      <c r="U26" s="276">
        <f t="shared" si="6"/>
        <v>-0.10982315106516727</v>
      </c>
      <c r="V26" s="276">
        <f t="shared" si="7"/>
        <v>-2.1605063274512046E-2</v>
      </c>
      <c r="W26" s="276" t="str">
        <f t="shared" si="8"/>
        <v/>
      </c>
      <c r="X26" s="276" t="str">
        <f t="shared" si="9"/>
        <v/>
      </c>
      <c r="Y26" s="276"/>
    </row>
    <row r="27" spans="2:25">
      <c r="B27" s="80">
        <v>43193</v>
      </c>
      <c r="C27" s="76">
        <v>8057.8156312625251</v>
      </c>
      <c r="D27" s="76">
        <v>9750</v>
      </c>
      <c r="E27" s="76"/>
      <c r="F27" s="76">
        <v>6864</v>
      </c>
      <c r="G27" s="76"/>
      <c r="H27" s="76">
        <v>7326.5947611710326</v>
      </c>
      <c r="I27" s="76">
        <v>7500</v>
      </c>
      <c r="J27" s="76">
        <v>7016.4719764011797</v>
      </c>
      <c r="K27" s="76"/>
      <c r="L27" s="76">
        <v>7518.8589634664404</v>
      </c>
      <c r="P27" s="276">
        <f t="shared" si="1"/>
        <v>7.1680646014885219E-2</v>
      </c>
      <c r="Q27" s="276">
        <f t="shared" si="2"/>
        <v>0.29673931209170207</v>
      </c>
      <c r="R27" s="276" t="str">
        <f t="shared" si="3"/>
        <v/>
      </c>
      <c r="S27" s="276">
        <f t="shared" si="4"/>
        <v>-8.7095524287441745E-2</v>
      </c>
      <c r="T27" s="276" t="str">
        <f t="shared" si="5"/>
        <v/>
      </c>
      <c r="U27" s="276">
        <f t="shared" si="6"/>
        <v>-2.5570928146093023E-2</v>
      </c>
      <c r="V27" s="276">
        <f t="shared" si="7"/>
        <v>-2.5082214679214838E-3</v>
      </c>
      <c r="W27" s="276">
        <f t="shared" si="8"/>
        <v>-6.6816918565213226E-2</v>
      </c>
      <c r="X27" s="276" t="str">
        <f t="shared" si="9"/>
        <v/>
      </c>
      <c r="Y27" s="276"/>
    </row>
    <row r="28" spans="2:25">
      <c r="B28" s="80">
        <v>43194</v>
      </c>
      <c r="C28" s="76">
        <v>7724.9937304075238</v>
      </c>
      <c r="D28" s="76">
        <v>9750</v>
      </c>
      <c r="E28" s="76"/>
      <c r="F28" s="76">
        <v>6527.3783783783783</v>
      </c>
      <c r="G28" s="76"/>
      <c r="H28" s="76">
        <v>6914.5868995633191</v>
      </c>
      <c r="I28" s="76"/>
      <c r="J28" s="76">
        <v>6878.2972972972975</v>
      </c>
      <c r="K28" s="76">
        <v>6531</v>
      </c>
      <c r="L28" s="76">
        <v>7151.9047280483474</v>
      </c>
      <c r="P28" s="276">
        <f t="shared" si="1"/>
        <v>8.0130961492207164E-2</v>
      </c>
      <c r="Q28" s="276">
        <f t="shared" si="2"/>
        <v>0.36327319374969297</v>
      </c>
      <c r="R28" s="276" t="str">
        <f t="shared" si="3"/>
        <v/>
      </c>
      <c r="S28" s="276">
        <f t="shared" si="4"/>
        <v>-8.7323080132863204E-2</v>
      </c>
      <c r="T28" s="276" t="str">
        <f t="shared" si="5"/>
        <v/>
      </c>
      <c r="U28" s="276">
        <f t="shared" si="6"/>
        <v>-3.3182465022823217E-2</v>
      </c>
      <c r="V28" s="276" t="str">
        <f t="shared" si="7"/>
        <v/>
      </c>
      <c r="W28" s="276">
        <f t="shared" si="8"/>
        <v>-3.8256582149090425E-2</v>
      </c>
      <c r="X28" s="276">
        <f t="shared" si="9"/>
        <v>-8.6816694525205643E-2</v>
      </c>
      <c r="Y28" s="276"/>
    </row>
    <row r="29" spans="2:25">
      <c r="B29" s="80">
        <v>43195</v>
      </c>
      <c r="C29" s="76">
        <v>8969.9600798403189</v>
      </c>
      <c r="D29" s="76">
        <v>9750</v>
      </c>
      <c r="E29" s="76"/>
      <c r="F29" s="76">
        <v>6395.958333333333</v>
      </c>
      <c r="G29" s="76"/>
      <c r="H29" s="76">
        <v>6812.3977455716586</v>
      </c>
      <c r="I29" s="76">
        <v>7037</v>
      </c>
      <c r="J29" s="76">
        <v>6660.5714285714284</v>
      </c>
      <c r="K29" s="76">
        <v>7464.1428571428569</v>
      </c>
      <c r="L29" s="76">
        <v>7331.1320523303357</v>
      </c>
      <c r="P29" s="276">
        <f t="shared" si="1"/>
        <v>0.22354365135041476</v>
      </c>
      <c r="Q29" s="276">
        <f t="shared" si="2"/>
        <v>0.32994467026423052</v>
      </c>
      <c r="R29" s="276" t="str">
        <f t="shared" si="3"/>
        <v/>
      </c>
      <c r="S29" s="276">
        <f t="shared" si="4"/>
        <v>-0.1275619798308967</v>
      </c>
      <c r="T29" s="276" t="str">
        <f t="shared" si="5"/>
        <v/>
      </c>
      <c r="U29" s="276">
        <f t="shared" si="6"/>
        <v>-7.0757736057119283E-2</v>
      </c>
      <c r="V29" s="276">
        <f t="shared" si="7"/>
        <v>-4.0120959523139453E-2</v>
      </c>
      <c r="W29" s="276">
        <f t="shared" si="8"/>
        <v>-9.1467541298176067E-2</v>
      </c>
      <c r="X29" s="276">
        <f t="shared" si="9"/>
        <v>1.814328317415061E-2</v>
      </c>
      <c r="Y29" s="276"/>
    </row>
    <row r="30" spans="2:25">
      <c r="B30" s="80">
        <v>43196</v>
      </c>
      <c r="C30" s="76">
        <v>8029.1919642857147</v>
      </c>
      <c r="D30" s="76">
        <v>11454.545454545454</v>
      </c>
      <c r="E30" s="76"/>
      <c r="F30" s="76">
        <v>6842.3157894736842</v>
      </c>
      <c r="G30" s="76">
        <v>6278</v>
      </c>
      <c r="H30" s="76">
        <v>7017.9655172413795</v>
      </c>
      <c r="I30" s="76">
        <v>7241</v>
      </c>
      <c r="J30" s="76">
        <v>6275</v>
      </c>
      <c r="K30" s="76">
        <v>7000</v>
      </c>
      <c r="L30" s="76">
        <v>7551.1506424457248</v>
      </c>
      <c r="P30" s="276">
        <f t="shared" si="1"/>
        <v>6.3307083181849785E-2</v>
      </c>
      <c r="Q30" s="276">
        <f t="shared" si="2"/>
        <v>0.51692715414236101</v>
      </c>
      <c r="R30" s="276" t="str">
        <f t="shared" si="3"/>
        <v/>
      </c>
      <c r="S30" s="276">
        <f t="shared" si="4"/>
        <v>-9.3871104754236198E-2</v>
      </c>
      <c r="T30" s="276">
        <f t="shared" si="5"/>
        <v>-0.1686035284860066</v>
      </c>
      <c r="U30" s="276">
        <f t="shared" si="6"/>
        <v>-7.0609785243491471E-2</v>
      </c>
      <c r="V30" s="276">
        <f t="shared" si="7"/>
        <v>-4.1073295598466675E-2</v>
      </c>
      <c r="W30" s="276">
        <f t="shared" si="8"/>
        <v>-0.16900081893113911</v>
      </c>
      <c r="X30" s="276">
        <f t="shared" si="9"/>
        <v>-7.2988961357446036E-2</v>
      </c>
      <c r="Y30" s="276"/>
    </row>
    <row r="31" spans="2:25">
      <c r="B31" s="80">
        <v>43199</v>
      </c>
      <c r="C31" s="76">
        <v>7855.2646169354839</v>
      </c>
      <c r="D31" s="76">
        <v>13500</v>
      </c>
      <c r="E31" s="76"/>
      <c r="F31" s="76">
        <v>6455</v>
      </c>
      <c r="G31" s="76"/>
      <c r="H31" s="76">
        <v>7064.3478818998719</v>
      </c>
      <c r="I31" s="76">
        <v>7259</v>
      </c>
      <c r="J31" s="76">
        <v>6242.6571428571433</v>
      </c>
      <c r="K31" s="76">
        <v>7000</v>
      </c>
      <c r="L31" s="76">
        <v>7606.7357257368358</v>
      </c>
      <c r="P31" s="276"/>
      <c r="Q31" s="276"/>
      <c r="R31" s="276"/>
      <c r="S31" s="276"/>
      <c r="T31" s="276"/>
      <c r="U31" s="276"/>
      <c r="V31" s="276"/>
      <c r="W31" s="276"/>
      <c r="X31" s="276"/>
      <c r="Y31" s="276"/>
    </row>
    <row r="32" spans="2:25">
      <c r="B32" s="80">
        <v>43200</v>
      </c>
      <c r="C32" s="76">
        <v>7869.3513957307059</v>
      </c>
      <c r="D32" s="76"/>
      <c r="E32" s="76">
        <v>7000</v>
      </c>
      <c r="F32" s="76">
        <v>6478.5611510791368</v>
      </c>
      <c r="G32" s="76">
        <v>6767</v>
      </c>
      <c r="H32" s="76">
        <v>7131.444891391794</v>
      </c>
      <c r="I32" s="76">
        <v>7500</v>
      </c>
      <c r="J32" s="76">
        <v>6724.536231884058</v>
      </c>
      <c r="K32" s="76">
        <v>7269</v>
      </c>
      <c r="L32" s="76">
        <v>7172.2948619631898</v>
      </c>
      <c r="P32" s="276"/>
      <c r="Q32" s="276"/>
      <c r="R32" s="276"/>
      <c r="S32" s="276"/>
      <c r="T32" s="276"/>
      <c r="U32" s="276"/>
      <c r="V32" s="276"/>
      <c r="W32" s="276"/>
      <c r="X32" s="276"/>
      <c r="Y32" s="276"/>
    </row>
    <row r="33" spans="2:25">
      <c r="B33" s="80">
        <v>43201</v>
      </c>
      <c r="C33" s="76">
        <v>7773.801526717557</v>
      </c>
      <c r="D33" s="76"/>
      <c r="E33" s="76"/>
      <c r="F33" s="76"/>
      <c r="G33" s="76"/>
      <c r="H33" s="76">
        <v>6916.1183206106871</v>
      </c>
      <c r="I33" s="76">
        <v>7500</v>
      </c>
      <c r="J33" s="76">
        <v>6615.4923076923078</v>
      </c>
      <c r="K33" s="76">
        <v>6000</v>
      </c>
      <c r="L33" s="76">
        <v>7025.4584115071921</v>
      </c>
      <c r="P33" s="276"/>
      <c r="Q33" s="276"/>
      <c r="R33" s="276"/>
      <c r="S33" s="276"/>
      <c r="T33" s="276"/>
      <c r="U33" s="276"/>
      <c r="V33" s="276"/>
      <c r="W33" s="276"/>
      <c r="X33" s="276"/>
      <c r="Y33" s="276"/>
    </row>
    <row r="34" spans="2:25">
      <c r="B34" s="80">
        <v>43202</v>
      </c>
      <c r="C34" s="76">
        <v>8532.7383720930229</v>
      </c>
      <c r="D34" s="76">
        <v>13000</v>
      </c>
      <c r="E34" s="76">
        <v>6500</v>
      </c>
      <c r="F34" s="76">
        <v>6581.4285714285716</v>
      </c>
      <c r="G34" s="76"/>
      <c r="H34" s="76">
        <v>6932.0519630484987</v>
      </c>
      <c r="I34" s="76">
        <v>6837</v>
      </c>
      <c r="J34" s="76">
        <v>5773.8196721311479</v>
      </c>
      <c r="K34" s="76">
        <v>6778</v>
      </c>
      <c r="L34" s="76">
        <v>7703.3904365904364</v>
      </c>
      <c r="P34" s="276"/>
      <c r="Q34" s="276"/>
      <c r="R34" s="276"/>
      <c r="S34" s="276"/>
      <c r="T34" s="276"/>
      <c r="U34" s="276"/>
      <c r="V34" s="276"/>
      <c r="W34" s="276"/>
      <c r="X34" s="276"/>
      <c r="Y34" s="276"/>
    </row>
    <row r="35" spans="2:25">
      <c r="B35" s="80">
        <v>43203</v>
      </c>
      <c r="C35" s="76">
        <v>7765.6219512195121</v>
      </c>
      <c r="D35" s="76"/>
      <c r="E35" s="76">
        <v>6500</v>
      </c>
      <c r="F35" s="76">
        <v>6469.727272727273</v>
      </c>
      <c r="G35" s="76"/>
      <c r="H35" s="76">
        <v>6861.4589041095887</v>
      </c>
      <c r="I35" s="76">
        <v>7000</v>
      </c>
      <c r="J35" s="76">
        <v>6792</v>
      </c>
      <c r="K35" s="76">
        <v>7145</v>
      </c>
      <c r="L35" s="76">
        <v>7121.4625880281692</v>
      </c>
      <c r="P35" s="276"/>
      <c r="Q35" s="276"/>
      <c r="R35" s="276"/>
      <c r="S35" s="276"/>
      <c r="T35" s="276"/>
      <c r="U35" s="276"/>
      <c r="V35" s="276"/>
      <c r="W35" s="276"/>
      <c r="X35" s="276"/>
      <c r="Y35" s="276"/>
    </row>
    <row r="36" spans="2:25">
      <c r="B36" s="80">
        <v>43206</v>
      </c>
      <c r="C36" s="76">
        <v>7671.75</v>
      </c>
      <c r="D36" s="76"/>
      <c r="E36" s="76">
        <v>6500</v>
      </c>
      <c r="F36" s="76">
        <v>7190</v>
      </c>
      <c r="G36" s="76"/>
      <c r="H36" s="76">
        <v>7042.4736842105267</v>
      </c>
      <c r="I36" s="76">
        <v>6781</v>
      </c>
      <c r="J36" s="76"/>
      <c r="K36" s="76">
        <v>6162.3773584905657</v>
      </c>
      <c r="L36" s="76">
        <v>7125.0661094224924</v>
      </c>
      <c r="P36" s="276"/>
      <c r="Q36" s="276"/>
      <c r="R36" s="276"/>
      <c r="S36" s="276"/>
      <c r="T36" s="276"/>
      <c r="U36" s="276"/>
      <c r="V36" s="276"/>
      <c r="W36" s="276"/>
      <c r="X36" s="276"/>
      <c r="Y36" s="276"/>
    </row>
    <row r="37" spans="2:25">
      <c r="B37" s="334">
        <v>43207</v>
      </c>
      <c r="C37" s="330">
        <v>7038.834165834166</v>
      </c>
      <c r="D37" s="330"/>
      <c r="E37" s="330"/>
      <c r="F37" s="330">
        <v>6198.5714285714284</v>
      </c>
      <c r="G37" s="330"/>
      <c r="H37" s="330">
        <v>6645.7548248749108</v>
      </c>
      <c r="I37" s="330">
        <v>6841</v>
      </c>
      <c r="J37" s="330">
        <v>6101.0635838150292</v>
      </c>
      <c r="K37" s="330">
        <v>7000</v>
      </c>
      <c r="L37" s="330">
        <v>6725.2723087818695</v>
      </c>
      <c r="P37" s="276">
        <f t="shared" ref="P37:X37" si="10">+IF(C37="","",((C37-$L37)/$L37))</f>
        <v>4.6624410530239357E-2</v>
      </c>
      <c r="Q37" s="276" t="str">
        <f t="shared" si="10"/>
        <v/>
      </c>
      <c r="R37" s="276" t="str">
        <f t="shared" si="10"/>
        <v/>
      </c>
      <c r="S37" s="276">
        <f t="shared" si="10"/>
        <v>-7.831666228929858E-2</v>
      </c>
      <c r="T37" s="276" t="str">
        <f t="shared" si="10"/>
        <v/>
      </c>
      <c r="U37" s="276">
        <f t="shared" si="10"/>
        <v>-1.1823682411063805E-2</v>
      </c>
      <c r="V37" s="276">
        <f t="shared" si="10"/>
        <v>1.7207881838035489E-2</v>
      </c>
      <c r="W37" s="276">
        <f t="shared" si="10"/>
        <v>-9.2815382977392252E-2</v>
      </c>
      <c r="X37" s="276">
        <f t="shared" si="10"/>
        <v>4.085004719576793E-2</v>
      </c>
      <c r="Y37" s="276"/>
    </row>
    <row r="38" spans="2:25" ht="69" customHeight="1">
      <c r="B38" s="364" t="s">
        <v>253</v>
      </c>
      <c r="C38" s="364"/>
      <c r="D38" s="364"/>
      <c r="E38" s="364"/>
      <c r="F38" s="364"/>
      <c r="G38" s="364"/>
      <c r="H38" s="364"/>
      <c r="I38" s="364"/>
      <c r="J38" s="364"/>
      <c r="K38" s="365"/>
      <c r="L38" s="364"/>
      <c r="M38" s="192"/>
      <c r="N38" s="193"/>
    </row>
    <row r="39" spans="2:25">
      <c r="O39" s="277" t="s">
        <v>187</v>
      </c>
      <c r="P39" s="278">
        <f t="shared" ref="P39:Y39" si="11">+AVERAGE(C16:C37)</f>
        <v>8275.6755317655989</v>
      </c>
      <c r="Q39" s="278">
        <f t="shared" si="11"/>
        <v>11200.757575757576</v>
      </c>
      <c r="R39" s="278">
        <f t="shared" si="11"/>
        <v>6722.2222222222226</v>
      </c>
      <c r="S39" s="278">
        <f t="shared" si="11"/>
        <v>6820.9293949994544</v>
      </c>
      <c r="T39" s="278">
        <f t="shared" si="11"/>
        <v>6658.333333333333</v>
      </c>
      <c r="U39" s="278">
        <f t="shared" si="11"/>
        <v>7117.9127978493516</v>
      </c>
      <c r="V39" s="278">
        <f t="shared" si="11"/>
        <v>7288.894736842105</v>
      </c>
      <c r="W39" s="278">
        <f t="shared" si="11"/>
        <v>6910.3600880879139</v>
      </c>
      <c r="X39" s="278">
        <f t="shared" si="11"/>
        <v>7157.2905376649178</v>
      </c>
      <c r="Y39" s="278">
        <f t="shared" si="11"/>
        <v>7484.2950606999248</v>
      </c>
    </row>
    <row r="40" spans="2:25">
      <c r="P40" s="279">
        <f>+(P39-$Y$39)/$Y$39</f>
        <v>0.10573881235939206</v>
      </c>
      <c r="Q40" s="279">
        <f>+(Q39-$Y$39)/$Y$39</f>
        <v>0.49656814501780089</v>
      </c>
      <c r="R40" s="279">
        <f t="shared" ref="R40:X40" si="12">+(R39-$Y$39)/$Y$39</f>
        <v>-0.10182292818455954</v>
      </c>
      <c r="S40" s="279">
        <f t="shared" si="12"/>
        <v>-8.8634355048855196E-2</v>
      </c>
      <c r="T40" s="279">
        <f t="shared" si="12"/>
        <v>-0.11035932184230969</v>
      </c>
      <c r="U40" s="279">
        <f t="shared" si="12"/>
        <v>-4.8953476563804714E-2</v>
      </c>
      <c r="V40" s="279">
        <f t="shared" si="12"/>
        <v>-2.6108046552556163E-2</v>
      </c>
      <c r="W40" s="279">
        <f t="shared" si="12"/>
        <v>-7.6685241289556658E-2</v>
      </c>
      <c r="X40" s="279">
        <f t="shared" si="12"/>
        <v>-4.3692093962477446E-2</v>
      </c>
    </row>
    <row r="42" spans="2:25">
      <c r="O42" s="277"/>
      <c r="P42" s="280"/>
      <c r="Q42" s="280"/>
      <c r="R42" s="280"/>
      <c r="S42" s="280"/>
      <c r="T42" s="280"/>
      <c r="U42" s="280"/>
      <c r="V42" s="280"/>
      <c r="W42" s="280"/>
      <c r="X42" s="280"/>
    </row>
    <row r="43" spans="2:25">
      <c r="O43" s="277"/>
      <c r="P43" s="280"/>
      <c r="Q43" s="280"/>
      <c r="R43" s="280"/>
      <c r="S43" s="280"/>
      <c r="T43" s="280"/>
      <c r="U43" s="280"/>
      <c r="V43" s="280"/>
      <c r="W43" s="280"/>
      <c r="X43" s="280"/>
    </row>
  </sheetData>
  <mergeCells count="4">
    <mergeCell ref="B38:L38"/>
    <mergeCell ref="B2:L2"/>
    <mergeCell ref="B3:L3"/>
    <mergeCell ref="B4:L4"/>
  </mergeCells>
  <conditionalFormatting sqref="P40:X40">
    <cfRule type="top10" dxfId="17" priority="1" bottom="1" rank="1"/>
    <cfRule type="top10" dxfId="16" priority="2" rank="1"/>
  </conditionalFormatting>
  <hyperlinks>
    <hyperlink ref="M2" location="Índice!A1" display="Volver al índice"/>
  </hyperlinks>
  <printOptions horizontalCentered="1"/>
  <pageMargins left="0.31496062992125984" right="0.31496062992125984" top="1.299212598425197" bottom="0.74803149606299213" header="0.31496062992125984" footer="0.31496062992125984"/>
  <pageSetup paperSize="122" orientation="landscape"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O60"/>
  <sheetViews>
    <sheetView zoomScale="80" zoomScaleNormal="80" workbookViewId="0"/>
  </sheetViews>
  <sheetFormatPr baseColWidth="10" defaultColWidth="10.88671875" defaultRowHeight="13.2"/>
  <cols>
    <col min="1" max="1" width="1.88671875" style="33" customWidth="1"/>
    <col min="2" max="2" width="12.33203125" style="33" customWidth="1"/>
    <col min="3" max="3" width="10.33203125" style="50" customWidth="1"/>
    <col min="4" max="4" width="12.33203125" style="50" customWidth="1"/>
    <col min="5" max="5" width="10" style="50" customWidth="1"/>
    <col min="6" max="6" width="12.88671875" style="33" customWidth="1"/>
    <col min="7" max="7" width="15.6640625" style="33" customWidth="1"/>
    <col min="8" max="8" width="12.33203125" style="33" customWidth="1"/>
    <col min="9" max="9" width="14.33203125" style="33" customWidth="1"/>
    <col min="10" max="10" width="15" style="33" customWidth="1"/>
    <col min="11" max="11" width="12.33203125" style="33" customWidth="1"/>
    <col min="12" max="12" width="14.109375" style="33" customWidth="1"/>
    <col min="13" max="13" width="12.33203125" style="33" customWidth="1"/>
    <col min="14" max="14" width="1.88671875" style="33" customWidth="1"/>
    <col min="15" max="16384" width="10.88671875" style="33"/>
  </cols>
  <sheetData>
    <row r="1" spans="2:15" ht="4.5" customHeight="1"/>
    <row r="2" spans="2:15">
      <c r="B2" s="363" t="s">
        <v>106</v>
      </c>
      <c r="C2" s="363"/>
      <c r="D2" s="363"/>
      <c r="E2" s="363"/>
      <c r="F2" s="363"/>
      <c r="G2" s="363"/>
      <c r="H2" s="363"/>
      <c r="I2" s="363"/>
      <c r="J2" s="363"/>
      <c r="K2" s="363"/>
      <c r="L2" s="363"/>
      <c r="M2" s="363"/>
      <c r="N2" s="84"/>
      <c r="O2" s="40" t="s">
        <v>137</v>
      </c>
    </row>
    <row r="3" spans="2:15">
      <c r="B3" s="363" t="s">
        <v>128</v>
      </c>
      <c r="C3" s="363"/>
      <c r="D3" s="363"/>
      <c r="E3" s="363"/>
      <c r="F3" s="363"/>
      <c r="G3" s="363"/>
      <c r="H3" s="363"/>
      <c r="I3" s="363"/>
      <c r="J3" s="363"/>
      <c r="K3" s="363"/>
      <c r="L3" s="363"/>
      <c r="M3" s="363"/>
      <c r="N3" s="84"/>
    </row>
    <row r="4" spans="2:15">
      <c r="B4" s="363" t="s">
        <v>228</v>
      </c>
      <c r="C4" s="363"/>
      <c r="D4" s="363"/>
      <c r="E4" s="363"/>
      <c r="F4" s="363"/>
      <c r="G4" s="363"/>
      <c r="H4" s="363"/>
      <c r="I4" s="363"/>
      <c r="J4" s="363"/>
      <c r="K4" s="363"/>
      <c r="L4" s="363"/>
      <c r="M4" s="363"/>
      <c r="N4" s="84"/>
    </row>
    <row r="5" spans="2:15" ht="43.8" customHeight="1">
      <c r="B5" s="29" t="s">
        <v>62</v>
      </c>
      <c r="C5" s="30" t="s">
        <v>153</v>
      </c>
      <c r="D5" s="30" t="s">
        <v>161</v>
      </c>
      <c r="E5" s="30" t="s">
        <v>154</v>
      </c>
      <c r="F5" s="30" t="s">
        <v>208</v>
      </c>
      <c r="G5" s="30" t="s">
        <v>235</v>
      </c>
      <c r="H5" s="30" t="s">
        <v>155</v>
      </c>
      <c r="I5" s="30" t="s">
        <v>156</v>
      </c>
      <c r="J5" s="30" t="s">
        <v>144</v>
      </c>
      <c r="K5" s="30" t="s">
        <v>157</v>
      </c>
      <c r="L5" s="30" t="s">
        <v>158</v>
      </c>
      <c r="M5" s="30" t="s">
        <v>67</v>
      </c>
      <c r="N5" s="98"/>
    </row>
    <row r="6" spans="2:15">
      <c r="B6" s="77">
        <v>43161</v>
      </c>
      <c r="C6" s="78">
        <v>11780</v>
      </c>
      <c r="D6" s="78">
        <v>8100</v>
      </c>
      <c r="E6" s="78">
        <v>6259</v>
      </c>
      <c r="F6" s="78">
        <v>7288.3627906976744</v>
      </c>
      <c r="G6" s="78">
        <v>8000</v>
      </c>
      <c r="H6" s="78">
        <v>6500</v>
      </c>
      <c r="I6" s="78">
        <v>5700</v>
      </c>
      <c r="J6" s="78">
        <v>7250</v>
      </c>
      <c r="K6" s="78">
        <v>7000</v>
      </c>
      <c r="L6" s="78">
        <v>7750</v>
      </c>
      <c r="M6" s="78">
        <v>7904.5806615776082</v>
      </c>
      <c r="N6" s="99"/>
    </row>
    <row r="7" spans="2:15">
      <c r="B7" s="77">
        <v>43164</v>
      </c>
      <c r="C7" s="78"/>
      <c r="D7" s="78">
        <v>8250</v>
      </c>
      <c r="E7" s="78">
        <v>6866.0714285714284</v>
      </c>
      <c r="F7" s="78">
        <v>7040.8196721311479</v>
      </c>
      <c r="G7" s="78">
        <v>9016.2841530054648</v>
      </c>
      <c r="H7" s="78">
        <v>6500</v>
      </c>
      <c r="I7" s="78"/>
      <c r="J7" s="78"/>
      <c r="K7" s="78"/>
      <c r="L7" s="78">
        <v>7750</v>
      </c>
      <c r="M7" s="78">
        <v>7231.5235396687012</v>
      </c>
      <c r="N7" s="99"/>
      <c r="O7" s="179"/>
    </row>
    <row r="8" spans="2:15">
      <c r="B8" s="77">
        <v>43165</v>
      </c>
      <c r="C8" s="78">
        <v>12100</v>
      </c>
      <c r="D8" s="78">
        <v>8250</v>
      </c>
      <c r="E8" s="78">
        <v>7035.3684210526317</v>
      </c>
      <c r="F8" s="78">
        <v>7492.2694300518133</v>
      </c>
      <c r="G8" s="78"/>
      <c r="H8" s="78">
        <v>6500</v>
      </c>
      <c r="I8" s="78">
        <v>6300</v>
      </c>
      <c r="J8" s="78">
        <v>6750</v>
      </c>
      <c r="K8" s="78">
        <v>6444.4444444444443</v>
      </c>
      <c r="L8" s="78">
        <v>7250</v>
      </c>
      <c r="M8" s="78">
        <v>7848.1800569800571</v>
      </c>
      <c r="N8" s="99"/>
      <c r="O8" s="179"/>
    </row>
    <row r="9" spans="2:15">
      <c r="B9" s="77">
        <v>43166</v>
      </c>
      <c r="C9" s="78">
        <v>12000</v>
      </c>
      <c r="D9" s="78">
        <v>8250</v>
      </c>
      <c r="E9" s="78">
        <v>6990.6981132075471</v>
      </c>
      <c r="F9" s="78">
        <v>7208.1365366317796</v>
      </c>
      <c r="G9" s="78">
        <v>9000</v>
      </c>
      <c r="H9" s="78">
        <v>7000</v>
      </c>
      <c r="I9" s="78">
        <v>6250</v>
      </c>
      <c r="J9" s="78"/>
      <c r="K9" s="78">
        <v>6700</v>
      </c>
      <c r="L9" s="78">
        <v>7000</v>
      </c>
      <c r="M9" s="78">
        <v>7560.8516798265982</v>
      </c>
      <c r="N9" s="99"/>
      <c r="O9" s="179"/>
    </row>
    <row r="10" spans="2:15">
      <c r="B10" s="77">
        <v>43167</v>
      </c>
      <c r="C10" s="78">
        <v>12500</v>
      </c>
      <c r="D10" s="78">
        <v>8250</v>
      </c>
      <c r="E10" s="78">
        <v>7013.2631578947367</v>
      </c>
      <c r="F10" s="78">
        <v>7138.2910662824206</v>
      </c>
      <c r="G10" s="78">
        <v>8948</v>
      </c>
      <c r="H10" s="78">
        <v>6750</v>
      </c>
      <c r="I10" s="78">
        <v>6250</v>
      </c>
      <c r="J10" s="78">
        <v>6750</v>
      </c>
      <c r="K10" s="78">
        <v>6727.090909090909</v>
      </c>
      <c r="L10" s="78"/>
      <c r="M10" s="78">
        <v>7374.505553270259</v>
      </c>
      <c r="N10" s="99"/>
      <c r="O10" s="179"/>
    </row>
    <row r="11" spans="2:15">
      <c r="B11" s="75">
        <v>43168</v>
      </c>
      <c r="C11" s="76">
        <v>10500</v>
      </c>
      <c r="D11" s="76">
        <v>8250</v>
      </c>
      <c r="E11" s="76">
        <v>6976.484375</v>
      </c>
      <c r="F11" s="76">
        <v>7439.0985221674873</v>
      </c>
      <c r="G11" s="76"/>
      <c r="H11" s="76">
        <v>6750</v>
      </c>
      <c r="I11" s="76">
        <v>6250</v>
      </c>
      <c r="J11" s="76">
        <v>7250</v>
      </c>
      <c r="K11" s="76">
        <v>6833.333333333333</v>
      </c>
      <c r="L11" s="76">
        <v>7250</v>
      </c>
      <c r="M11" s="76">
        <v>7621.5168697282097</v>
      </c>
      <c r="N11" s="99"/>
      <c r="O11" s="39"/>
    </row>
    <row r="12" spans="2:15">
      <c r="B12" s="75">
        <v>43171</v>
      </c>
      <c r="C12" s="76">
        <v>11500</v>
      </c>
      <c r="D12" s="76">
        <v>8250</v>
      </c>
      <c r="E12" s="76">
        <v>7515.9193548387093</v>
      </c>
      <c r="F12" s="76">
        <v>7434.565217391304</v>
      </c>
      <c r="G12" s="76">
        <v>10446.25</v>
      </c>
      <c r="H12" s="76">
        <v>6375</v>
      </c>
      <c r="I12" s="76">
        <v>6107.4285714285716</v>
      </c>
      <c r="J12" s="76"/>
      <c r="K12" s="76">
        <v>6714</v>
      </c>
      <c r="L12" s="76"/>
      <c r="M12" s="76">
        <v>7579.7615535889872</v>
      </c>
      <c r="N12" s="99"/>
      <c r="O12" s="179"/>
    </row>
    <row r="13" spans="2:15">
      <c r="B13" s="75">
        <v>43172</v>
      </c>
      <c r="C13" s="76">
        <v>10500</v>
      </c>
      <c r="D13" s="76">
        <v>8250</v>
      </c>
      <c r="E13" s="76">
        <v>7337.4651162790697</v>
      </c>
      <c r="F13" s="76">
        <v>7054.9109947643983</v>
      </c>
      <c r="G13" s="76">
        <v>8296</v>
      </c>
      <c r="H13" s="76">
        <v>7000</v>
      </c>
      <c r="I13" s="76">
        <v>6137.7586206896549</v>
      </c>
      <c r="J13" s="76">
        <v>7500</v>
      </c>
      <c r="K13" s="76">
        <v>6786</v>
      </c>
      <c r="L13" s="76">
        <v>7250</v>
      </c>
      <c r="M13" s="76">
        <v>7240.4376400298734</v>
      </c>
      <c r="N13" s="99"/>
      <c r="O13" s="179"/>
    </row>
    <row r="14" spans="2:15">
      <c r="B14" s="75">
        <v>43173</v>
      </c>
      <c r="C14" s="76"/>
      <c r="D14" s="76">
        <v>8250</v>
      </c>
      <c r="E14" s="76"/>
      <c r="F14" s="76">
        <v>7454.9325842696626</v>
      </c>
      <c r="G14" s="76"/>
      <c r="H14" s="76">
        <v>6810</v>
      </c>
      <c r="I14" s="76">
        <v>6778</v>
      </c>
      <c r="J14" s="76"/>
      <c r="K14" s="76"/>
      <c r="L14" s="76"/>
      <c r="M14" s="76">
        <v>7412.7576736672054</v>
      </c>
      <c r="N14" s="99"/>
      <c r="O14" s="179"/>
    </row>
    <row r="15" spans="2:15">
      <c r="B15" s="75">
        <v>43174</v>
      </c>
      <c r="C15" s="76">
        <v>10615</v>
      </c>
      <c r="D15" s="76">
        <v>8250</v>
      </c>
      <c r="E15" s="76">
        <v>7635.6101694915251</v>
      </c>
      <c r="F15" s="76">
        <v>7356.3032786885242</v>
      </c>
      <c r="G15" s="76">
        <v>8347.826086956522</v>
      </c>
      <c r="H15" s="76">
        <v>7000</v>
      </c>
      <c r="I15" s="76">
        <v>6700</v>
      </c>
      <c r="J15" s="76">
        <v>7250</v>
      </c>
      <c r="K15" s="76">
        <v>6750</v>
      </c>
      <c r="L15" s="76"/>
      <c r="M15" s="76">
        <v>7618.1204754186929</v>
      </c>
      <c r="N15" s="99"/>
      <c r="O15" s="179"/>
    </row>
    <row r="16" spans="2:15">
      <c r="B16" s="75">
        <v>43175</v>
      </c>
      <c r="C16" s="76"/>
      <c r="D16" s="76">
        <v>8250</v>
      </c>
      <c r="E16" s="76">
        <v>7545.6231003039511</v>
      </c>
      <c r="F16" s="76">
        <v>7459.3023255813951</v>
      </c>
      <c r="G16" s="76">
        <v>8100.04</v>
      </c>
      <c r="H16" s="76">
        <v>7000</v>
      </c>
      <c r="I16" s="76">
        <v>6708</v>
      </c>
      <c r="J16" s="76">
        <v>7250</v>
      </c>
      <c r="K16" s="76">
        <v>6500</v>
      </c>
      <c r="L16" s="76">
        <v>7250</v>
      </c>
      <c r="M16" s="76">
        <v>7447.3420338545029</v>
      </c>
      <c r="N16" s="99"/>
      <c r="O16" s="179"/>
    </row>
    <row r="17" spans="2:15">
      <c r="B17" s="75">
        <v>43178</v>
      </c>
      <c r="C17" s="76"/>
      <c r="D17" s="76">
        <v>9000</v>
      </c>
      <c r="E17" s="76">
        <v>7588.4683544303798</v>
      </c>
      <c r="F17" s="76">
        <v>6220.05</v>
      </c>
      <c r="G17" s="76"/>
      <c r="H17" s="76">
        <v>6500</v>
      </c>
      <c r="I17" s="76">
        <v>6727</v>
      </c>
      <c r="J17" s="76"/>
      <c r="K17" s="76">
        <v>6000</v>
      </c>
      <c r="L17" s="76"/>
      <c r="M17" s="76">
        <v>6773.6006688963207</v>
      </c>
      <c r="N17" s="99"/>
      <c r="O17" s="179"/>
    </row>
    <row r="18" spans="2:15">
      <c r="B18" s="75">
        <v>43179</v>
      </c>
      <c r="C18" s="76">
        <v>11000</v>
      </c>
      <c r="D18" s="76">
        <v>8900</v>
      </c>
      <c r="E18" s="76">
        <v>7615.4065934065939</v>
      </c>
      <c r="F18" s="76">
        <v>7441.2475759534582</v>
      </c>
      <c r="G18" s="76">
        <v>8305.1525423728817</v>
      </c>
      <c r="H18" s="76">
        <v>7400</v>
      </c>
      <c r="I18" s="76">
        <v>6767</v>
      </c>
      <c r="J18" s="76">
        <v>7750.0967741935483</v>
      </c>
      <c r="K18" s="76">
        <v>7000</v>
      </c>
      <c r="L18" s="76">
        <v>7000</v>
      </c>
      <c r="M18" s="76">
        <v>7721.4219917012451</v>
      </c>
      <c r="N18" s="99"/>
      <c r="O18" s="179"/>
    </row>
    <row r="19" spans="2:15">
      <c r="B19" s="75">
        <v>43180</v>
      </c>
      <c r="C19" s="76"/>
      <c r="D19" s="76">
        <v>8958</v>
      </c>
      <c r="E19" s="76">
        <v>7492.8721804511279</v>
      </c>
      <c r="F19" s="76">
        <v>7575.1505376344085</v>
      </c>
      <c r="G19" s="76"/>
      <c r="H19" s="76">
        <v>6750</v>
      </c>
      <c r="I19" s="76">
        <v>6722</v>
      </c>
      <c r="J19" s="76"/>
      <c r="K19" s="76"/>
      <c r="L19" s="76">
        <v>7000</v>
      </c>
      <c r="M19" s="76">
        <v>7691.1314441789009</v>
      </c>
      <c r="N19" s="99"/>
      <c r="O19" s="179"/>
    </row>
    <row r="20" spans="2:15">
      <c r="B20" s="75">
        <v>43181</v>
      </c>
      <c r="C20" s="76">
        <v>11400</v>
      </c>
      <c r="D20" s="76">
        <v>8925</v>
      </c>
      <c r="E20" s="76">
        <v>7523.958579881657</v>
      </c>
      <c r="F20" s="76">
        <v>7637.5247678018577</v>
      </c>
      <c r="G20" s="76"/>
      <c r="H20" s="76">
        <v>6250</v>
      </c>
      <c r="I20" s="76">
        <v>6267</v>
      </c>
      <c r="J20" s="76">
        <v>7269</v>
      </c>
      <c r="K20" s="76"/>
      <c r="L20" s="76"/>
      <c r="M20" s="76">
        <v>8001.4611951400939</v>
      </c>
      <c r="N20" s="99"/>
      <c r="O20" s="179"/>
    </row>
    <row r="21" spans="2:15">
      <c r="B21" s="75">
        <v>43182</v>
      </c>
      <c r="C21" s="76">
        <v>13000</v>
      </c>
      <c r="D21" s="76">
        <v>8925</v>
      </c>
      <c r="E21" s="76">
        <v>7572.729166666667</v>
      </c>
      <c r="F21" s="76">
        <v>7593.0163934426228</v>
      </c>
      <c r="G21" s="76">
        <v>8206.0588235294126</v>
      </c>
      <c r="H21" s="76">
        <v>6250</v>
      </c>
      <c r="I21" s="76">
        <v>6722</v>
      </c>
      <c r="J21" s="76">
        <v>7237</v>
      </c>
      <c r="K21" s="76">
        <v>7000</v>
      </c>
      <c r="L21" s="76">
        <v>7000</v>
      </c>
      <c r="M21" s="76">
        <v>8097.0198895027625</v>
      </c>
      <c r="N21" s="99"/>
      <c r="O21" s="179"/>
    </row>
    <row r="22" spans="2:15">
      <c r="B22" s="75">
        <v>43185</v>
      </c>
      <c r="C22" s="76">
        <v>11500</v>
      </c>
      <c r="D22" s="76">
        <v>8925</v>
      </c>
      <c r="E22" s="76">
        <v>7653.9230769230771</v>
      </c>
      <c r="F22" s="76">
        <v>7529.2</v>
      </c>
      <c r="G22" s="76"/>
      <c r="H22" s="76">
        <v>7500</v>
      </c>
      <c r="I22" s="76">
        <v>6667</v>
      </c>
      <c r="J22" s="76"/>
      <c r="K22" s="76">
        <v>7000</v>
      </c>
      <c r="L22" s="76">
        <v>7000</v>
      </c>
      <c r="M22" s="76">
        <v>7676.7675239536056</v>
      </c>
      <c r="N22" s="99"/>
      <c r="O22" s="179"/>
    </row>
    <row r="23" spans="2:15">
      <c r="B23" s="75">
        <v>43186</v>
      </c>
      <c r="C23" s="76">
        <v>10500</v>
      </c>
      <c r="D23" s="76">
        <v>9000</v>
      </c>
      <c r="E23" s="76">
        <v>7282.768115942029</v>
      </c>
      <c r="F23" s="76">
        <v>7470.3934993084367</v>
      </c>
      <c r="G23" s="76">
        <v>7821</v>
      </c>
      <c r="H23" s="76">
        <v>7000</v>
      </c>
      <c r="I23" s="76">
        <v>6767</v>
      </c>
      <c r="J23" s="76">
        <v>7750</v>
      </c>
      <c r="K23" s="76">
        <v>7000</v>
      </c>
      <c r="L23" s="76">
        <v>7000</v>
      </c>
      <c r="M23" s="76">
        <v>7697.7826479891546</v>
      </c>
      <c r="N23" s="99"/>
      <c r="O23" s="179"/>
    </row>
    <row r="24" spans="2:15" s="179" customFormat="1">
      <c r="B24" s="75">
        <v>43187</v>
      </c>
      <c r="C24" s="76">
        <v>10600</v>
      </c>
      <c r="D24" s="76">
        <v>9030</v>
      </c>
      <c r="E24" s="76">
        <v>7499.7529411764708</v>
      </c>
      <c r="F24" s="76"/>
      <c r="G24" s="76">
        <v>7778</v>
      </c>
      <c r="H24" s="76">
        <v>6250</v>
      </c>
      <c r="I24" s="76">
        <v>6515.181818181818</v>
      </c>
      <c r="J24" s="76"/>
      <c r="K24" s="76">
        <v>7000</v>
      </c>
      <c r="L24" s="76">
        <v>7000</v>
      </c>
      <c r="M24" s="76">
        <v>8114.3112947658401</v>
      </c>
      <c r="N24" s="99"/>
    </row>
    <row r="25" spans="2:15">
      <c r="B25" s="75">
        <v>43188</v>
      </c>
      <c r="C25" s="76">
        <v>11500</v>
      </c>
      <c r="D25" s="76">
        <v>9000</v>
      </c>
      <c r="E25" s="76">
        <v>7030.260869565217</v>
      </c>
      <c r="F25" s="76">
        <v>7207.3879142300193</v>
      </c>
      <c r="G25" s="76"/>
      <c r="H25" s="76">
        <v>6571.4285714285716</v>
      </c>
      <c r="I25" s="76">
        <v>6667</v>
      </c>
      <c r="J25" s="76">
        <v>7500</v>
      </c>
      <c r="K25" s="76">
        <v>7000</v>
      </c>
      <c r="L25" s="76">
        <v>7000</v>
      </c>
      <c r="M25" s="76">
        <v>7508.4074585635362</v>
      </c>
      <c r="N25" s="99"/>
      <c r="O25" s="179"/>
    </row>
    <row r="26" spans="2:15" s="179" customFormat="1">
      <c r="B26" s="75">
        <v>43192</v>
      </c>
      <c r="C26" s="76">
        <v>11571</v>
      </c>
      <c r="D26" s="76">
        <v>9000</v>
      </c>
      <c r="E26" s="76">
        <v>7464.6315789473683</v>
      </c>
      <c r="F26" s="76">
        <v>6971.7735849056608</v>
      </c>
      <c r="G26" s="76"/>
      <c r="H26" s="76">
        <v>6500</v>
      </c>
      <c r="I26" s="76">
        <v>6250</v>
      </c>
      <c r="J26" s="76"/>
      <c r="K26" s="76">
        <v>6645.1612903225805</v>
      </c>
      <c r="L26" s="76">
        <v>7000</v>
      </c>
      <c r="M26" s="76">
        <v>7892.5183585313171</v>
      </c>
      <c r="N26" s="99"/>
    </row>
    <row r="27" spans="2:15" s="179" customFormat="1">
      <c r="B27" s="75">
        <v>43193</v>
      </c>
      <c r="C27" s="76">
        <v>10000</v>
      </c>
      <c r="D27" s="76">
        <v>9000</v>
      </c>
      <c r="E27" s="76">
        <v>7500</v>
      </c>
      <c r="F27" s="76">
        <v>7457.7948717948721</v>
      </c>
      <c r="G27" s="76">
        <v>8476.8372093023263</v>
      </c>
      <c r="H27" s="76">
        <v>6000</v>
      </c>
      <c r="I27" s="76">
        <v>6250</v>
      </c>
      <c r="J27" s="76">
        <v>7500</v>
      </c>
      <c r="K27" s="76">
        <v>7000</v>
      </c>
      <c r="L27" s="76">
        <v>7250</v>
      </c>
      <c r="M27" s="76">
        <v>7518.8589634664404</v>
      </c>
      <c r="N27" s="99"/>
    </row>
    <row r="28" spans="2:15" s="179" customFormat="1">
      <c r="B28" s="75">
        <v>43194</v>
      </c>
      <c r="C28" s="76">
        <v>10500</v>
      </c>
      <c r="D28" s="76">
        <v>8958</v>
      </c>
      <c r="E28" s="76">
        <v>7531.359375</v>
      </c>
      <c r="F28" s="76">
        <v>6737.7324324324327</v>
      </c>
      <c r="G28" s="76"/>
      <c r="H28" s="76">
        <v>7000</v>
      </c>
      <c r="I28" s="76">
        <v>6214</v>
      </c>
      <c r="J28" s="76">
        <v>7500</v>
      </c>
      <c r="K28" s="76">
        <v>7000</v>
      </c>
      <c r="L28" s="76">
        <v>7000</v>
      </c>
      <c r="M28" s="76">
        <v>7151.9047280483474</v>
      </c>
      <c r="N28" s="99"/>
    </row>
    <row r="29" spans="2:15" s="179" customFormat="1">
      <c r="B29" s="75">
        <v>43195</v>
      </c>
      <c r="C29" s="76">
        <v>11500</v>
      </c>
      <c r="D29" s="76">
        <v>8925</v>
      </c>
      <c r="E29" s="76">
        <v>6946.3235294117649</v>
      </c>
      <c r="F29" s="76">
        <v>6627.4697986577185</v>
      </c>
      <c r="G29" s="76">
        <v>8452.2857142857138</v>
      </c>
      <c r="H29" s="76">
        <v>7000</v>
      </c>
      <c r="I29" s="76">
        <v>6000</v>
      </c>
      <c r="J29" s="76"/>
      <c r="K29" s="76">
        <v>7000</v>
      </c>
      <c r="L29" s="76">
        <v>7000</v>
      </c>
      <c r="M29" s="76">
        <v>7331.1320523303357</v>
      </c>
      <c r="N29" s="99"/>
    </row>
    <row r="30" spans="2:15" s="179" customFormat="1">
      <c r="B30" s="75">
        <v>43196</v>
      </c>
      <c r="C30" s="76">
        <v>12500</v>
      </c>
      <c r="D30" s="76">
        <v>8925</v>
      </c>
      <c r="E30" s="76">
        <v>7114.9310344827591</v>
      </c>
      <c r="F30" s="76">
        <v>6704.8852459016398</v>
      </c>
      <c r="G30" s="76">
        <v>8650.8837209302328</v>
      </c>
      <c r="H30" s="76">
        <v>6500</v>
      </c>
      <c r="I30" s="76">
        <v>6250</v>
      </c>
      <c r="J30" s="76">
        <v>7250</v>
      </c>
      <c r="K30" s="76">
        <v>7000</v>
      </c>
      <c r="L30" s="76">
        <v>7000</v>
      </c>
      <c r="M30" s="76">
        <v>7551.1506424457248</v>
      </c>
      <c r="N30" s="99"/>
    </row>
    <row r="31" spans="2:15">
      <c r="B31" s="75">
        <v>43199</v>
      </c>
      <c r="C31" s="76">
        <v>13500</v>
      </c>
      <c r="D31" s="76">
        <v>8675</v>
      </c>
      <c r="E31" s="76">
        <v>7201.3194444444443</v>
      </c>
      <c r="F31" s="76">
        <v>6978.131868131868</v>
      </c>
      <c r="G31" s="76">
        <v>10536.25</v>
      </c>
      <c r="H31" s="76">
        <v>6000</v>
      </c>
      <c r="I31" s="76">
        <v>6250</v>
      </c>
      <c r="J31" s="76"/>
      <c r="K31" s="76"/>
      <c r="L31" s="76">
        <v>7000</v>
      </c>
      <c r="M31" s="76">
        <v>7606.7357257368358</v>
      </c>
      <c r="N31" s="99"/>
      <c r="O31" s="179"/>
    </row>
    <row r="32" spans="2:15">
      <c r="B32" s="75">
        <v>43200</v>
      </c>
      <c r="C32" s="76"/>
      <c r="D32" s="76">
        <v>8750</v>
      </c>
      <c r="E32" s="76">
        <v>7450.6543209876545</v>
      </c>
      <c r="F32" s="76">
        <v>7013.0965749578891</v>
      </c>
      <c r="G32" s="76">
        <v>8988.0952380952385</v>
      </c>
      <c r="H32" s="76">
        <v>6333.333333333333</v>
      </c>
      <c r="I32" s="76">
        <v>6250</v>
      </c>
      <c r="J32" s="76">
        <v>7261.8255813953492</v>
      </c>
      <c r="K32" s="76">
        <v>7000</v>
      </c>
      <c r="L32" s="76">
        <v>7250</v>
      </c>
      <c r="M32" s="76">
        <v>7172.2948619631898</v>
      </c>
      <c r="N32" s="99"/>
      <c r="O32" s="179"/>
    </row>
    <row r="33" spans="2:15">
      <c r="B33" s="75">
        <v>43201</v>
      </c>
      <c r="C33" s="76"/>
      <c r="D33" s="76">
        <v>8770</v>
      </c>
      <c r="E33" s="76">
        <v>7175.7222222222226</v>
      </c>
      <c r="F33" s="76">
        <v>6674.8468899521531</v>
      </c>
      <c r="G33" s="76">
        <v>8387.0967741935492</v>
      </c>
      <c r="H33" s="76">
        <v>6000</v>
      </c>
      <c r="I33" s="76">
        <v>6750</v>
      </c>
      <c r="J33" s="76">
        <v>7278</v>
      </c>
      <c r="K33" s="76"/>
      <c r="L33" s="76"/>
      <c r="M33" s="76">
        <v>7025.4584115071921</v>
      </c>
      <c r="N33" s="99"/>
      <c r="O33" s="179"/>
    </row>
    <row r="34" spans="2:15">
      <c r="B34" s="75">
        <v>43202</v>
      </c>
      <c r="C34" s="76">
        <v>12000</v>
      </c>
      <c r="D34" s="76">
        <v>8750</v>
      </c>
      <c r="E34" s="76">
        <v>6720.7352941176468</v>
      </c>
      <c r="F34" s="76">
        <v>6606.8189522342063</v>
      </c>
      <c r="G34" s="76">
        <v>8837.6486486486483</v>
      </c>
      <c r="H34" s="76">
        <v>6000</v>
      </c>
      <c r="I34" s="76">
        <v>6250</v>
      </c>
      <c r="J34" s="76">
        <v>7242</v>
      </c>
      <c r="K34" s="76">
        <v>6500</v>
      </c>
      <c r="L34" s="76">
        <v>7000</v>
      </c>
      <c r="M34" s="76">
        <v>7703.3904365904364</v>
      </c>
      <c r="N34" s="99"/>
      <c r="O34" s="179"/>
    </row>
    <row r="35" spans="2:15">
      <c r="B35" s="75">
        <v>43203</v>
      </c>
      <c r="C35" s="76">
        <v>10500</v>
      </c>
      <c r="D35" s="76">
        <v>8750</v>
      </c>
      <c r="E35" s="76">
        <v>7162.304347826087</v>
      </c>
      <c r="F35" s="76">
        <v>6788.8677419354835</v>
      </c>
      <c r="G35" s="76"/>
      <c r="H35" s="76">
        <v>6000</v>
      </c>
      <c r="I35" s="76">
        <v>6250</v>
      </c>
      <c r="J35" s="76">
        <v>7233</v>
      </c>
      <c r="K35" s="76">
        <v>6500</v>
      </c>
      <c r="L35" s="76">
        <v>7000</v>
      </c>
      <c r="M35" s="76">
        <v>7121.4625880281692</v>
      </c>
      <c r="N35" s="99"/>
      <c r="O35" s="179"/>
    </row>
    <row r="36" spans="2:15">
      <c r="B36" s="75">
        <v>43206</v>
      </c>
      <c r="C36" s="76"/>
      <c r="D36" s="76">
        <v>8750</v>
      </c>
      <c r="E36" s="76">
        <v>6784.1034482758623</v>
      </c>
      <c r="F36" s="76">
        <v>6949.0921228304405</v>
      </c>
      <c r="G36" s="76"/>
      <c r="H36" s="76">
        <v>6000</v>
      </c>
      <c r="I36" s="76">
        <v>6250</v>
      </c>
      <c r="J36" s="76"/>
      <c r="K36" s="76">
        <v>6500</v>
      </c>
      <c r="L36" s="76">
        <v>7000</v>
      </c>
      <c r="M36" s="76">
        <v>7125.0661094224924</v>
      </c>
      <c r="N36" s="99"/>
      <c r="O36" s="179"/>
    </row>
    <row r="37" spans="2:15">
      <c r="B37" s="329">
        <v>43207</v>
      </c>
      <c r="C37" s="330">
        <v>8429</v>
      </c>
      <c r="D37" s="330">
        <v>8750</v>
      </c>
      <c r="E37" s="330">
        <v>6843.01</v>
      </c>
      <c r="F37" s="330">
        <v>6384.204556962025</v>
      </c>
      <c r="G37" s="330">
        <v>8301.7931034482754</v>
      </c>
      <c r="H37" s="330">
        <v>6000</v>
      </c>
      <c r="I37" s="330">
        <v>6250</v>
      </c>
      <c r="J37" s="330">
        <v>7250</v>
      </c>
      <c r="K37" s="330">
        <v>6500</v>
      </c>
      <c r="L37" s="330">
        <v>7000</v>
      </c>
      <c r="M37" s="330">
        <v>6725.2723087818695</v>
      </c>
      <c r="N37" s="99"/>
      <c r="O37" s="179"/>
    </row>
    <row r="38" spans="2:15" ht="29.55" customHeight="1">
      <c r="B38" s="367" t="s">
        <v>255</v>
      </c>
      <c r="C38" s="367"/>
      <c r="D38" s="367"/>
      <c r="E38" s="367"/>
      <c r="F38" s="367"/>
      <c r="G38" s="367"/>
      <c r="H38" s="367"/>
      <c r="I38" s="367"/>
      <c r="J38" s="367"/>
      <c r="K38" s="367"/>
      <c r="L38" s="367"/>
      <c r="M38" s="367"/>
    </row>
    <row r="60" spans="2:2">
      <c r="B60" s="49"/>
    </row>
  </sheetData>
  <mergeCells count="4">
    <mergeCell ref="B2:M2"/>
    <mergeCell ref="B3:M3"/>
    <mergeCell ref="B4:M4"/>
    <mergeCell ref="B38:M38"/>
  </mergeCells>
  <hyperlinks>
    <hyperlink ref="O2" location="Índice!A1" display="Volver al índice"/>
  </hyperlinks>
  <printOptions horizontalCentered="1"/>
  <pageMargins left="0.31496062992125984" right="0.31496062992125984" top="0.74803149606299213" bottom="0.74803149606299213" header="0.31496062992125984" footer="0.31496062992125984"/>
  <pageSetup paperSize="122" scale="84"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P45"/>
  <sheetViews>
    <sheetView zoomScale="80" zoomScaleNormal="80" zoomScalePageLayoutView="80" workbookViewId="0"/>
  </sheetViews>
  <sheetFormatPr baseColWidth="10" defaultColWidth="10.88671875" defaultRowHeight="13.2"/>
  <cols>
    <col min="1" max="1" width="1.6640625" style="20" customWidth="1"/>
    <col min="2" max="2" width="38" style="20" customWidth="1"/>
    <col min="3" max="10" width="10.88671875" style="20" customWidth="1"/>
    <col min="11" max="11" width="2.33203125" style="20" customWidth="1"/>
    <col min="12" max="12" width="10.88671875" style="20"/>
    <col min="13" max="13" width="8.33203125" style="123" customWidth="1"/>
    <col min="14" max="14" width="7.6640625" style="118" hidden="1" customWidth="1"/>
    <col min="15" max="15" width="10.88671875" style="123"/>
    <col min="16" max="16384" width="10.88671875" style="20"/>
  </cols>
  <sheetData>
    <row r="1" spans="2:16" ht="6.75" customHeight="1"/>
    <row r="2" spans="2:16">
      <c r="B2" s="363" t="s">
        <v>59</v>
      </c>
      <c r="C2" s="363"/>
      <c r="D2" s="363"/>
      <c r="E2" s="363"/>
      <c r="F2" s="363"/>
      <c r="G2" s="363"/>
      <c r="H2" s="363"/>
      <c r="I2" s="363"/>
      <c r="J2" s="363"/>
      <c r="K2" s="84"/>
      <c r="L2" s="40" t="s">
        <v>137</v>
      </c>
    </row>
    <row r="3" spans="2:16">
      <c r="B3" s="363" t="s">
        <v>236</v>
      </c>
      <c r="C3" s="363"/>
      <c r="D3" s="363"/>
      <c r="E3" s="363"/>
      <c r="F3" s="363"/>
      <c r="G3" s="363"/>
      <c r="H3" s="363"/>
      <c r="I3" s="363"/>
      <c r="J3" s="363"/>
      <c r="K3" s="84"/>
    </row>
    <row r="4" spans="2:16">
      <c r="B4" s="363" t="s">
        <v>211</v>
      </c>
      <c r="C4" s="363"/>
      <c r="D4" s="363"/>
      <c r="E4" s="363"/>
      <c r="F4" s="363"/>
      <c r="G4" s="363"/>
      <c r="H4" s="363"/>
      <c r="I4" s="363"/>
      <c r="J4" s="363"/>
      <c r="K4" s="84"/>
    </row>
    <row r="5" spans="2:16" ht="15" customHeight="1">
      <c r="B5" s="369" t="s">
        <v>46</v>
      </c>
      <c r="C5" s="372" t="s">
        <v>64</v>
      </c>
      <c r="D5" s="373"/>
      <c r="E5" s="373"/>
      <c r="F5" s="374"/>
      <c r="G5" s="372" t="s">
        <v>65</v>
      </c>
      <c r="H5" s="373"/>
      <c r="I5" s="373"/>
      <c r="J5" s="374"/>
      <c r="K5" s="84"/>
      <c r="L5" s="291" t="s">
        <v>248</v>
      </c>
    </row>
    <row r="6" spans="2:16" ht="12.75" customHeight="1">
      <c r="B6" s="370"/>
      <c r="C6" s="372" t="s">
        <v>45</v>
      </c>
      <c r="D6" s="373"/>
      <c r="E6" s="373" t="s">
        <v>44</v>
      </c>
      <c r="F6" s="374"/>
      <c r="G6" s="372" t="s">
        <v>45</v>
      </c>
      <c r="H6" s="373"/>
      <c r="I6" s="373" t="s">
        <v>44</v>
      </c>
      <c r="J6" s="374"/>
      <c r="K6" s="84"/>
    </row>
    <row r="7" spans="2:16">
      <c r="B7" s="371"/>
      <c r="C7" s="213">
        <v>2017</v>
      </c>
      <c r="D7" s="214">
        <v>2018</v>
      </c>
      <c r="E7" s="214" t="s">
        <v>43</v>
      </c>
      <c r="F7" s="215" t="s">
        <v>42</v>
      </c>
      <c r="G7" s="216">
        <v>2017</v>
      </c>
      <c r="H7" s="217">
        <v>2018</v>
      </c>
      <c r="I7" s="217" t="s">
        <v>43</v>
      </c>
      <c r="J7" s="218" t="s">
        <v>42</v>
      </c>
      <c r="K7" s="116"/>
      <c r="L7" s="118"/>
    </row>
    <row r="8" spans="2:16" ht="12.75" customHeight="1">
      <c r="B8" s="237" t="s">
        <v>41</v>
      </c>
      <c r="C8" s="221">
        <v>1090.5</v>
      </c>
      <c r="D8" s="229">
        <v>1074.25</v>
      </c>
      <c r="E8" s="223">
        <f>+(D8/C19-1)*100</f>
        <v>4.9789895436333387</v>
      </c>
      <c r="F8" s="224">
        <f>(D8/C8-1)*100</f>
        <v>-1.4901421366345757</v>
      </c>
      <c r="G8" s="229">
        <v>393.75</v>
      </c>
      <c r="H8" s="222">
        <v>497.25</v>
      </c>
      <c r="I8" s="223">
        <f>+(H8/G19-1)*100</f>
        <v>5.9105431309904199</v>
      </c>
      <c r="J8" s="224">
        <f>(H8/G8-1)*100</f>
        <v>26.285714285714292</v>
      </c>
      <c r="K8" s="67"/>
      <c r="L8" s="289"/>
      <c r="M8" s="289"/>
      <c r="N8" s="290"/>
      <c r="O8" s="289"/>
      <c r="P8" s="289"/>
    </row>
    <row r="9" spans="2:16" ht="12.75" customHeight="1">
      <c r="B9" s="238" t="s">
        <v>40</v>
      </c>
      <c r="C9" s="225">
        <v>1091.5</v>
      </c>
      <c r="D9" s="76">
        <v>1099</v>
      </c>
      <c r="E9" s="220">
        <f>+(D9/D8-1)*100</f>
        <v>2.3039329764952265</v>
      </c>
      <c r="F9" s="226">
        <f>(D9/C9-1)*100</f>
        <v>0.68712780577186994</v>
      </c>
      <c r="G9" s="76">
        <v>387.75</v>
      </c>
      <c r="H9" s="219">
        <v>465.5</v>
      </c>
      <c r="I9" s="220">
        <f>+(H9/H8-1)*100</f>
        <v>-6.3851181498240317</v>
      </c>
      <c r="J9" s="226">
        <f>(H9/G9-1)*100</f>
        <v>20.051579626047712</v>
      </c>
      <c r="K9" s="67"/>
      <c r="L9" s="289"/>
      <c r="M9" s="289"/>
      <c r="N9" s="290"/>
      <c r="O9" s="289"/>
      <c r="P9" s="289"/>
    </row>
    <row r="10" spans="2:16" ht="12.75" customHeight="1">
      <c r="B10" s="238" t="s">
        <v>39</v>
      </c>
      <c r="C10" s="225">
        <v>1108.8571428571429</v>
      </c>
      <c r="D10" s="76">
        <v>1110.9000000000001</v>
      </c>
      <c r="E10" s="220">
        <f>+(D10/D9-1)*100</f>
        <v>1.0828025477707115</v>
      </c>
      <c r="F10" s="226">
        <f>(D10/C10-1)*100</f>
        <v>0.18423086833290192</v>
      </c>
      <c r="G10" s="76">
        <v>407</v>
      </c>
      <c r="H10" s="219">
        <v>483.7</v>
      </c>
      <c r="I10" s="220">
        <f>+(H10/H9-1)*100</f>
        <v>3.9097744360902187</v>
      </c>
      <c r="J10" s="226">
        <f>(H10/G10-1)*100</f>
        <v>18.845208845208838</v>
      </c>
      <c r="K10" s="67"/>
      <c r="L10" s="289"/>
      <c r="M10" s="289"/>
      <c r="N10" s="290"/>
      <c r="O10" s="289"/>
      <c r="P10" s="289"/>
    </row>
    <row r="11" spans="2:16">
      <c r="B11" s="238" t="s">
        <v>38</v>
      </c>
      <c r="C11" s="225">
        <v>1076.375</v>
      </c>
      <c r="D11" s="76"/>
      <c r="E11" s="220"/>
      <c r="F11" s="226"/>
      <c r="G11" s="76">
        <v>385.625</v>
      </c>
      <c r="H11" s="219"/>
      <c r="I11" s="220"/>
      <c r="J11" s="226"/>
      <c r="K11" s="67"/>
      <c r="L11" s="289"/>
      <c r="M11" s="289"/>
      <c r="N11" s="290"/>
      <c r="O11" s="289"/>
      <c r="P11" s="289"/>
    </row>
    <row r="12" spans="2:16" ht="12.75" customHeight="1">
      <c r="B12" s="238" t="s">
        <v>37</v>
      </c>
      <c r="C12" s="225">
        <v>1066.125</v>
      </c>
      <c r="D12" s="76"/>
      <c r="E12" s="220"/>
      <c r="F12" s="226"/>
      <c r="G12" s="76">
        <v>365</v>
      </c>
      <c r="H12" s="219"/>
      <c r="I12" s="220"/>
      <c r="J12" s="226"/>
      <c r="K12" s="67"/>
      <c r="L12" s="289"/>
      <c r="M12" s="289"/>
      <c r="N12" s="290"/>
      <c r="O12" s="289"/>
      <c r="P12" s="289"/>
    </row>
    <row r="13" spans="2:16" ht="12.75" customHeight="1">
      <c r="B13" s="238" t="s">
        <v>36</v>
      </c>
      <c r="C13" s="225">
        <v>969.2</v>
      </c>
      <c r="D13" s="76"/>
      <c r="E13" s="220"/>
      <c r="F13" s="226"/>
      <c r="G13" s="76">
        <v>374.8</v>
      </c>
      <c r="H13" s="219"/>
      <c r="I13" s="220"/>
      <c r="J13" s="226"/>
      <c r="K13" s="67"/>
      <c r="L13" s="289"/>
      <c r="M13" s="289"/>
      <c r="N13" s="290"/>
      <c r="O13" s="290"/>
      <c r="P13" s="289"/>
    </row>
    <row r="14" spans="2:16">
      <c r="B14" s="238" t="s">
        <v>35</v>
      </c>
      <c r="C14" s="225">
        <v>905</v>
      </c>
      <c r="D14" s="76"/>
      <c r="E14" s="220"/>
      <c r="F14" s="226"/>
      <c r="G14" s="76">
        <v>372.75</v>
      </c>
      <c r="H14" s="219"/>
      <c r="I14" s="220"/>
      <c r="J14" s="226"/>
      <c r="K14" s="67"/>
      <c r="L14" s="289"/>
      <c r="M14" s="117">
        <f>+D10/H10-1</f>
        <v>1.2966714905933432</v>
      </c>
      <c r="N14" s="290"/>
      <c r="O14" s="289"/>
      <c r="P14" s="289"/>
    </row>
    <row r="15" spans="2:16" ht="13.5" customHeight="1">
      <c r="B15" s="238" t="s">
        <v>34</v>
      </c>
      <c r="C15" s="225">
        <v>920.25</v>
      </c>
      <c r="D15" s="76"/>
      <c r="E15" s="220"/>
      <c r="F15" s="226"/>
      <c r="G15" s="76">
        <v>337.125</v>
      </c>
      <c r="H15" s="219"/>
      <c r="I15" s="220"/>
      <c r="J15" s="226"/>
      <c r="K15" s="67"/>
      <c r="L15" s="289"/>
      <c r="M15" s="289"/>
      <c r="N15" s="290"/>
      <c r="O15" s="289"/>
      <c r="P15" s="289"/>
    </row>
    <row r="16" spans="2:16">
      <c r="B16" s="238" t="s">
        <v>33</v>
      </c>
      <c r="C16" s="225">
        <v>953</v>
      </c>
      <c r="D16" s="76"/>
      <c r="E16" s="220"/>
      <c r="F16" s="226"/>
      <c r="G16" s="76">
        <v>369.6</v>
      </c>
      <c r="H16" s="219"/>
      <c r="I16" s="220"/>
      <c r="J16" s="226"/>
      <c r="K16" s="67"/>
      <c r="L16" s="289"/>
      <c r="M16" s="289"/>
      <c r="N16" s="290"/>
      <c r="O16" s="289"/>
      <c r="P16" s="289"/>
    </row>
    <row r="17" spans="2:16" ht="12.75" customHeight="1">
      <c r="B17" s="238" t="s">
        <v>32</v>
      </c>
      <c r="C17" s="225">
        <v>912.125</v>
      </c>
      <c r="D17" s="76"/>
      <c r="E17" s="220"/>
      <c r="F17" s="226"/>
      <c r="G17" s="76">
        <v>389.375</v>
      </c>
      <c r="H17" s="219"/>
      <c r="I17" s="220"/>
      <c r="J17" s="226"/>
      <c r="K17" s="67"/>
      <c r="L17" s="289"/>
      <c r="M17" s="289"/>
      <c r="N17" s="290"/>
      <c r="O17" s="289"/>
      <c r="P17" s="289"/>
    </row>
    <row r="18" spans="2:16">
      <c r="B18" s="238" t="s">
        <v>31</v>
      </c>
      <c r="C18" s="225">
        <v>945.5</v>
      </c>
      <c r="D18" s="76"/>
      <c r="E18" s="220"/>
      <c r="F18" s="226"/>
      <c r="G18" s="76">
        <v>426.75</v>
      </c>
      <c r="H18" s="219"/>
      <c r="I18" s="220"/>
      <c r="J18" s="226"/>
      <c r="K18" s="67"/>
      <c r="L18" s="289"/>
      <c r="M18" s="289"/>
      <c r="N18" s="290"/>
      <c r="O18" s="289"/>
      <c r="P18" s="289"/>
    </row>
    <row r="19" spans="2:16">
      <c r="B19" s="239" t="s">
        <v>30</v>
      </c>
      <c r="C19" s="227">
        <v>1023.3</v>
      </c>
      <c r="D19" s="230"/>
      <c r="E19" s="220"/>
      <c r="F19" s="226"/>
      <c r="G19" s="230">
        <v>469.5</v>
      </c>
      <c r="H19" s="228"/>
      <c r="I19" s="220"/>
      <c r="J19" s="226"/>
      <c r="K19" s="67"/>
      <c r="L19" s="289"/>
      <c r="M19" s="289"/>
      <c r="N19" s="290"/>
      <c r="O19" s="289"/>
      <c r="P19" s="289"/>
    </row>
    <row r="20" spans="2:16">
      <c r="B20" s="240" t="s">
        <v>66</v>
      </c>
      <c r="C20" s="231">
        <f>AVERAGE(C8:C19)</f>
        <v>1005.1443452380951</v>
      </c>
      <c r="D20" s="232"/>
      <c r="E20" s="232"/>
      <c r="F20" s="233"/>
      <c r="G20" s="231">
        <f>AVERAGE(G8:G19)</f>
        <v>389.91874999999999</v>
      </c>
      <c r="H20" s="232"/>
      <c r="I20" s="232"/>
      <c r="J20" s="233"/>
      <c r="K20" s="67"/>
    </row>
    <row r="21" spans="2:16" ht="12.75" customHeight="1">
      <c r="B21" s="241" t="str">
        <f>+'precio mayorista'!B21</f>
        <v>Promedio ene-mar</v>
      </c>
      <c r="C21" s="234">
        <f>AVERAGE(C8:C10)</f>
        <v>1096.952380952381</v>
      </c>
      <c r="D21" s="235">
        <f>AVERAGE(D8:D19)</f>
        <v>1094.7166666666667</v>
      </c>
      <c r="E21" s="235"/>
      <c r="F21" s="236">
        <f>(D21/C21-1)*100</f>
        <v>-0.20381142559472432</v>
      </c>
      <c r="G21" s="234">
        <f>AVERAGE(G8:G10)</f>
        <v>396.16666666666669</v>
      </c>
      <c r="H21" s="235">
        <f>AVERAGE(H8:H19)</f>
        <v>482.15000000000003</v>
      </c>
      <c r="I21" s="235"/>
      <c r="J21" s="236">
        <f>(H21/G21-1)*100</f>
        <v>21.703828355069412</v>
      </c>
      <c r="K21" s="67"/>
    </row>
    <row r="22" spans="2:16" ht="24.9" customHeight="1">
      <c r="B22" s="368" t="s">
        <v>256</v>
      </c>
      <c r="C22" s="368"/>
      <c r="D22" s="368"/>
      <c r="E22" s="368"/>
      <c r="F22" s="368"/>
      <c r="G22" s="368"/>
      <c r="H22" s="368"/>
      <c r="I22" s="368"/>
      <c r="J22" s="368"/>
      <c r="K22" s="85"/>
    </row>
    <row r="24" spans="2:16">
      <c r="C24" s="247"/>
      <c r="D24" s="242" t="s">
        <v>64</v>
      </c>
      <c r="E24" s="242" t="s">
        <v>65</v>
      </c>
      <c r="F24" s="242" t="s">
        <v>205</v>
      </c>
    </row>
    <row r="25" spans="2:16">
      <c r="C25" s="109">
        <v>42552</v>
      </c>
      <c r="D25" s="108">
        <v>1067</v>
      </c>
      <c r="E25" s="108">
        <v>522</v>
      </c>
      <c r="F25" s="108">
        <v>286.54398494493051</v>
      </c>
    </row>
    <row r="26" spans="2:16">
      <c r="C26" s="109">
        <v>42583</v>
      </c>
      <c r="D26" s="108">
        <v>1043</v>
      </c>
      <c r="E26" s="108">
        <v>537</v>
      </c>
      <c r="F26" s="108">
        <v>307.73053264608296</v>
      </c>
    </row>
    <row r="27" spans="2:16">
      <c r="C27" s="109">
        <v>42614</v>
      </c>
      <c r="D27" s="108">
        <v>1035</v>
      </c>
      <c r="E27" s="108">
        <v>502</v>
      </c>
      <c r="F27" s="108">
        <v>271.5773347895319</v>
      </c>
    </row>
    <row r="28" spans="2:16">
      <c r="C28" s="109">
        <v>42644</v>
      </c>
      <c r="D28" s="108">
        <v>1042</v>
      </c>
      <c r="E28" s="108">
        <v>524</v>
      </c>
      <c r="F28" s="108">
        <v>291.07756883166979</v>
      </c>
    </row>
    <row r="29" spans="2:16">
      <c r="C29" s="109">
        <v>42675</v>
      </c>
      <c r="D29" s="108">
        <v>1130</v>
      </c>
      <c r="E29" s="108">
        <v>477</v>
      </c>
      <c r="F29" s="108">
        <v>240.22288451958858</v>
      </c>
    </row>
    <row r="30" spans="2:16">
      <c r="C30" s="109">
        <v>42705</v>
      </c>
      <c r="D30" s="108">
        <v>1082</v>
      </c>
      <c r="E30" s="108">
        <v>386</v>
      </c>
      <c r="F30" s="108">
        <v>134.25360921775177</v>
      </c>
    </row>
    <row r="31" spans="2:16">
      <c r="C31" s="109">
        <v>42736</v>
      </c>
      <c r="D31" s="108">
        <f t="shared" ref="D31:D42" si="0">+C8</f>
        <v>1090.5</v>
      </c>
      <c r="E31" s="108">
        <f t="shared" ref="E31:E42" si="1">+G8</f>
        <v>393.75</v>
      </c>
      <c r="F31" s="108">
        <v>122.55201052298115</v>
      </c>
    </row>
    <row r="32" spans="2:16">
      <c r="C32" s="109">
        <v>42767</v>
      </c>
      <c r="D32" s="108">
        <f t="shared" si="0"/>
        <v>1091.5</v>
      </c>
      <c r="E32" s="108">
        <f t="shared" si="1"/>
        <v>387.75</v>
      </c>
      <c r="F32" s="108">
        <v>156.77416826463534</v>
      </c>
    </row>
    <row r="33" spans="2:6">
      <c r="C33" s="109">
        <v>42795</v>
      </c>
      <c r="D33" s="108">
        <f t="shared" si="0"/>
        <v>1108.8571428571429</v>
      </c>
      <c r="E33" s="108">
        <f t="shared" si="1"/>
        <v>407</v>
      </c>
      <c r="F33" s="108">
        <v>173.07884036209697</v>
      </c>
    </row>
    <row r="34" spans="2:6">
      <c r="C34" s="109">
        <v>42826</v>
      </c>
      <c r="D34" s="108">
        <f t="shared" si="0"/>
        <v>1076.375</v>
      </c>
      <c r="E34" s="108">
        <f t="shared" si="1"/>
        <v>385.625</v>
      </c>
      <c r="F34" s="108">
        <v>164.94906596667934</v>
      </c>
    </row>
    <row r="35" spans="2:6">
      <c r="C35" s="109">
        <v>42856</v>
      </c>
      <c r="D35" s="108">
        <f t="shared" si="0"/>
        <v>1066.125</v>
      </c>
      <c r="E35" s="108">
        <f t="shared" si="1"/>
        <v>365</v>
      </c>
      <c r="F35" s="108">
        <v>168.24184474672663</v>
      </c>
    </row>
    <row r="36" spans="2:6">
      <c r="C36" s="109">
        <v>42887</v>
      </c>
      <c r="D36" s="108">
        <f t="shared" si="0"/>
        <v>969.2</v>
      </c>
      <c r="E36" s="108">
        <f t="shared" si="1"/>
        <v>374.8</v>
      </c>
      <c r="F36" s="108">
        <v>144.30786211548005</v>
      </c>
    </row>
    <row r="37" spans="2:6">
      <c r="C37" s="109">
        <v>42917</v>
      </c>
      <c r="D37" s="108">
        <f t="shared" si="0"/>
        <v>905</v>
      </c>
      <c r="E37" s="108">
        <f t="shared" si="1"/>
        <v>372.75</v>
      </c>
      <c r="F37" s="108">
        <v>153.24722365285405</v>
      </c>
    </row>
    <row r="38" spans="2:6">
      <c r="C38" s="109">
        <v>42948</v>
      </c>
      <c r="D38" s="108">
        <f t="shared" si="0"/>
        <v>920.25</v>
      </c>
      <c r="E38" s="108">
        <f t="shared" si="1"/>
        <v>337.125</v>
      </c>
      <c r="F38" s="108">
        <v>145.56473346602601</v>
      </c>
    </row>
    <row r="39" spans="2:6">
      <c r="C39" s="109">
        <v>42979</v>
      </c>
      <c r="D39" s="108">
        <f t="shared" si="0"/>
        <v>953</v>
      </c>
      <c r="E39" s="108">
        <f t="shared" si="1"/>
        <v>369.6</v>
      </c>
      <c r="F39" s="108">
        <v>165.63338176908732</v>
      </c>
    </row>
    <row r="40" spans="2:6">
      <c r="C40" s="109">
        <v>43009</v>
      </c>
      <c r="D40" s="108">
        <f t="shared" si="0"/>
        <v>912.125</v>
      </c>
      <c r="E40" s="108">
        <f t="shared" si="1"/>
        <v>389.375</v>
      </c>
      <c r="F40" s="108">
        <v>170.61140008511157</v>
      </c>
    </row>
    <row r="41" spans="2:6">
      <c r="C41" s="109">
        <v>43040</v>
      </c>
      <c r="D41" s="108">
        <f t="shared" si="0"/>
        <v>945.5</v>
      </c>
      <c r="E41" s="108">
        <f t="shared" si="1"/>
        <v>426.75</v>
      </c>
      <c r="F41" s="108">
        <v>265.80554582763341</v>
      </c>
    </row>
    <row r="42" spans="2:6">
      <c r="C42" s="109">
        <v>43070</v>
      </c>
      <c r="D42" s="108">
        <f t="shared" si="0"/>
        <v>1023.3</v>
      </c>
      <c r="E42" s="108">
        <f t="shared" si="1"/>
        <v>469.5</v>
      </c>
      <c r="F42" s="108">
        <v>306.40637434905051</v>
      </c>
    </row>
    <row r="43" spans="2:6">
      <c r="B43" s="43"/>
      <c r="C43" s="261">
        <v>43101</v>
      </c>
      <c r="D43" s="45">
        <f>+D8</f>
        <v>1074.25</v>
      </c>
      <c r="E43" s="45">
        <f>+H8</f>
        <v>497.25</v>
      </c>
      <c r="F43" s="108">
        <v>294.74526160609918</v>
      </c>
    </row>
    <row r="44" spans="2:6">
      <c r="C44" s="261">
        <v>43132</v>
      </c>
      <c r="D44" s="45">
        <f>+D9</f>
        <v>1099</v>
      </c>
      <c r="E44" s="45">
        <f>+H9</f>
        <v>465.5</v>
      </c>
      <c r="F44" s="108">
        <v>281.30063313532338</v>
      </c>
    </row>
    <row r="45" spans="2:6">
      <c r="C45" s="261">
        <v>43160</v>
      </c>
      <c r="D45" s="45">
        <f>+D10</f>
        <v>1110.9000000000001</v>
      </c>
      <c r="E45" s="45">
        <f>+H10</f>
        <v>483.7</v>
      </c>
      <c r="F45" s="108">
        <v>293.34749336134939</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hyperlinks>
  <printOptions horizontalCentered="1"/>
  <pageMargins left="0.70866141732283472" right="0.70866141732283472" top="1.299212598425197" bottom="0.74803149606299213" header="0.31496062992125984" footer="0.31496062992125984"/>
  <pageSetup paperSize="122" scale="97" orientation="landscape" r:id="rId1"/>
  <headerFooter differentFirst="1">
    <oddFooter>&amp;C&amp;P</oddFooter>
  </headerFooter>
  <ignoredErrors>
    <ignoredError sqref="C20 E20:F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reportings xmlns="http://reportinglists.napkyn.com">
  <reporting xmlns="http://reportinglists.napkyn.com">[]</reporting>
</reportings>
</file>

<file path=customXml/item2.xml><?xml version="1.0" encoding="utf-8"?>
<groups xmlns="http://grouplists.napkyn.com">
  <group xmlns="http://grouplists.napkyn.com">[]</group>
</groups>
</file>

<file path=customXml/itemProps1.xml><?xml version="1.0" encoding="utf-8"?>
<ds:datastoreItem xmlns:ds="http://schemas.openxmlformats.org/officeDocument/2006/customXml" ds:itemID="{5BA79377-E0CF-45DE-BF64-4EF9EF037217}">
  <ds:schemaRefs>
    <ds:schemaRef ds:uri="http://reportinglists.napkyn.com"/>
  </ds:schemaRefs>
</ds:datastoreItem>
</file>

<file path=customXml/itemProps2.xml><?xml version="1.0" encoding="utf-8"?>
<ds:datastoreItem xmlns:ds="http://schemas.openxmlformats.org/officeDocument/2006/customXml" ds:itemID="{882BC85F-ADC0-45FC-92C5-E479A73A1B75}">
  <ds:schemaRefs>
    <ds:schemaRef ds:uri="http://group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José Olfos Germano</dc:creator>
  <cp:lastModifiedBy>Alicia Canales Meza</cp:lastModifiedBy>
  <cp:lastPrinted>2018-04-18T19:29:21Z</cp:lastPrinted>
  <dcterms:created xsi:type="dcterms:W3CDTF">2011-10-13T14:46:36Z</dcterms:created>
  <dcterms:modified xsi:type="dcterms:W3CDTF">2018-04-18T19:30:22Z</dcterms:modified>
</cp:coreProperties>
</file>