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11.xml" ContentType="application/vnd.openxmlformats-officedocument.drawing+xml"/>
  <Override PartName="/xl/charts/chart7.xml" ContentType="application/vnd.openxmlformats-officedocument.drawingml.chart+xml"/>
  <Override PartName="/xl/drawings/drawing12.xml" ContentType="application/vnd.openxmlformats-officedocument.drawing+xml"/>
  <Override PartName="/xl/charts/chart8.xml" ContentType="application/vnd.openxmlformats-officedocument.drawingml.chart+xml"/>
  <Override PartName="/xl/drawings/drawing13.xml" ContentType="application/vnd.openxmlformats-officedocument.drawing+xml"/>
  <Override PartName="/xl/charts/chart9.xml" ContentType="application/vnd.openxmlformats-officedocument.drawingml.chart+xml"/>
  <Override PartName="/xl/drawings/drawing14.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updateLinks="never" codeName="ThisWorkbook" hidePivotFieldList="1" autoCompressPictures="0" defaultThemeVersion="124226"/>
  <mc:AlternateContent xmlns:mc="http://schemas.openxmlformats.org/markup-compatibility/2006">
    <mc:Choice Requires="x15">
      <x15ac:absPath xmlns:x15ac="http://schemas.microsoft.com/office/spreadsheetml/2010/11/ac" url="C:\usr\web\excel\"/>
    </mc:Choice>
  </mc:AlternateContent>
  <bookViews>
    <workbookView xWindow="0" yWindow="0" windowWidth="24000" windowHeight="9660" tabRatio="800"/>
  </bookViews>
  <sheets>
    <sheet name="Portada" sheetId="1" r:id="rId1"/>
    <sheet name="colofón" sheetId="70" r:id="rId2"/>
    <sheet name="Introducción" sheetId="88" r:id="rId3"/>
    <sheet name="Índice" sheetId="80" r:id="rId4"/>
    <sheet name="Comentarios" sheetId="72" r:id="rId5"/>
    <sheet name="precio mayorista" sheetId="77" r:id="rId6"/>
    <sheet name="precio mayorista2" sheetId="71" r:id="rId7"/>
    <sheet name="precio mayorista3" sheetId="85" r:id="rId8"/>
    <sheet name="precio minorista" sheetId="81" r:id="rId9"/>
    <sheet name="precio minorista regiones" sheetId="86" r:id="rId10"/>
    <sheet name="sup, prod y rend" sheetId="90" r:id="rId11"/>
    <sheet name="sup región" sheetId="74" r:id="rId12"/>
    <sheet name="prod región" sheetId="75" r:id="rId13"/>
    <sheet name="rend región" sheetId="76" r:id="rId14"/>
    <sheet name="ficha de costos" sheetId="91" r:id="rId15"/>
    <sheet name="export" sheetId="83" r:id="rId16"/>
    <sheet name="import" sheetId="84" r:id="rId17"/>
  </sheets>
  <externalReferences>
    <externalReference r:id="rId18"/>
  </externalReferences>
  <definedNames>
    <definedName name="_xlnm.Print_Area" localSheetId="1">colofón!$A$1:$I$39</definedName>
    <definedName name="_xlnm.Print_Area" localSheetId="4">Comentarios!$B$2:$J$11</definedName>
    <definedName name="_xlnm.Print_Area" localSheetId="15">export!$B$2:$K$28</definedName>
    <definedName name="_xlnm.Print_Area" localSheetId="14">'ficha de costos'!$B$2:$E$34</definedName>
    <definedName name="_xlnm.Print_Area" localSheetId="16">import!$B$2:$K$97</definedName>
    <definedName name="_xlnm.Print_Area" localSheetId="3">Índice!$A$1:$E$38</definedName>
    <definedName name="_xlnm.Print_Area" localSheetId="2">Introducción!$A$1:$J$39</definedName>
    <definedName name="_xlnm.Print_Area" localSheetId="0">Portada!$A$1:$I$51</definedName>
    <definedName name="_xlnm.Print_Area" localSheetId="5">'precio mayorista'!$B$2:$H$41</definedName>
    <definedName name="_xlnm.Print_Area" localSheetId="6">'precio mayorista2'!$B$2:$L$57</definedName>
    <definedName name="_xlnm.Print_Area" localSheetId="7">'precio mayorista3'!$B$2:$N$60</definedName>
    <definedName name="_xlnm.Print_Area" localSheetId="8">'precio minorista'!$B$2:$J$42</definedName>
    <definedName name="_xlnm.Print_Area" localSheetId="9">'precio minorista regiones'!$B$2:$R$55</definedName>
    <definedName name="_xlnm.Print_Area" localSheetId="12">'prod región'!$B$2:$L$48</definedName>
    <definedName name="_xlnm.Print_Area" localSheetId="13">'rend región'!$B$2:$L$46</definedName>
    <definedName name="_xlnm.Print_Area" localSheetId="11">'sup región'!$B$2:$L$47</definedName>
    <definedName name="_xlnm.Print_Area" localSheetId="10">'sup, prod y rend'!$B$2:$G$49</definedName>
    <definedName name="TDclase">'[1]TD clase'!$A$5:$G$6</definedName>
  </definedNames>
  <calcPr calcId="171027"/>
</workbook>
</file>

<file path=xl/calcChain.xml><?xml version="1.0" encoding="utf-8"?>
<calcChain xmlns="http://schemas.openxmlformats.org/spreadsheetml/2006/main">
  <c r="D13" i="91" l="1"/>
  <c r="C13" i="91"/>
  <c r="D44" i="81" l="1"/>
  <c r="E44" i="81"/>
  <c r="H21" i="81" l="1"/>
  <c r="G21" i="81"/>
  <c r="D21" i="81"/>
  <c r="C21" i="81"/>
  <c r="I11" i="81"/>
  <c r="J11" i="81"/>
  <c r="E11" i="81"/>
  <c r="F11" i="81"/>
  <c r="D21" i="77" l="1"/>
  <c r="E21" i="77"/>
  <c r="C21" i="77"/>
  <c r="F11" i="77"/>
  <c r="G11" i="77"/>
  <c r="D26" i="91" l="1"/>
  <c r="E26" i="91"/>
  <c r="C26" i="91"/>
  <c r="D20" i="91"/>
  <c r="E20" i="91"/>
  <c r="D21" i="91"/>
  <c r="E21" i="91"/>
  <c r="D22" i="91"/>
  <c r="E22" i="91"/>
  <c r="C21" i="91"/>
  <c r="C22" i="91"/>
  <c r="C20" i="91"/>
  <c r="D14" i="91"/>
  <c r="C14" i="91"/>
  <c r="E13" i="91" l="1"/>
  <c r="E14" i="91" s="1"/>
  <c r="F59" i="86" l="1"/>
  <c r="F58" i="86"/>
  <c r="F60" i="86" s="1"/>
  <c r="F57" i="86"/>
  <c r="D43" i="81" l="1"/>
  <c r="E43" i="81"/>
  <c r="J10" i="81"/>
  <c r="I10" i="81"/>
  <c r="F10" i="81"/>
  <c r="E10" i="81"/>
  <c r="L24" i="74" l="1"/>
  <c r="L23" i="74" l="1"/>
  <c r="D20" i="77" l="1"/>
  <c r="C20" i="77"/>
  <c r="G10" i="77" l="1"/>
  <c r="F10" i="77"/>
  <c r="D42" i="81" l="1"/>
  <c r="E42" i="81"/>
  <c r="I9" i="81"/>
  <c r="E9" i="81"/>
  <c r="J9" i="81"/>
  <c r="F9" i="81"/>
  <c r="Q37" i="71" l="1"/>
  <c r="R37" i="71"/>
  <c r="S37" i="71"/>
  <c r="T37" i="71"/>
  <c r="U37" i="71"/>
  <c r="V37" i="71"/>
  <c r="W37" i="71"/>
  <c r="X37" i="71"/>
  <c r="Y37" i="71"/>
  <c r="P37" i="71"/>
  <c r="F9" i="77" l="1"/>
  <c r="G9" i="77"/>
  <c r="H5" i="83" l="1"/>
  <c r="I5" i="83"/>
  <c r="J5" i="83"/>
  <c r="K5" i="83"/>
  <c r="G20" i="81" l="1"/>
  <c r="E41" i="81"/>
  <c r="D41" i="81"/>
  <c r="E30" i="81"/>
  <c r="E31" i="81"/>
  <c r="E32" i="81"/>
  <c r="E33" i="81"/>
  <c r="E34" i="81"/>
  <c r="E35" i="81"/>
  <c r="E36" i="81"/>
  <c r="E37" i="81"/>
  <c r="E38" i="81"/>
  <c r="E39" i="81"/>
  <c r="E40" i="81"/>
  <c r="E29" i="81"/>
  <c r="D30" i="81"/>
  <c r="D31" i="81"/>
  <c r="D32" i="81"/>
  <c r="D33" i="81"/>
  <c r="D34" i="81"/>
  <c r="D35" i="81"/>
  <c r="D36" i="81"/>
  <c r="D37" i="81"/>
  <c r="D38" i="81"/>
  <c r="D39" i="81"/>
  <c r="D40" i="81"/>
  <c r="D29" i="81"/>
  <c r="E11" i="91" l="1"/>
  <c r="E12" i="91"/>
  <c r="E15" i="91" l="1"/>
  <c r="X6" i="71" l="1"/>
  <c r="X7" i="71"/>
  <c r="X8" i="71"/>
  <c r="X9" i="71"/>
  <c r="X10" i="71"/>
  <c r="X11" i="71"/>
  <c r="X12" i="71"/>
  <c r="X13" i="71"/>
  <c r="X14" i="71"/>
  <c r="X15" i="71"/>
  <c r="X16" i="71"/>
  <c r="X17" i="71"/>
  <c r="X18" i="71"/>
  <c r="X19" i="71"/>
  <c r="X20" i="71"/>
  <c r="X21" i="71"/>
  <c r="X22" i="71"/>
  <c r="X23" i="71"/>
  <c r="X24" i="71"/>
  <c r="X25" i="71"/>
  <c r="X26" i="71"/>
  <c r="X27" i="71"/>
  <c r="X28" i="71"/>
  <c r="X29" i="71"/>
  <c r="X30" i="71"/>
  <c r="E24" i="90"/>
  <c r="X38" i="71" l="1"/>
  <c r="T38" i="71"/>
  <c r="V38" i="71"/>
  <c r="U38" i="71"/>
  <c r="S38" i="71"/>
  <c r="R38" i="71"/>
  <c r="P38" i="71"/>
  <c r="Q38" i="71"/>
  <c r="W38" i="71"/>
  <c r="P23" i="76" l="1"/>
  <c r="Q23" i="76"/>
  <c r="R23" i="76"/>
  <c r="S23" i="76"/>
  <c r="T23" i="76"/>
  <c r="U23" i="76"/>
  <c r="V23" i="76"/>
  <c r="W23" i="76"/>
  <c r="X23" i="76"/>
  <c r="P23" i="75"/>
  <c r="Q23" i="75"/>
  <c r="R23" i="75"/>
  <c r="S23" i="75"/>
  <c r="T23" i="75"/>
  <c r="U23" i="75"/>
  <c r="V23" i="75"/>
  <c r="W23" i="75"/>
  <c r="X23" i="75"/>
  <c r="Q6" i="71" l="1"/>
  <c r="R6" i="71"/>
  <c r="S6" i="71"/>
  <c r="T6" i="71"/>
  <c r="U6" i="71"/>
  <c r="V6" i="71"/>
  <c r="W6" i="71"/>
  <c r="Q7" i="71"/>
  <c r="R7" i="71"/>
  <c r="S7" i="71"/>
  <c r="T7" i="71"/>
  <c r="U7" i="71"/>
  <c r="V7" i="71"/>
  <c r="W7" i="71"/>
  <c r="Q8" i="71"/>
  <c r="R8" i="71"/>
  <c r="S8" i="71"/>
  <c r="T8" i="71"/>
  <c r="U8" i="71"/>
  <c r="V8" i="71"/>
  <c r="W8" i="71"/>
  <c r="Q9" i="71"/>
  <c r="R9" i="71"/>
  <c r="S9" i="71"/>
  <c r="T9" i="71"/>
  <c r="U9" i="71"/>
  <c r="V9" i="71"/>
  <c r="W9" i="71"/>
  <c r="Q10" i="71"/>
  <c r="R10" i="71"/>
  <c r="S10" i="71"/>
  <c r="T10" i="71"/>
  <c r="U10" i="71"/>
  <c r="V10" i="71"/>
  <c r="W10" i="71"/>
  <c r="Q11" i="71"/>
  <c r="R11" i="71"/>
  <c r="S11" i="71"/>
  <c r="T11" i="71"/>
  <c r="U11" i="71"/>
  <c r="V11" i="71"/>
  <c r="W11" i="71"/>
  <c r="Q12" i="71"/>
  <c r="R12" i="71"/>
  <c r="S12" i="71"/>
  <c r="T12" i="71"/>
  <c r="U12" i="71"/>
  <c r="V12" i="71"/>
  <c r="W12" i="71"/>
  <c r="Q13" i="71"/>
  <c r="R13" i="71"/>
  <c r="S13" i="71"/>
  <c r="T13" i="71"/>
  <c r="U13" i="71"/>
  <c r="V13" i="71"/>
  <c r="W13" i="71"/>
  <c r="Q14" i="71"/>
  <c r="R14" i="71"/>
  <c r="S14" i="71"/>
  <c r="T14" i="71"/>
  <c r="U14" i="71"/>
  <c r="V14" i="71"/>
  <c r="W14" i="71"/>
  <c r="Q15" i="71"/>
  <c r="R15" i="71"/>
  <c r="S15" i="71"/>
  <c r="T15" i="71"/>
  <c r="U15" i="71"/>
  <c r="V15" i="71"/>
  <c r="W15" i="71"/>
  <c r="Q16" i="71"/>
  <c r="R16" i="71"/>
  <c r="S16" i="71"/>
  <c r="T16" i="71"/>
  <c r="U16" i="71"/>
  <c r="V16" i="71"/>
  <c r="W16" i="71"/>
  <c r="Q17" i="71"/>
  <c r="R17" i="71"/>
  <c r="S17" i="71"/>
  <c r="T17" i="71"/>
  <c r="U17" i="71"/>
  <c r="V17" i="71"/>
  <c r="W17" i="71"/>
  <c r="Q18" i="71"/>
  <c r="R18" i="71"/>
  <c r="S18" i="71"/>
  <c r="T18" i="71"/>
  <c r="U18" i="71"/>
  <c r="V18" i="71"/>
  <c r="W18" i="71"/>
  <c r="Q19" i="71"/>
  <c r="R19" i="71"/>
  <c r="S19" i="71"/>
  <c r="T19" i="71"/>
  <c r="U19" i="71"/>
  <c r="V19" i="71"/>
  <c r="W19" i="71"/>
  <c r="Q20" i="71"/>
  <c r="R20" i="71"/>
  <c r="S20" i="71"/>
  <c r="T20" i="71"/>
  <c r="U20" i="71"/>
  <c r="V20" i="71"/>
  <c r="W20" i="71"/>
  <c r="Q21" i="71"/>
  <c r="R21" i="71"/>
  <c r="S21" i="71"/>
  <c r="T21" i="71"/>
  <c r="U21" i="71"/>
  <c r="V21" i="71"/>
  <c r="W21" i="71"/>
  <c r="Q22" i="71"/>
  <c r="R22" i="71"/>
  <c r="S22" i="71"/>
  <c r="T22" i="71"/>
  <c r="U22" i="71"/>
  <c r="V22" i="71"/>
  <c r="W22" i="71"/>
  <c r="Q23" i="71"/>
  <c r="R23" i="71"/>
  <c r="S23" i="71"/>
  <c r="T23" i="71"/>
  <c r="U23" i="71"/>
  <c r="V23" i="71"/>
  <c r="W23" i="71"/>
  <c r="Q24" i="71"/>
  <c r="R24" i="71"/>
  <c r="S24" i="71"/>
  <c r="T24" i="71"/>
  <c r="U24" i="71"/>
  <c r="V24" i="71"/>
  <c r="W24" i="71"/>
  <c r="Q25" i="71"/>
  <c r="R25" i="71"/>
  <c r="S25" i="71"/>
  <c r="T25" i="71"/>
  <c r="U25" i="71"/>
  <c r="V25" i="71"/>
  <c r="W25" i="71"/>
  <c r="Q26" i="71"/>
  <c r="R26" i="71"/>
  <c r="S26" i="71"/>
  <c r="T26" i="71"/>
  <c r="U26" i="71"/>
  <c r="V26" i="71"/>
  <c r="W26" i="71"/>
  <c r="Q27" i="71"/>
  <c r="R27" i="71"/>
  <c r="S27" i="71"/>
  <c r="T27" i="71"/>
  <c r="U27" i="71"/>
  <c r="V27" i="71"/>
  <c r="W27" i="71"/>
  <c r="Q28" i="71"/>
  <c r="R28" i="71"/>
  <c r="S28" i="71"/>
  <c r="T28" i="71"/>
  <c r="U28" i="71"/>
  <c r="V28" i="71"/>
  <c r="W28" i="71"/>
  <c r="Q29" i="71"/>
  <c r="R29" i="71"/>
  <c r="S29" i="71"/>
  <c r="T29" i="71"/>
  <c r="U29" i="71"/>
  <c r="V29" i="71"/>
  <c r="W29" i="71"/>
  <c r="Q30" i="71"/>
  <c r="R30" i="71"/>
  <c r="S30" i="71"/>
  <c r="T30" i="71"/>
  <c r="U30" i="71"/>
  <c r="V30" i="71"/>
  <c r="W30" i="71"/>
  <c r="P7" i="71"/>
  <c r="P8" i="71"/>
  <c r="P9" i="71"/>
  <c r="P10" i="71"/>
  <c r="P11" i="71"/>
  <c r="P12" i="71"/>
  <c r="P13" i="71"/>
  <c r="P14" i="71"/>
  <c r="P15" i="71"/>
  <c r="P16" i="71"/>
  <c r="P17" i="71"/>
  <c r="P18" i="71"/>
  <c r="P19" i="71"/>
  <c r="P20" i="71"/>
  <c r="P21" i="71"/>
  <c r="P22" i="71"/>
  <c r="P23" i="71"/>
  <c r="P24" i="71"/>
  <c r="P25" i="71"/>
  <c r="P26" i="71"/>
  <c r="P27" i="71"/>
  <c r="P28" i="71"/>
  <c r="P29" i="71"/>
  <c r="P30" i="71"/>
  <c r="P6" i="71"/>
  <c r="Q5" i="71"/>
  <c r="R5" i="71"/>
  <c r="S5" i="71"/>
  <c r="T5" i="71"/>
  <c r="U5" i="71"/>
  <c r="V5" i="71"/>
  <c r="W5" i="71"/>
  <c r="G5" i="84"/>
  <c r="K5" i="84"/>
  <c r="X27" i="86" l="1"/>
  <c r="Y27" i="86"/>
  <c r="Z27" i="86"/>
  <c r="AA27" i="86"/>
  <c r="AB27" i="86"/>
  <c r="AC27" i="86"/>
  <c r="AD27" i="86"/>
  <c r="X28" i="86"/>
  <c r="Y28" i="86"/>
  <c r="Z28" i="86"/>
  <c r="AA28" i="86"/>
  <c r="AB28" i="86"/>
  <c r="AC28" i="86"/>
  <c r="AD28" i="86"/>
  <c r="J21" i="81"/>
  <c r="F21" i="81"/>
  <c r="W24" i="86"/>
  <c r="X24" i="86"/>
  <c r="Y24" i="86"/>
  <c r="Z24" i="86"/>
  <c r="AA24" i="86"/>
  <c r="AB24" i="86"/>
  <c r="AC24" i="86"/>
  <c r="AD24" i="86"/>
  <c r="W25" i="86"/>
  <c r="X25" i="86"/>
  <c r="Y25" i="86"/>
  <c r="Z25" i="86"/>
  <c r="AA25" i="86"/>
  <c r="AB25" i="86"/>
  <c r="AC25" i="86"/>
  <c r="AD25" i="86"/>
  <c r="W7" i="86"/>
  <c r="W8" i="86"/>
  <c r="W9" i="86"/>
  <c r="W10" i="86"/>
  <c r="W11" i="86"/>
  <c r="W12" i="86"/>
  <c r="W13" i="86"/>
  <c r="W14" i="86"/>
  <c r="W15" i="86"/>
  <c r="W16" i="86"/>
  <c r="W17" i="86"/>
  <c r="W18" i="86"/>
  <c r="W19" i="86"/>
  <c r="W20" i="86"/>
  <c r="X7" i="86"/>
  <c r="X8" i="86"/>
  <c r="X9" i="86"/>
  <c r="X10" i="86"/>
  <c r="X11" i="86"/>
  <c r="X12" i="86"/>
  <c r="X13" i="86"/>
  <c r="X14" i="86"/>
  <c r="X15" i="86"/>
  <c r="X16" i="86"/>
  <c r="X17" i="86"/>
  <c r="X18" i="86"/>
  <c r="X19" i="86"/>
  <c r="X20" i="86"/>
  <c r="Y7" i="86"/>
  <c r="Y8" i="86"/>
  <c r="Y9" i="86"/>
  <c r="Y10" i="86"/>
  <c r="Y11" i="86"/>
  <c r="Y12" i="86"/>
  <c r="Y13" i="86"/>
  <c r="Y14" i="86"/>
  <c r="Y15" i="86"/>
  <c r="Y16" i="86"/>
  <c r="Y17" i="86"/>
  <c r="Y18" i="86"/>
  <c r="Y19" i="86"/>
  <c r="Y20" i="86"/>
  <c r="Z7" i="86"/>
  <c r="Z8" i="86"/>
  <c r="Z9" i="86"/>
  <c r="Z10" i="86"/>
  <c r="Z11" i="86"/>
  <c r="Z12" i="86"/>
  <c r="Z13" i="86"/>
  <c r="Z14" i="86"/>
  <c r="Z15" i="86"/>
  <c r="Z16" i="86"/>
  <c r="Z17" i="86"/>
  <c r="Z18" i="86"/>
  <c r="Z19" i="86"/>
  <c r="Z20" i="86"/>
  <c r="AA7" i="86"/>
  <c r="AA8" i="86"/>
  <c r="AA9" i="86"/>
  <c r="AA10" i="86"/>
  <c r="AA11" i="86"/>
  <c r="AA12" i="86"/>
  <c r="AA13" i="86"/>
  <c r="AA14" i="86"/>
  <c r="AA15" i="86"/>
  <c r="AA16" i="86"/>
  <c r="AA17" i="86"/>
  <c r="AA18" i="86"/>
  <c r="AA19" i="86"/>
  <c r="AA20" i="86"/>
  <c r="AB7" i="86"/>
  <c r="AB8" i="86"/>
  <c r="AB9" i="86"/>
  <c r="AB10" i="86"/>
  <c r="AB11" i="86"/>
  <c r="AB12" i="86"/>
  <c r="AB13" i="86"/>
  <c r="AB14" i="86"/>
  <c r="AB15" i="86"/>
  <c r="AB16" i="86"/>
  <c r="AB17" i="86"/>
  <c r="AB18" i="86"/>
  <c r="AB19" i="86"/>
  <c r="AB20" i="86"/>
  <c r="AC7" i="86"/>
  <c r="AC8" i="86"/>
  <c r="AC9" i="86"/>
  <c r="AC10" i="86"/>
  <c r="AC11" i="86"/>
  <c r="AC12" i="86"/>
  <c r="AC13" i="86"/>
  <c r="AC14" i="86"/>
  <c r="AC15" i="86"/>
  <c r="AC16" i="86"/>
  <c r="AC17" i="86"/>
  <c r="AC18" i="86"/>
  <c r="AC19" i="86"/>
  <c r="AC20" i="86"/>
  <c r="AD7" i="86"/>
  <c r="AD8" i="86"/>
  <c r="AD9" i="86"/>
  <c r="AD10" i="86"/>
  <c r="AD11" i="86"/>
  <c r="AD12" i="86"/>
  <c r="AD13" i="86"/>
  <c r="AD14" i="86"/>
  <c r="AD15" i="86"/>
  <c r="AD16" i="86"/>
  <c r="AD17" i="86"/>
  <c r="AD18" i="86"/>
  <c r="AD19" i="86"/>
  <c r="AD20" i="86"/>
  <c r="W27" i="86"/>
  <c r="W28" i="86"/>
  <c r="C20" i="81"/>
  <c r="Q5" i="84"/>
  <c r="R5" i="84"/>
  <c r="P5" i="84"/>
  <c r="C15" i="91"/>
  <c r="P22" i="76"/>
  <c r="Q22" i="76"/>
  <c r="R22" i="76"/>
  <c r="S22" i="76"/>
  <c r="T22" i="76"/>
  <c r="U22" i="76"/>
  <c r="V22" i="76"/>
  <c r="W22" i="76"/>
  <c r="X22" i="76"/>
  <c r="P22" i="75"/>
  <c r="Q22" i="75"/>
  <c r="R22" i="75"/>
  <c r="S22" i="75"/>
  <c r="T22" i="75"/>
  <c r="U22" i="75"/>
  <c r="V22" i="75"/>
  <c r="W22" i="75"/>
  <c r="X22" i="75"/>
  <c r="C11" i="91"/>
  <c r="J23" i="90"/>
  <c r="L23" i="90"/>
  <c r="X21" i="76"/>
  <c r="W21" i="76"/>
  <c r="V21" i="76"/>
  <c r="U21" i="76"/>
  <c r="T21" i="76"/>
  <c r="S21" i="76"/>
  <c r="R21" i="76"/>
  <c r="Q21" i="76"/>
  <c r="P21" i="76"/>
  <c r="X20" i="76"/>
  <c r="W20" i="76"/>
  <c r="V20" i="76"/>
  <c r="U20" i="76"/>
  <c r="T20" i="76"/>
  <c r="S20" i="76"/>
  <c r="R20" i="76"/>
  <c r="Q20" i="76"/>
  <c r="P20" i="76"/>
  <c r="X19" i="76"/>
  <c r="W19" i="76"/>
  <c r="V19" i="76"/>
  <c r="U19" i="76"/>
  <c r="T19" i="76"/>
  <c r="S19" i="76"/>
  <c r="R19" i="76"/>
  <c r="Q19" i="76"/>
  <c r="P19" i="76"/>
  <c r="X18" i="76"/>
  <c r="W18" i="76"/>
  <c r="V18" i="76"/>
  <c r="U18" i="76"/>
  <c r="T18" i="76"/>
  <c r="S18" i="76"/>
  <c r="R18" i="76"/>
  <c r="Q18" i="76"/>
  <c r="P18" i="76"/>
  <c r="X17" i="76"/>
  <c r="W17" i="76"/>
  <c r="V17" i="76"/>
  <c r="U17" i="76"/>
  <c r="T17" i="76"/>
  <c r="S17" i="76"/>
  <c r="R17" i="76"/>
  <c r="Q17" i="76"/>
  <c r="P17" i="76"/>
  <c r="X16" i="76"/>
  <c r="W16" i="76"/>
  <c r="V16" i="76"/>
  <c r="U16" i="76"/>
  <c r="T16" i="76"/>
  <c r="S16" i="76"/>
  <c r="R16" i="76"/>
  <c r="Q16" i="76"/>
  <c r="P16" i="76"/>
  <c r="X15" i="76"/>
  <c r="W15" i="76"/>
  <c r="V15" i="76"/>
  <c r="U15" i="76"/>
  <c r="T15" i="76"/>
  <c r="S15" i="76"/>
  <c r="R15" i="76"/>
  <c r="Q15" i="76"/>
  <c r="P15" i="76"/>
  <c r="X14" i="76"/>
  <c r="W14" i="76"/>
  <c r="V14" i="76"/>
  <c r="U14" i="76"/>
  <c r="T14" i="76"/>
  <c r="S14" i="76"/>
  <c r="R14" i="76"/>
  <c r="Q14" i="76"/>
  <c r="P14" i="76"/>
  <c r="X13" i="76"/>
  <c r="W13" i="76"/>
  <c r="V13" i="76"/>
  <c r="U13" i="76"/>
  <c r="T13" i="76"/>
  <c r="S13" i="76"/>
  <c r="R13" i="76"/>
  <c r="Q13" i="76"/>
  <c r="P13" i="76"/>
  <c r="X12" i="76"/>
  <c r="W12" i="76"/>
  <c r="V12" i="76"/>
  <c r="U12" i="76"/>
  <c r="T12" i="76"/>
  <c r="S12" i="76"/>
  <c r="R12" i="76"/>
  <c r="Q12" i="76"/>
  <c r="P12" i="76"/>
  <c r="X11" i="76"/>
  <c r="W11" i="76"/>
  <c r="V11" i="76"/>
  <c r="U11" i="76"/>
  <c r="T11" i="76"/>
  <c r="S11" i="76"/>
  <c r="R11" i="76"/>
  <c r="Q11" i="76"/>
  <c r="P11" i="76"/>
  <c r="X10" i="76"/>
  <c r="W10" i="76"/>
  <c r="V10" i="76"/>
  <c r="U10" i="76"/>
  <c r="T10" i="76"/>
  <c r="S10" i="76"/>
  <c r="R10" i="76"/>
  <c r="Q10" i="76"/>
  <c r="P10" i="76"/>
  <c r="X9" i="76"/>
  <c r="W9" i="76"/>
  <c r="V9" i="76"/>
  <c r="U9" i="76"/>
  <c r="T9" i="76"/>
  <c r="S9" i="76"/>
  <c r="R9" i="76"/>
  <c r="Q9" i="76"/>
  <c r="P9" i="76"/>
  <c r="X7" i="76"/>
  <c r="W7" i="76"/>
  <c r="V7" i="76"/>
  <c r="U7" i="76"/>
  <c r="T7" i="76"/>
  <c r="S7" i="76"/>
  <c r="R7" i="76"/>
  <c r="Q7" i="76"/>
  <c r="P7" i="76"/>
  <c r="X21" i="75"/>
  <c r="W21" i="75"/>
  <c r="V21" i="75"/>
  <c r="U21" i="75"/>
  <c r="T21" i="75"/>
  <c r="S21" i="75"/>
  <c r="R21" i="75"/>
  <c r="Q21" i="75"/>
  <c r="P21" i="75"/>
  <c r="X20" i="75"/>
  <c r="W20" i="75"/>
  <c r="V20" i="75"/>
  <c r="U20" i="75"/>
  <c r="T20" i="75"/>
  <c r="S20" i="75"/>
  <c r="R20" i="75"/>
  <c r="Q20" i="75"/>
  <c r="P20" i="75"/>
  <c r="X19" i="75"/>
  <c r="W19" i="75"/>
  <c r="V19" i="75"/>
  <c r="U19" i="75"/>
  <c r="T19" i="75"/>
  <c r="S19" i="75"/>
  <c r="R19" i="75"/>
  <c r="Q19" i="75"/>
  <c r="P19" i="75"/>
  <c r="X18" i="75"/>
  <c r="W18" i="75"/>
  <c r="V18" i="75"/>
  <c r="U18" i="75"/>
  <c r="T18" i="75"/>
  <c r="S18" i="75"/>
  <c r="R18" i="75"/>
  <c r="Q18" i="75"/>
  <c r="P18" i="75"/>
  <c r="X17" i="75"/>
  <c r="W17" i="75"/>
  <c r="V17" i="75"/>
  <c r="U17" i="75"/>
  <c r="T17" i="75"/>
  <c r="S17" i="75"/>
  <c r="R17" i="75"/>
  <c r="Q17" i="75"/>
  <c r="P17" i="75"/>
  <c r="X16" i="75"/>
  <c r="W16" i="75"/>
  <c r="V16" i="75"/>
  <c r="U16" i="75"/>
  <c r="T16" i="75"/>
  <c r="S16" i="75"/>
  <c r="R16" i="75"/>
  <c r="Q16" i="75"/>
  <c r="P16" i="75"/>
  <c r="X15" i="75"/>
  <c r="W15" i="75"/>
  <c r="V15" i="75"/>
  <c r="U15" i="75"/>
  <c r="T15" i="75"/>
  <c r="S15" i="75"/>
  <c r="R15" i="75"/>
  <c r="Q15" i="75"/>
  <c r="P15" i="75"/>
  <c r="X14" i="75"/>
  <c r="W14" i="75"/>
  <c r="V14" i="75"/>
  <c r="U14" i="75"/>
  <c r="T14" i="75"/>
  <c r="S14" i="75"/>
  <c r="R14" i="75"/>
  <c r="Q14" i="75"/>
  <c r="P14" i="75"/>
  <c r="X13" i="75"/>
  <c r="W13" i="75"/>
  <c r="V13" i="75"/>
  <c r="U13" i="75"/>
  <c r="T13" i="75"/>
  <c r="S13" i="75"/>
  <c r="R13" i="75"/>
  <c r="Q13" i="75"/>
  <c r="P13" i="75"/>
  <c r="X12" i="75"/>
  <c r="W12" i="75"/>
  <c r="V12" i="75"/>
  <c r="U12" i="75"/>
  <c r="T12" i="75"/>
  <c r="S12" i="75"/>
  <c r="R12" i="75"/>
  <c r="Q12" i="75"/>
  <c r="P12" i="75"/>
  <c r="X11" i="75"/>
  <c r="W11" i="75"/>
  <c r="V11" i="75"/>
  <c r="U11" i="75"/>
  <c r="T11" i="75"/>
  <c r="S11" i="75"/>
  <c r="R11" i="75"/>
  <c r="Q11" i="75"/>
  <c r="P11" i="75"/>
  <c r="X10" i="75"/>
  <c r="W10" i="75"/>
  <c r="V10" i="75"/>
  <c r="U10" i="75"/>
  <c r="T10" i="75"/>
  <c r="S10" i="75"/>
  <c r="R10" i="75"/>
  <c r="Q10" i="75"/>
  <c r="P10" i="75"/>
  <c r="X9" i="75"/>
  <c r="W9" i="75"/>
  <c r="V9" i="75"/>
  <c r="U9" i="75"/>
  <c r="T9" i="75"/>
  <c r="S9" i="75"/>
  <c r="R9" i="75"/>
  <c r="Q9" i="75"/>
  <c r="P9" i="75"/>
  <c r="X7" i="75"/>
  <c r="W7" i="75"/>
  <c r="V7" i="75"/>
  <c r="U7" i="75"/>
  <c r="T7" i="75"/>
  <c r="S7" i="75"/>
  <c r="R7" i="75"/>
  <c r="Q7" i="75"/>
  <c r="P7" i="75"/>
  <c r="D15" i="91"/>
  <c r="C12" i="91"/>
  <c r="E25" i="91"/>
  <c r="C25" i="91"/>
  <c r="D12" i="91"/>
  <c r="K22" i="90"/>
  <c r="P5" i="71"/>
  <c r="K8" i="90"/>
  <c r="L8" i="90"/>
  <c r="K9" i="90"/>
  <c r="L9" i="90"/>
  <c r="K10" i="90"/>
  <c r="L10" i="90"/>
  <c r="K11" i="90"/>
  <c r="L11" i="90"/>
  <c r="K12" i="90"/>
  <c r="L12" i="90"/>
  <c r="K13" i="90"/>
  <c r="L13" i="90"/>
  <c r="K14" i="90"/>
  <c r="L14" i="90"/>
  <c r="K15" i="90"/>
  <c r="L15" i="90"/>
  <c r="K16" i="90"/>
  <c r="L16" i="90"/>
  <c r="K17" i="90"/>
  <c r="L17" i="90"/>
  <c r="K18" i="90"/>
  <c r="L18" i="90"/>
  <c r="K19" i="90"/>
  <c r="L19" i="90"/>
  <c r="L20" i="90"/>
  <c r="L21" i="90"/>
  <c r="L22" i="90"/>
  <c r="J8" i="90"/>
  <c r="J9" i="90"/>
  <c r="J10" i="90"/>
  <c r="J11" i="90"/>
  <c r="J12" i="90"/>
  <c r="J13" i="90"/>
  <c r="J14" i="90"/>
  <c r="J15" i="90"/>
  <c r="J16" i="90"/>
  <c r="J17" i="90"/>
  <c r="J18" i="90"/>
  <c r="J19" i="90"/>
  <c r="J20" i="90"/>
  <c r="J21" i="90"/>
  <c r="J22" i="90"/>
  <c r="E20" i="90"/>
  <c r="K20" i="90" s="1"/>
  <c r="B21" i="81"/>
  <c r="H5" i="84"/>
  <c r="E3" i="70"/>
  <c r="J5" i="84"/>
  <c r="I5" i="84"/>
  <c r="F5" i="84"/>
  <c r="E5" i="84"/>
  <c r="D5" i="84"/>
  <c r="E8" i="81"/>
  <c r="F8" i="81"/>
  <c r="I8" i="81"/>
  <c r="J8" i="81"/>
  <c r="F8" i="77"/>
  <c r="G8" i="77"/>
  <c r="D25" i="91"/>
  <c r="E23" i="90"/>
  <c r="K21" i="90" l="1"/>
  <c r="G21" i="77"/>
  <c r="AA29" i="86"/>
  <c r="K23" i="90"/>
  <c r="W29" i="86"/>
  <c r="AC29" i="86"/>
  <c r="Y29" i="86"/>
  <c r="AB29" i="86"/>
  <c r="Z29" i="86"/>
  <c r="X29" i="86"/>
  <c r="AD29" i="86"/>
</calcChain>
</file>

<file path=xl/sharedStrings.xml><?xml version="1.0" encoding="utf-8"?>
<sst xmlns="http://schemas.openxmlformats.org/spreadsheetml/2006/main" count="593" uniqueCount="270">
  <si>
    <t>del Ministerio de Agricultura, Gobierno de Chile</t>
  </si>
  <si>
    <t>www.odepa.gob.cl</t>
  </si>
  <si>
    <t>2010/11</t>
  </si>
  <si>
    <t>2009/10</t>
  </si>
  <si>
    <t>2008/09</t>
  </si>
  <si>
    <t>2007/08</t>
  </si>
  <si>
    <t>2006/07</t>
  </si>
  <si>
    <t>2005/06</t>
  </si>
  <si>
    <t>2004/05</t>
  </si>
  <si>
    <t>2003/04</t>
  </si>
  <si>
    <t>2002/03</t>
  </si>
  <si>
    <t>2001/02</t>
  </si>
  <si>
    <t>2000/01</t>
  </si>
  <si>
    <t>Año agrícola</t>
  </si>
  <si>
    <t>Cuadro 6</t>
  </si>
  <si>
    <t>Los Lagos</t>
  </si>
  <si>
    <t>Los Ríos</t>
  </si>
  <si>
    <t>La Araucanía</t>
  </si>
  <si>
    <t>Bío Bío</t>
  </si>
  <si>
    <t>Maule</t>
  </si>
  <si>
    <t>O´Higgins</t>
  </si>
  <si>
    <t>Metropolitana</t>
  </si>
  <si>
    <t>Valparaíso</t>
  </si>
  <si>
    <t>Coquimbo</t>
  </si>
  <si>
    <t>Región de</t>
  </si>
  <si>
    <t>Región del</t>
  </si>
  <si>
    <t>Región</t>
  </si>
  <si>
    <t>(hectáreas)</t>
  </si>
  <si>
    <t>(toneladas)</t>
  </si>
  <si>
    <t>(ton/ha)</t>
  </si>
  <si>
    <t>Diciembre</t>
  </si>
  <si>
    <t>Noviembre</t>
  </si>
  <si>
    <t>Octubre</t>
  </si>
  <si>
    <t>Septiembre</t>
  </si>
  <si>
    <t>Agosto</t>
  </si>
  <si>
    <t>Julio</t>
  </si>
  <si>
    <t>Junio</t>
  </si>
  <si>
    <t>Mayo</t>
  </si>
  <si>
    <t>Abril</t>
  </si>
  <si>
    <t>Marzo</t>
  </si>
  <si>
    <t>Febrero</t>
  </si>
  <si>
    <t>Enero</t>
  </si>
  <si>
    <t>Anual</t>
  </si>
  <si>
    <t>Mensual</t>
  </si>
  <si>
    <t>Variación (%)</t>
  </si>
  <si>
    <t>Año</t>
  </si>
  <si>
    <t>Mes</t>
  </si>
  <si>
    <t>Rendimiento regional de papa entre las regiones de Coquimbo y Los Lagos</t>
  </si>
  <si>
    <t>Producción regional de papa entre las regiones de Coquimbo y Los Lagos</t>
  </si>
  <si>
    <t>Superficie regional de papa entre las regiones de Coquimbo y Los Lagos</t>
  </si>
  <si>
    <t>Evolución de la superficie y producción de papa</t>
  </si>
  <si>
    <t>Página</t>
  </si>
  <si>
    <t>Descripción</t>
  </si>
  <si>
    <t>Gráfico</t>
  </si>
  <si>
    <t>Cuadro</t>
  </si>
  <si>
    <t>Comentario</t>
  </si>
  <si>
    <t>CONTENIDO</t>
  </si>
  <si>
    <t>Cuadro 1</t>
  </si>
  <si>
    <t>Cuadro 2</t>
  </si>
  <si>
    <t>Cuadro 4</t>
  </si>
  <si>
    <t>Cuadro 5</t>
  </si>
  <si>
    <t>Asterix</t>
  </si>
  <si>
    <t>Fecha</t>
  </si>
  <si>
    <t>Cuadro 8</t>
  </si>
  <si>
    <t>Supermercados</t>
  </si>
  <si>
    <t>Ferias libres</t>
  </si>
  <si>
    <t>Promedio año</t>
  </si>
  <si>
    <t>Promedio ponderado</t>
  </si>
  <si>
    <t>Producto</t>
  </si>
  <si>
    <t>País</t>
  </si>
  <si>
    <t>Volumen (kilos)</t>
  </si>
  <si>
    <t>Valor FOB (dólares)</t>
  </si>
  <si>
    <t>Copos (puré)</t>
  </si>
  <si>
    <t>Brasil</t>
  </si>
  <si>
    <t>Perú</t>
  </si>
  <si>
    <t>Ecuador</t>
  </si>
  <si>
    <t>Argentina</t>
  </si>
  <si>
    <t>Bolivia</t>
  </si>
  <si>
    <t>Colombia</t>
  </si>
  <si>
    <t>Guatemala</t>
  </si>
  <si>
    <t>Fécula (almidón)</t>
  </si>
  <si>
    <t>Canadá</t>
  </si>
  <si>
    <t>Consumo fresca</t>
  </si>
  <si>
    <t>Preparadas congeladas</t>
  </si>
  <si>
    <t>Costa Rica</t>
  </si>
  <si>
    <t>Paraguay</t>
  </si>
  <si>
    <t>Preparadas sin congelar</t>
  </si>
  <si>
    <t>Uruguay</t>
  </si>
  <si>
    <t>Total</t>
  </si>
  <si>
    <t>Valor CIF (dólares)</t>
  </si>
  <si>
    <t>Alemania</t>
  </si>
  <si>
    <t>Bélgica</t>
  </si>
  <si>
    <t>México</t>
  </si>
  <si>
    <t>China</t>
  </si>
  <si>
    <t>Polonia</t>
  </si>
  <si>
    <t>Francia</t>
  </si>
  <si>
    <t>Dinamarca</t>
  </si>
  <si>
    <t>Taiwán</t>
  </si>
  <si>
    <t>Reino Unido</t>
  </si>
  <si>
    <t>Precio de la papa en mercados mayoristas</t>
  </si>
  <si>
    <t>Precio de la papa en mercados minoristas</t>
  </si>
  <si>
    <t>Precios mensuales de papa en supermercados y ferias libres de Santiago</t>
  </si>
  <si>
    <t>Cuadro 7</t>
  </si>
  <si>
    <t xml:space="preserve"> Se puede reproducir total o parcialmente citando la fuente</t>
  </si>
  <si>
    <t>Austria</t>
  </si>
  <si>
    <t>Boletín de la papa</t>
  </si>
  <si>
    <t>Cuadro 3</t>
  </si>
  <si>
    <t>Total Preparadas congeladas</t>
  </si>
  <si>
    <t>Total Preparadas sin congelar</t>
  </si>
  <si>
    <t>Total Copos (puré)</t>
  </si>
  <si>
    <t>Total Fécula (almidón)</t>
  </si>
  <si>
    <t>Total Consumo fresca</t>
  </si>
  <si>
    <t>España</t>
  </si>
  <si>
    <t>Publicación de la Oficina de Estudios y Políticas Agrarias (Odepa)</t>
  </si>
  <si>
    <t>2011/12</t>
  </si>
  <si>
    <t>Superficie, producción y rendimiento de papa a nivel nacional</t>
  </si>
  <si>
    <t>Cardinal</t>
  </si>
  <si>
    <t>Papas congeladas</t>
  </si>
  <si>
    <t>Total Papas congeladas</t>
  </si>
  <si>
    <t>Estados Unidos</t>
  </si>
  <si>
    <t>Superficie, producción y rendimiento</t>
  </si>
  <si>
    <t>Países Bajos</t>
  </si>
  <si>
    <t>Rodeo</t>
  </si>
  <si>
    <t>2012/13</t>
  </si>
  <si>
    <t>Precio promedio mensual de papa en mercados mayoristas</t>
  </si>
  <si>
    <t>Precio promedio mensual de papa en los mercados mayoristas</t>
  </si>
  <si>
    <t>RM</t>
  </si>
  <si>
    <t>Semana</t>
  </si>
  <si>
    <t>Precios diarios de papa en los mercados mayoristas según mercado</t>
  </si>
  <si>
    <t>Precios diarios de papa en los mercados mayoristas según variedad</t>
  </si>
  <si>
    <t>Cuadro 9</t>
  </si>
  <si>
    <t>Precio diario de papa en los mercados mayoristas según mercado</t>
  </si>
  <si>
    <t>2013/14</t>
  </si>
  <si>
    <t>--</t>
  </si>
  <si>
    <t>Precio semanal de papa a consumidor según región y tipo de establecimiento</t>
  </si>
  <si>
    <t>Precio semanal de papa a consumidor en supermercados según región</t>
  </si>
  <si>
    <t>Precio semanal de papa a consumidor en ferias según región</t>
  </si>
  <si>
    <t>Volver al índice</t>
  </si>
  <si>
    <t>Superficie (ha)</t>
  </si>
  <si>
    <t>Producción (ton)</t>
  </si>
  <si>
    <t>Rendimiento (ton/ha)</t>
  </si>
  <si>
    <t>Resto del</t>
  </si>
  <si>
    <t>país</t>
  </si>
  <si>
    <t>COMENTARIOS</t>
  </si>
  <si>
    <t>Vega Monumental Concepción</t>
  </si>
  <si>
    <t>Rosara</t>
  </si>
  <si>
    <t>Arica</t>
  </si>
  <si>
    <t>Introducción</t>
  </si>
  <si>
    <t xml:space="preserve"> ● Servicio Nacional de Aduanas, para información de comercio exterior.</t>
  </si>
  <si>
    <t>Los datos utilizados en este documento, que permiten hacer los análisis del mercado, se obtienen de las siguientes fuentes:</t>
  </si>
  <si>
    <t xml:space="preserve"> ● Odepa, para precios mayoristas y minoristas, utilizando los registros de precios capturados en ferias libres, supermercados y mercados mayoristas.</t>
  </si>
  <si>
    <t>Corea del Sur</t>
  </si>
  <si>
    <t xml:space="preserve"> ● El Instituto Nacional de Estadisticas (INE), para antecedentes de superficie, rendimientos y producción regional y nacional.</t>
  </si>
  <si>
    <t>Agrícola del Norte de Arica</t>
  </si>
  <si>
    <t>Femacal de La Calera</t>
  </si>
  <si>
    <t>Macroferia Regional de Talca</t>
  </si>
  <si>
    <t>Terminal Hortofrutícola de Chillán</t>
  </si>
  <si>
    <t>Vega Modelo de Temuco</t>
  </si>
  <si>
    <t>Feria Lagunitas de Puerto Montt</t>
  </si>
  <si>
    <t>2014/15</t>
  </si>
  <si>
    <t>Suecia</t>
  </si>
  <si>
    <t>Terminal La Palmera de La Serena</t>
  </si>
  <si>
    <t>Italia</t>
  </si>
  <si>
    <t>Rusia</t>
  </si>
  <si>
    <t>Este boletín se publica mensualmente, con información de mercado nacional y de comercio exterior, relacionada con la papa.</t>
  </si>
  <si>
    <t>comparación S con respecto a FL</t>
  </si>
  <si>
    <t>Comercio exterior papa fresca y procesada</t>
  </si>
  <si>
    <t>Exportaciones chilenas de papa fresca y procesada, por producto y país de destino</t>
  </si>
  <si>
    <t>Importaciones chilenas de papa fresca y procesada, por producto y país de origen</t>
  </si>
  <si>
    <t>2015/16</t>
  </si>
  <si>
    <t>Tailandia</t>
  </si>
  <si>
    <r>
      <rPr>
        <i/>
        <sz val="10"/>
        <color indexed="8"/>
        <rFont val="Arial"/>
        <family val="2"/>
      </rPr>
      <t>Fuente</t>
    </r>
    <r>
      <rPr>
        <sz val="10"/>
        <color indexed="8"/>
        <rFont val="Arial"/>
        <family val="2"/>
      </rPr>
      <t>: Odepa. Se considera el precio promedio de la primera calidad de distintas variedades.</t>
    </r>
  </si>
  <si>
    <t>Mano de obra</t>
  </si>
  <si>
    <t>Maquinaria</t>
  </si>
  <si>
    <t>Insumos</t>
  </si>
  <si>
    <t>Total costos</t>
  </si>
  <si>
    <t xml:space="preserve">Ingreso por hectárea </t>
  </si>
  <si>
    <t>Margen neto por hectárea</t>
  </si>
  <si>
    <t>Rendimiento (Kg/ha)</t>
  </si>
  <si>
    <t>Notas:</t>
  </si>
  <si>
    <t>(5) Representa el precio de venta mínimo para cubrir los costos totales de producción para distintos rendimientos.</t>
  </si>
  <si>
    <t>Cuadro 11. Exportaciones chilenas de papa fresca y procesada, por producto y país de destino</t>
  </si>
  <si>
    <t>Cuadro 12. Importaciones chilenas de papa fresca y procesada, por producto y país de origen</t>
  </si>
  <si>
    <t>Costos por hectárea según rendimiento esperado ($/ha)</t>
  </si>
  <si>
    <r>
      <rPr>
        <i/>
        <sz val="10"/>
        <rFont val="Arial"/>
        <family val="2"/>
      </rPr>
      <t>Fuente:</t>
    </r>
    <r>
      <rPr>
        <sz val="10"/>
        <rFont val="Arial"/>
        <family val="2"/>
      </rPr>
      <t xml:space="preserve"> Odepa</t>
    </r>
  </si>
  <si>
    <t>Rendimiento (kg/ha)</t>
  </si>
  <si>
    <t>Los costos estimados están orientados a un sistema tecnológico promedio de producción.</t>
  </si>
  <si>
    <t>promedio precios del mes por var</t>
  </si>
  <si>
    <t>SUPERMERCADO</t>
  </si>
  <si>
    <t>FERIA LIBRE</t>
  </si>
  <si>
    <t xml:space="preserve">(1) Las fichas completas por región se encuentran publicadas en el sitio web www.odepa.cl/rubro/papas-y-tuberculos </t>
  </si>
  <si>
    <t>(4) Este análisis entrega márgenes netos bajo tres escenarios diferentes de precio y rendimiento de la papa.</t>
  </si>
  <si>
    <t>Precio Promedio Super</t>
  </si>
  <si>
    <t>Precio Promedio FL</t>
  </si>
  <si>
    <t>Precios promedio mensuales de papa en mercados mayoristas</t>
  </si>
  <si>
    <t>Precio diario de papa en los mercados mayoristas</t>
  </si>
  <si>
    <t xml:space="preserve">Cuadro 10. </t>
  </si>
  <si>
    <r>
      <t xml:space="preserve">Costos por hectárea según rendimiento esperado ($/ha) </t>
    </r>
    <r>
      <rPr>
        <b/>
        <vertAlign val="superscript"/>
        <sz val="10"/>
        <color indexed="8"/>
        <rFont val="Arial"/>
        <family val="2"/>
      </rPr>
      <t>1</t>
    </r>
  </si>
  <si>
    <t>(2) Costos Indirectos: corresponde al costo financiero, y equivale a 1,5% mensual simple. Tasa de interés promedio de las empresas distribuidoras de insumos. Imprevistos: corresponde al 5% del total de los costos.</t>
  </si>
  <si>
    <t xml:space="preserve"> </t>
  </si>
  <si>
    <t xml:space="preserve">Promedio anual </t>
  </si>
  <si>
    <t>2016/17</t>
  </si>
  <si>
    <t>Mayorista</t>
  </si>
  <si>
    <t>Precios mensuales de papa en supermercados, ferias libres y mercados mayoristas de Santiago</t>
  </si>
  <si>
    <r>
      <t>Otros costos (indirectos + imprevistos)</t>
    </r>
    <r>
      <rPr>
        <b/>
        <vertAlign val="superscript"/>
        <sz val="10"/>
        <rFont val="Arial"/>
        <family val="2"/>
      </rPr>
      <t>2</t>
    </r>
  </si>
  <si>
    <t>Central Lo Valledor de Santiago</t>
  </si>
  <si>
    <t>variación (%)</t>
  </si>
  <si>
    <t>Monalisa</t>
  </si>
  <si>
    <t>($ / kilo nominales con IVA)</t>
  </si>
  <si>
    <t>Turquía</t>
  </si>
  <si>
    <t>India</t>
  </si>
  <si>
    <t>Promedio nacional</t>
  </si>
  <si>
    <t>2017/18*</t>
  </si>
  <si>
    <r>
      <rPr>
        <b/>
        <sz val="10"/>
        <color theme="1"/>
        <rFont val="Arial"/>
        <family val="2"/>
      </rPr>
      <t>Región de O'Higgins</t>
    </r>
    <r>
      <rPr>
        <sz val="10"/>
        <color theme="1"/>
        <rFont val="Arial"/>
        <family val="2"/>
      </rPr>
      <t xml:space="preserve">
Variedad Pukará</t>
    </r>
  </si>
  <si>
    <t>2017</t>
  </si>
  <si>
    <t>Total Papas "in vitro" para siembra</t>
  </si>
  <si>
    <t>Israel</t>
  </si>
  <si>
    <t>Director(s) y representante legal</t>
  </si>
  <si>
    <t>Gustavo Rojas Le-Bert</t>
  </si>
  <si>
    <r>
      <t xml:space="preserve">Región Metropolitana 
</t>
    </r>
    <r>
      <rPr>
        <sz val="10"/>
        <rFont val="Arial"/>
        <family val="2"/>
      </rPr>
      <t>Variedad Asterix
Papa Cuaresmera o Guarda</t>
    </r>
  </si>
  <si>
    <t>($ nominales con IVA / 25 kilos)</t>
  </si>
  <si>
    <t xml:space="preserve">Fecha </t>
  </si>
  <si>
    <t>Desirée</t>
  </si>
  <si>
    <t>Karú</t>
  </si>
  <si>
    <t>Patagonia</t>
  </si>
  <si>
    <t>Pukará</t>
  </si>
  <si>
    <t>Vega Central Mapocho de Santiago</t>
  </si>
  <si>
    <t>Precio a consumidor promedio mensual de papa en supermercados y ferias libres de Santiago</t>
  </si>
  <si>
    <t>2017/18</t>
  </si>
  <si>
    <t>Papas "in vitro" para siembra</t>
  </si>
  <si>
    <t>Harina de papa</t>
  </si>
  <si>
    <t>Total Harina de papa</t>
  </si>
  <si>
    <r>
      <t>Información de mercado nacional y comercio exterior hasta marzo</t>
    </r>
    <r>
      <rPr>
        <sz val="11"/>
        <color indexed="8"/>
        <rFont val="Arial"/>
        <family val="2"/>
      </rPr>
      <t xml:space="preserve"> de 2018</t>
    </r>
  </si>
  <si>
    <t>Bernabé Tapia Cruz</t>
  </si>
  <si>
    <t xml:space="preserve"> ● Comentarios de Odepa</t>
  </si>
  <si>
    <t>Fuente: Odepa.
Precio promedio ponderado por volúmen de todas las calidades y unidades de comercialización. Considera los siguientes mercados: Terminal Agrícola del Norte S.A. de Arica, Terminal Agropecuario La Palmera de Coquimbo,  Feria Mayorista La Calera de Valparaíso (Femacal), Central Lo Valledor, Vega Central, Macroferia Regional de Talca, Terminal Hortofrutícola de Chillán, Vega Monumental de Concepción, Vega Modelo de Temuco, y Feria Lagunitas de Puerto Montt.</t>
  </si>
  <si>
    <t>Fuente: Odepa.
Precio promedio ponderado por volúmen de todas las variedades, calidades y unidades de comercialización. Considera los siguientes mercados: Terminal Agrícola del Norte S.A. de Arica, Terminal Agropecuario La Palmera de Coquimbo,  Feria Mayorista La Calera de Valparaíso (Femacal), Central Lo Valledor, Vega Central, Macroferia Regional de Talca, Terminal Hortofrutícola de Chillán, Vega Monumental de Concepción, Vega Modelo de Temuco, y Feria Lagunitas de Puerto Montt.</t>
  </si>
  <si>
    <t>Fuente: Odepa.
Precio promedio ponderado por volúmen de todas las variedades, calidades y unidades de comercialización.</t>
  </si>
  <si>
    <t>Fuente: Odepa.
Precio promedio mensual de la primera calidad de todas las variedades.</t>
  </si>
  <si>
    <t>Fuente: Odepa. Precio promedio de la primera calidad de todas las variedades.</t>
  </si>
  <si>
    <t>Fuente: elaborado por Odepa con información del INE.</t>
  </si>
  <si>
    <t xml:space="preserve">Fuente: elaborado por Odepa con información del INE. </t>
  </si>
  <si>
    <t xml:space="preserve">Fuente: elaborado por Odepa con información del Servicio Nacional de Aduanas. Cifras sujetas a revisión por Informes de Variación de Valor (IVV). </t>
  </si>
  <si>
    <t>https://www.leychile.cl/Navegar?idNorma=1092497</t>
  </si>
  <si>
    <t>Costo unitario mínimo saco 25 kg</t>
  </si>
  <si>
    <r>
      <t>Precio papa mayorista saco 25 kg sin IVA</t>
    </r>
    <r>
      <rPr>
        <b/>
        <vertAlign val="superscript"/>
        <sz val="10"/>
        <rFont val="Arial"/>
        <family val="2"/>
      </rPr>
      <t>3</t>
    </r>
  </si>
  <si>
    <r>
      <t xml:space="preserve">Análisis de sensibilidad </t>
    </r>
    <r>
      <rPr>
        <b/>
        <vertAlign val="superscript"/>
        <sz val="10"/>
        <color indexed="9"/>
        <rFont val="Arial"/>
        <family val="2"/>
      </rPr>
      <t>4</t>
    </r>
    <r>
      <rPr>
        <b/>
        <sz val="10"/>
        <color indexed="9"/>
        <rFont val="Arial"/>
        <family val="2"/>
      </rPr>
      <t xml:space="preserve">
Margen neto ($/ha) Región del Bio Bío</t>
    </r>
  </si>
  <si>
    <t>Precio ($/saco 25 kg)</t>
  </si>
  <si>
    <t>Fecha de publicación: 2015 Región Metropolitana, 2016 Región Bio Bío, 2017 Región O'Higgins</t>
  </si>
  <si>
    <r>
      <t xml:space="preserve">Región del Bio Bío
</t>
    </r>
    <r>
      <rPr>
        <sz val="10"/>
        <rFont val="Arial"/>
        <family val="2"/>
      </rPr>
      <t>Variedad Patagonia
Papa Guarda</t>
    </r>
  </si>
  <si>
    <r>
      <t xml:space="preserve">Punto de Equilibrio Región del Bio Bío </t>
    </r>
    <r>
      <rPr>
        <b/>
        <vertAlign val="superscript"/>
        <sz val="10"/>
        <color indexed="9"/>
        <rFont val="Arial"/>
        <family val="2"/>
      </rPr>
      <t>5</t>
    </r>
  </si>
  <si>
    <t>Ficha de costos</t>
  </si>
  <si>
    <r>
      <t xml:space="preserve">4. </t>
    </r>
    <r>
      <rPr>
        <u/>
        <sz val="11"/>
        <rFont val="Arial"/>
        <family val="2"/>
      </rPr>
      <t>Ficha de costos</t>
    </r>
    <r>
      <rPr>
        <sz val="11"/>
        <rFont val="Arial"/>
        <family val="2"/>
      </rPr>
      <t xml:space="preserve">: Márgenes positivos por recuperación positiva de precios.
Odepa publica fichas de costos de los principales cultivos, que corresponden a estudios de caso realizados en terreno con entrevistas a agricultores.
Para este mes el análisis del margen neto entrega valores positivos en las regiones que cuentan con fichas de costos publicadas por Odepa. En el análisis de sensibilidad se pueden revisar los precios que permiten alcanzar ingresos rentables del cultivo según la estructura de costos del Bio Bío. El punto de equilibrio (el precio al cual se pagan los costos) para este mes, para un cultivo con un rendimiento de 25 ton/ha en la Región del Bio Bío, es de $3.995 por saco de 25 kilos (cuadro 10).
Los valores son referenciales. Para mayor información y detalle del cálculo, revisar </t>
    </r>
    <r>
      <rPr>
        <u/>
        <sz val="11"/>
        <color rgb="FF0066FF"/>
        <rFont val="Arial"/>
        <family val="2"/>
      </rPr>
      <t>www.odepa.cl/rubro/papas-y-tuberculos</t>
    </r>
    <r>
      <rPr>
        <sz val="11"/>
        <rFont val="Arial"/>
        <family val="2"/>
      </rPr>
      <t xml:space="preserve">.
Además, en el siguiente link del Manual Interactivo de la Papa INIA y previo registro, encontrará una ficha técnico-económica interactiva que le permitirá estimar los costos de producción: </t>
    </r>
    <r>
      <rPr>
        <u/>
        <sz val="11"/>
        <color rgb="FF0066FF"/>
        <rFont val="Arial"/>
        <family val="2"/>
      </rPr>
      <t xml:space="preserve">http://manualinia.papachile.cl/?page=login </t>
    </r>
  </si>
  <si>
    <r>
      <rPr>
        <b/>
        <sz val="11"/>
        <rFont val="Arial"/>
        <family val="2"/>
      </rPr>
      <t>IMPORTANTE</t>
    </r>
    <r>
      <rPr>
        <i/>
        <sz val="11"/>
        <rFont val="Arial"/>
        <family val="2"/>
      </rPr>
      <t xml:space="preserve">
Recuerde que está vigente la resolución del SAG n°3276 de 2016, en la cual se informa sobre el </t>
    </r>
    <r>
      <rPr>
        <b/>
        <i/>
        <sz val="11"/>
        <rFont val="Arial"/>
        <family val="2"/>
      </rPr>
      <t>área libre de plagas cuarentenarias de la papa,</t>
    </r>
    <r>
      <rPr>
        <i/>
        <sz val="11"/>
        <rFont val="Arial"/>
        <family val="2"/>
      </rPr>
      <t xml:space="preserve"> la cual comprende la provincia de Arauco en la Región del Bio Bío, y el territorio insular y continental de las regiones de La Araucanía, de Los Ríos, de Aysén, y de Magallanes, y además actualiza las disposiciones relativas a evitar la diseminación de estas plagas cuarentenarias hacia esta área, como por ejemplo la obligatoriedad de inscribirse en la </t>
    </r>
    <r>
      <rPr>
        <b/>
        <i/>
        <sz val="11"/>
        <rFont val="Arial"/>
        <family val="2"/>
      </rPr>
      <t>Nómina de Comerciantes del Programa Nacional de Sanidad de la Papa del SAG</t>
    </r>
    <r>
      <rPr>
        <i/>
        <sz val="11"/>
        <rFont val="Arial"/>
        <family val="2"/>
      </rPr>
      <t>, para autorizar la comercialización de papas procedentes del área libre, y los predios productores del área. Para mayor información, revise la resolución en el siguiente enlace:</t>
    </r>
  </si>
  <si>
    <t>Promedio ene-abr</t>
  </si>
  <si>
    <t>*Producción temporada 2017/18 estimada con rendimiento del pronóstico de cosecha.</t>
  </si>
  <si>
    <t>Fécula de patata (papa)</t>
  </si>
  <si>
    <t>Total Fécula de patata (papa)</t>
  </si>
  <si>
    <t>Total general</t>
  </si>
  <si>
    <t>ene-abr 2017</t>
  </si>
  <si>
    <t>ene-abr 2018</t>
  </si>
  <si>
    <t>Origen no precisado</t>
  </si>
  <si>
    <t>Papa semilla</t>
  </si>
  <si>
    <t>Total Papa semilla</t>
  </si>
  <si>
    <t>Mayo 2018</t>
  </si>
  <si>
    <r>
      <t xml:space="preserve">2. </t>
    </r>
    <r>
      <rPr>
        <u/>
        <sz val="11"/>
        <rFont val="Arial"/>
        <family val="2"/>
      </rPr>
      <t>Precio de la papa en mercados minoristas</t>
    </r>
    <r>
      <rPr>
        <sz val="11"/>
        <rFont val="Arial"/>
        <family val="2"/>
      </rPr>
      <t>: precios al consumidor estables ferias y leve baja en supermercados. 
En el monitoreo de precios al consumidor que realiza Odepa en la ciudad de Santiago, se observó que el precio promedio mensual de abril de 2018 en supermercados fue $1.105 por kilo, 0,5% menor al mes anterior, y 2,6% superior al mismo mes del año anterior. En ferias el precio medio para marzo fue $484 por kilo, 0,1% superior al mes anterior y 25,6% superior en relación al mismo mes del año 2017 (cuadro 4 y gráfico 4).
En el precio semanal a consumidor que Odepa recoge en regiones, se observa una caída desde fines de abril en supermercados, mientras que en ferias se observa mayor estabilidad en este mismo período. La caída de los precios tiene relación con la cosecha de la temporada que se inició en marzo, principalmente en el sur del país (cuadro 5, gráficos 5 y 6).
Nota metodológica: a partir de esta edición el precio del cuadro 4 se calcula con el promedio de todas las variedades; el cuadro 5 toma como fecha de la semana el día viernes, cuando se publica el precio a consumidor.</t>
    </r>
  </si>
  <si>
    <r>
      <t xml:space="preserve">3. </t>
    </r>
    <r>
      <rPr>
        <u/>
        <sz val="11"/>
        <rFont val="Arial"/>
        <family val="2"/>
      </rPr>
      <t>Superficie, producción y rendimiento</t>
    </r>
    <r>
      <rPr>
        <sz val="11"/>
        <rFont val="Arial"/>
        <family val="2"/>
      </rPr>
      <t>: disminuyen la superficie sembrada y los rendimientos para la presente temporada. 
La encuesta de superficie sembrada de INE para el año agrícola 2017/18 indicó que la de papas es de 41.268 hectáreas, lo que representa una disminución de 24% respecto de la temporada anterior. Esta cifra se explica por los bajos precios que tuvo el tubérculo en la temporada anterior, lo cual suele desincentivar las siembras.
El estudio de pronóstico de cosecha, realizado por INE, indicó un rendimiento estimado de 24,39 toneladas por hectárea para temporada 2017/18, esto es un 7,5% inferior al resultado de la encuesta de cosecha de la temporada anterior. Con este resultado se proyecta una producción total de papa para la temporada 2017/18 de 1.006.485 toneladas, esto es 29% menor a la temporada anterior (cuadro 6 y gráfico 7).
Según los resultados regionales de la superficie en 2017/18, la Región de La Araucanía nuevamente se presenta como la principal región con papas a nivel nacional, con 12.486 hectáreas, que corresponde al 30% del total nacional. Le sigue el Bio Bío con 7.424 y Los Lagos, con 7.132. Destaca en los resultados de la encuesta de siembra un baja en todas las regiones, principalmente en Los Lagos, donde disminuyó 3.890 hectáreas. 
En cuanto a los rendimientos en 2016/17, éstos se registran más altos en la zona sur de Chile. La región de los Lagos lidera con 43 ton/ha de rendimiento promedio regional (cuadros 8 y 9).</t>
    </r>
  </si>
  <si>
    <t>(3) El precio de la papa utilizado corresponde al precio promedio mayorista regional durante abril de 2018.</t>
  </si>
  <si>
    <r>
      <t xml:space="preserve">5. </t>
    </r>
    <r>
      <rPr>
        <u/>
        <sz val="11"/>
        <rFont val="Arial"/>
        <family val="2"/>
      </rPr>
      <t>Comercio exterior papa fresca y procesada</t>
    </r>
    <r>
      <rPr>
        <sz val="11"/>
        <rFont val="Arial"/>
        <family val="2"/>
      </rPr>
      <t>: exportaciones bajan e importaciones al alza.
En el período enero-abril de 2018 las exportaciones sumaron USD 1.337.457, cifra 21,7% inferior a la registrada en el mismo período del año anterior. En volumen, se exportaron 359 toneladas, 59% menos que en el mismo período del año 2017. Esta baja se debe principalmente a las menores ventas de papas preparadas sin congelar (snack) y de papas frescas a Argentina.
Las importaciones sumaron en el período enero-abril de 2018 USD 36,4 millones y 39.191 toneladas, lo que representa un alza en valor de 11,8% y en volumen de 8,3% en comparación con igual período del año anterior. Las papas preparadas congeladas son el principal producto, representando 81% del total de las compras. En esa categoría destaca Bélgica como principal proveedor, con el 53% del valor de estas compras.</t>
    </r>
  </si>
  <si>
    <r>
      <t xml:space="preserve">1. </t>
    </r>
    <r>
      <rPr>
        <u/>
        <sz val="11"/>
        <rFont val="Arial"/>
        <family val="2"/>
      </rPr>
      <t>Precios de la papa en mercados mayoristas</t>
    </r>
    <r>
      <rPr>
        <sz val="11"/>
        <rFont val="Arial"/>
        <family val="2"/>
      </rPr>
      <t>: leve tendencia a la baja.
El precio promedio ponderado mensual de la papa en los mercados mayoristas en abril 2018 fue $7.169 por saco de 25 kilos, valor 5,9% más bajo que el mes anterior y 70% superior al del mismo mes en el año 2017 (cuadro 1 y gráfico 1).
Esta tendencia a la baja se ve también en el precio diario del saco de 25 kilos a partir de abril de este año y que continúa en mayo (cuadro 2 y gráfico 2). Esta tendencia se puede verificar en la mayor parte de los terminales mayoristas monitoreados por Odepa (cuadro 3 y gráfico 3).
Nota metodológica: a partir de esta edición los precios de los mercados mayoristas se expresan en $ por 25 kilos con IVA.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</si>
</sst>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5" formatCode="&quot;$&quot;#,##0;&quot;$&quot;\-#,##0"/>
    <numFmt numFmtId="6" formatCode="&quot;$&quot;#,##0;[Red]&quot;$&quot;\-#,##0"/>
    <numFmt numFmtId="41" formatCode="_ * #,##0_ ;_ * \-#,##0_ ;_ * &quot;-&quot;_ ;_ @_ "/>
    <numFmt numFmtId="43" formatCode="_ * #,##0.00_ ;_ * \-#,##0.00_ ;_ * &quot;-&quot;??_ ;_ @_ "/>
    <numFmt numFmtId="164" formatCode="_-&quot;$&quot;\ * #,##0_-;\-&quot;$&quot;\ * #,##0_-;_-&quot;$&quot;\ * &quot;-&quot;_-;_-@_-"/>
    <numFmt numFmtId="165" formatCode="_-* #,##0_-;\-* #,##0_-;_-* &quot;-&quot;_-;_-@_-"/>
    <numFmt numFmtId="166" formatCode="_-* #,##0.00_-;\-* #,##0.00_-;_-* &quot;-&quot;??_-;_-@_-"/>
    <numFmt numFmtId="167" formatCode="_-* #,##0.00\ _€_-;\-* #,##0.00\ _€_-;_-* &quot;-&quot;??\ _€_-;_-@_-"/>
    <numFmt numFmtId="168" formatCode="_(* #,##0_);_(* \(#,##0\);_(* &quot;-&quot;_);_(@_)"/>
    <numFmt numFmtId="169" formatCode="0.0"/>
    <numFmt numFmtId="170" formatCode="#,##0.0"/>
    <numFmt numFmtId="171" formatCode="_(* #,##0.00_);_(* \(#,##0.00\);_(* &quot;-&quot;??_);_(@_)"/>
    <numFmt numFmtId="172" formatCode="_(* #,##0_);_(* \(#,##0\);_(* &quot;-&quot;??_);_(@_)"/>
    <numFmt numFmtId="173" formatCode="_(* #,##0.0000_);_(* \(#,##0.0000\);_(* &quot;-&quot;_);_(@_)"/>
    <numFmt numFmtId="174" formatCode="_-* #,##0.000\ _€_-;\-* #,##0.000\ _€_-;_-* &quot;-&quot;?\ _€_-;_-@_-"/>
    <numFmt numFmtId="175" formatCode="dd/mm/yy;@"/>
    <numFmt numFmtId="176" formatCode="0.0%"/>
    <numFmt numFmtId="177" formatCode="_-* #,##0.000\ _€_-;\-* #,##0.000\ _€_-;_-* &quot;-&quot;???\ _€_-;_-@_-"/>
    <numFmt numFmtId="178" formatCode="#,##0.0_ ;\-#,##0.0\ "/>
    <numFmt numFmtId="179" formatCode="mmmm/yyyy"/>
  </numFmts>
  <fonts count="90">
    <font>
      <sz val="11"/>
      <color theme="1"/>
      <name val="Calibri"/>
      <family val="2"/>
      <scheme val="minor"/>
    </font>
    <font>
      <sz val="10"/>
      <name val="Arial"/>
      <family val="2"/>
    </font>
    <font>
      <sz val="14"/>
      <name val="Arial MT"/>
      <family val="2"/>
    </font>
    <font>
      <sz val="12"/>
      <name val="Arial"/>
      <family val="2"/>
    </font>
    <font>
      <b/>
      <sz val="18"/>
      <color indexed="56"/>
      <name val="Cambria"/>
      <family val="2"/>
    </font>
    <font>
      <b/>
      <sz val="10"/>
      <color indexed="8"/>
      <name val="Arial"/>
      <family val="2"/>
    </font>
    <font>
      <sz val="10"/>
      <color indexed="8"/>
      <name val="Arial"/>
      <family val="2"/>
    </font>
    <font>
      <sz val="10"/>
      <name val="Arial"/>
      <family val="2"/>
    </font>
    <font>
      <sz val="10"/>
      <color indexed="9"/>
      <name val="Arial"/>
      <family val="2"/>
    </font>
    <font>
      <sz val="10"/>
      <color indexed="17"/>
      <name val="Arial"/>
      <family val="2"/>
    </font>
    <font>
      <b/>
      <sz val="10"/>
      <color indexed="52"/>
      <name val="Arial"/>
      <family val="2"/>
    </font>
    <font>
      <b/>
      <sz val="10"/>
      <color indexed="9"/>
      <name val="Arial"/>
      <family val="2"/>
    </font>
    <font>
      <sz val="10"/>
      <color indexed="52"/>
      <name val="Arial"/>
      <family val="2"/>
    </font>
    <font>
      <b/>
      <sz val="11"/>
      <color indexed="56"/>
      <name val="Arial"/>
      <family val="2"/>
    </font>
    <font>
      <sz val="10"/>
      <color indexed="62"/>
      <name val="Arial"/>
      <family val="2"/>
    </font>
    <font>
      <sz val="10"/>
      <color indexed="20"/>
      <name val="Arial"/>
      <family val="2"/>
    </font>
    <font>
      <sz val="10"/>
      <color indexed="60"/>
      <name val="Arial"/>
      <family val="2"/>
    </font>
    <font>
      <b/>
      <sz val="10"/>
      <color indexed="63"/>
      <name val="Arial"/>
      <family val="2"/>
    </font>
    <font>
      <sz val="10"/>
      <color indexed="10"/>
      <name val="Arial"/>
      <family val="2"/>
    </font>
    <font>
      <i/>
      <sz val="10"/>
      <color indexed="23"/>
      <name val="Arial"/>
      <family val="2"/>
    </font>
    <font>
      <b/>
      <sz val="15"/>
      <color indexed="56"/>
      <name val="Arial"/>
      <family val="2"/>
    </font>
    <font>
      <b/>
      <sz val="13"/>
      <color indexed="56"/>
      <name val="Arial"/>
      <family val="2"/>
    </font>
    <font>
      <b/>
      <sz val="10"/>
      <name val="Arial"/>
      <family val="2"/>
    </font>
    <font>
      <u/>
      <sz val="10"/>
      <color indexed="12"/>
      <name val="Arial"/>
      <family val="2"/>
    </font>
    <font>
      <sz val="9"/>
      <name val="Arial"/>
      <family val="2"/>
    </font>
    <font>
      <i/>
      <sz val="9"/>
      <name val="Arial"/>
      <family val="2"/>
    </font>
    <font>
      <i/>
      <sz val="9"/>
      <color indexed="8"/>
      <name val="Arial"/>
      <family val="2"/>
    </font>
    <font>
      <u/>
      <sz val="11"/>
      <name val="Arial"/>
      <family val="2"/>
    </font>
    <font>
      <i/>
      <sz val="10"/>
      <color indexed="8"/>
      <name val="Arial"/>
      <family val="2"/>
    </font>
    <font>
      <b/>
      <vertAlign val="superscript"/>
      <sz val="10"/>
      <name val="Arial"/>
      <family val="2"/>
    </font>
    <font>
      <b/>
      <i/>
      <sz val="10"/>
      <name val="Arial"/>
      <family val="2"/>
    </font>
    <font>
      <i/>
      <sz val="10"/>
      <name val="Arial"/>
      <family val="2"/>
    </font>
    <font>
      <b/>
      <vertAlign val="superscript"/>
      <sz val="10"/>
      <color indexed="9"/>
      <name val="Arial"/>
      <family val="2"/>
    </font>
    <font>
      <sz val="11"/>
      <color indexed="8"/>
      <name val="Arial"/>
      <family val="2"/>
    </font>
    <font>
      <b/>
      <sz val="11"/>
      <name val="Arial"/>
      <family val="2"/>
    </font>
    <font>
      <sz val="11"/>
      <name val="Arial"/>
      <family val="2"/>
    </font>
    <font>
      <b/>
      <vertAlign val="superscript"/>
      <sz val="10"/>
      <color indexed="8"/>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theme="10"/>
      <name val="Calibri"/>
      <family val="2"/>
      <scheme val="minor"/>
    </font>
    <font>
      <u/>
      <sz val="10"/>
      <color theme="10"/>
      <name val="Arial"/>
      <family val="2"/>
    </font>
    <font>
      <sz val="11"/>
      <color rgb="FF9C0006"/>
      <name val="Calibri"/>
      <family val="2"/>
      <scheme val="minor"/>
    </font>
    <font>
      <sz val="11"/>
      <color rgb="FF9C6500"/>
      <name val="Calibri"/>
      <family val="2"/>
      <scheme val="minor"/>
    </font>
    <font>
      <sz val="11"/>
      <color rgb="FF0000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10"/>
      <color rgb="FF0000FF"/>
      <name val="Arial"/>
      <family val="2"/>
    </font>
    <font>
      <b/>
      <sz val="10"/>
      <color rgb="FF0000FF"/>
      <name val="Arial"/>
      <family val="2"/>
    </font>
    <font>
      <b/>
      <sz val="10"/>
      <color theme="1"/>
      <name val="Arial"/>
      <family val="2"/>
    </font>
    <font>
      <sz val="10"/>
      <color theme="1"/>
      <name val="Arial"/>
      <family val="2"/>
    </font>
    <font>
      <sz val="10"/>
      <color rgb="FF757575"/>
      <name val="Arial"/>
      <family val="2"/>
    </font>
    <font>
      <sz val="9"/>
      <color theme="1"/>
      <name val="Arial"/>
      <family val="2"/>
    </font>
    <font>
      <b/>
      <sz val="9"/>
      <color rgb="FF000000"/>
      <name val="Arial"/>
      <family val="2"/>
    </font>
    <font>
      <u/>
      <sz val="10"/>
      <color theme="10"/>
      <name val="Calibri"/>
      <family val="2"/>
      <scheme val="minor"/>
    </font>
    <font>
      <sz val="11"/>
      <color theme="1"/>
      <name val="Arial"/>
      <family val="2"/>
    </font>
    <font>
      <sz val="20"/>
      <color rgb="FF0066CC"/>
      <name val="Arial"/>
      <family val="2"/>
    </font>
    <font>
      <sz val="20"/>
      <color rgb="FF0066CC"/>
      <name val="Verdana"/>
      <family val="2"/>
    </font>
    <font>
      <b/>
      <sz val="12"/>
      <color rgb="FF333333"/>
      <name val="Arial"/>
      <family val="2"/>
    </font>
    <font>
      <b/>
      <sz val="12"/>
      <color rgb="FF333333"/>
      <name val="Verdana"/>
      <family val="2"/>
    </font>
    <font>
      <b/>
      <sz val="11"/>
      <color theme="1"/>
      <name val="Arial"/>
      <family val="2"/>
    </font>
    <font>
      <b/>
      <sz val="12"/>
      <color theme="1"/>
      <name val="Verdana"/>
      <family val="2"/>
    </font>
    <font>
      <sz val="10"/>
      <color theme="0"/>
      <name val="Arial"/>
      <family val="2"/>
    </font>
    <font>
      <sz val="10"/>
      <color rgb="FFFF0000"/>
      <name val="Arial"/>
      <family val="2"/>
    </font>
    <font>
      <u/>
      <sz val="10"/>
      <color rgb="FFFF0000"/>
      <name val="Arial"/>
      <family val="2"/>
    </font>
    <font>
      <b/>
      <sz val="12"/>
      <color theme="1"/>
      <name val="Arial"/>
      <family val="2"/>
    </font>
    <font>
      <sz val="10"/>
      <color theme="6" tint="-0.499984740745262"/>
      <name val="Arial"/>
      <family val="2"/>
    </font>
    <font>
      <sz val="10"/>
      <color rgb="FFFF0000"/>
      <name val="Calibri"/>
      <family val="2"/>
      <scheme val="minor"/>
    </font>
    <font>
      <b/>
      <sz val="10"/>
      <color theme="0"/>
      <name val="Arial"/>
      <family val="2"/>
    </font>
    <font>
      <b/>
      <sz val="10"/>
      <color rgb="FFFF0000"/>
      <name val="Arial"/>
      <family val="2"/>
    </font>
    <font>
      <i/>
      <sz val="10"/>
      <color rgb="FFFF0000"/>
      <name val="Arial"/>
      <family val="2"/>
    </font>
    <font>
      <u/>
      <sz val="11"/>
      <color theme="11"/>
      <name val="Calibri"/>
      <family val="2"/>
      <scheme val="minor"/>
    </font>
    <font>
      <u/>
      <sz val="10"/>
      <color rgb="FF0033CC"/>
      <name val="Arial"/>
      <family val="2"/>
    </font>
    <font>
      <i/>
      <sz val="9"/>
      <color theme="1"/>
      <name val="Arial"/>
      <family val="2"/>
    </font>
    <font>
      <b/>
      <sz val="12"/>
      <name val="Arial"/>
      <family val="2"/>
    </font>
    <font>
      <i/>
      <sz val="11"/>
      <name val="Arial"/>
      <family val="2"/>
    </font>
    <font>
      <b/>
      <i/>
      <sz val="11"/>
      <name val="Arial"/>
      <family val="2"/>
    </font>
    <font>
      <u/>
      <sz val="11"/>
      <color rgb="FF0066FF"/>
      <name val="Arial"/>
      <family val="2"/>
    </font>
    <font>
      <sz val="11"/>
      <color theme="1"/>
      <name val="Calibri"/>
      <family val="2"/>
      <scheme val="minor"/>
    </font>
    <font>
      <b/>
      <sz val="11"/>
      <color theme="1"/>
      <name val="Calibri"/>
      <family val="2"/>
      <scheme val="minor"/>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bgColor theme="4" tint="0.79998168889431442"/>
      </patternFill>
    </fill>
    <fill>
      <patternFill patternType="solid">
        <fgColor theme="6" tint="-0.499984740745262"/>
        <bgColor indexed="64"/>
      </patternFill>
    </fill>
  </fills>
  <borders count="7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n">
        <color theme="1" tint="0.499984740745262"/>
      </bottom>
      <diagonal/>
    </border>
    <border>
      <left/>
      <right/>
      <top style="thin">
        <color theme="1" tint="0.499984740745262"/>
      </top>
      <bottom/>
      <diagonal/>
    </border>
    <border>
      <left/>
      <right/>
      <top style="thin">
        <color theme="1" tint="0.499984740745262"/>
      </top>
      <bottom style="thin">
        <color theme="1" tint="0.499984740745262"/>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auto="1"/>
      </top>
      <bottom style="thin">
        <color theme="0" tint="-0.14999847407452621"/>
      </bottom>
      <diagonal/>
    </border>
    <border>
      <left/>
      <right/>
      <top style="thin">
        <color theme="1" tint="0.499984740745262"/>
      </top>
      <bottom style="thin">
        <color theme="0" tint="-0.14999847407452621"/>
      </bottom>
      <diagonal/>
    </border>
    <border>
      <left style="thin">
        <color auto="1"/>
      </left>
      <right style="thin">
        <color auto="1"/>
      </right>
      <top/>
      <bottom style="thin">
        <color theme="0" tint="-0.14999847407452621"/>
      </bottom>
      <diagonal/>
    </border>
    <border>
      <left style="thin">
        <color auto="1"/>
      </left>
      <right/>
      <top/>
      <bottom style="thin">
        <color theme="0" tint="-0.14999847407452621"/>
      </bottom>
      <diagonal/>
    </border>
    <border>
      <left/>
      <right style="thin">
        <color auto="1"/>
      </right>
      <top/>
      <bottom style="thin">
        <color theme="0" tint="-0.14999847407452621"/>
      </bottom>
      <diagonal/>
    </border>
    <border>
      <left/>
      <right/>
      <top style="thin">
        <color theme="1" tint="0.499984740745262"/>
      </top>
      <bottom style="thin">
        <color theme="1" tint="0.34998626667073579"/>
      </bottom>
      <diagonal/>
    </border>
    <border>
      <left style="thin">
        <color indexed="64"/>
      </left>
      <right/>
      <top style="thin">
        <color indexed="64"/>
      </top>
      <bottom style="thin">
        <color theme="0" tint="-0.14999847407452621"/>
      </bottom>
      <diagonal/>
    </border>
    <border>
      <left/>
      <right/>
      <top style="thin">
        <color indexed="64"/>
      </top>
      <bottom/>
      <diagonal/>
    </border>
    <border>
      <left/>
      <right/>
      <top style="thin">
        <color indexed="64"/>
      </top>
      <bottom style="thin">
        <color theme="0" tint="-0.14999847407452621"/>
      </bottom>
      <diagonal/>
    </border>
    <border>
      <left/>
      <right style="thin">
        <color indexed="64"/>
      </right>
      <top style="thin">
        <color indexed="64"/>
      </top>
      <bottom style="thin">
        <color theme="0" tint="-0.14999847407452621"/>
      </bottom>
      <diagonal/>
    </border>
    <border>
      <left style="thin">
        <color indexed="64"/>
      </left>
      <right/>
      <top style="thin">
        <color theme="0" tint="-0.14999847407452621"/>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indexed="64"/>
      </left>
      <right/>
      <top style="thin">
        <color theme="0" tint="-0.14999847407452621"/>
      </top>
      <bottom style="thin">
        <color indexed="64"/>
      </bottom>
      <diagonal/>
    </border>
    <border>
      <left/>
      <right/>
      <top style="thin">
        <color theme="0" tint="-0.14999847407452621"/>
      </top>
      <bottom style="thin">
        <color indexed="64"/>
      </bottom>
      <diagonal/>
    </border>
    <border>
      <left/>
      <right style="thin">
        <color indexed="64"/>
      </right>
      <top style="thin">
        <color theme="0" tint="-0.14999847407452621"/>
      </top>
      <bottom style="thin">
        <color indexed="64"/>
      </bottom>
      <diagonal/>
    </border>
    <border>
      <left style="thin">
        <color indexed="64"/>
      </left>
      <right style="thin">
        <color indexed="64"/>
      </right>
      <top style="thin">
        <color indexed="64"/>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indexed="64"/>
      </bottom>
      <diagonal/>
    </border>
    <border>
      <left/>
      <right/>
      <top style="thin">
        <color rgb="FF999999"/>
      </top>
      <bottom/>
      <diagonal/>
    </border>
    <border>
      <left style="thin">
        <color rgb="FF999999"/>
      </left>
      <right/>
      <top/>
      <bottom/>
      <diagonal/>
    </border>
    <border>
      <left style="thin">
        <color indexed="65"/>
      </left>
      <right/>
      <top style="thin">
        <color rgb="FF999999"/>
      </top>
      <bottom/>
      <diagonal/>
    </border>
    <border>
      <left style="thin">
        <color rgb="FF999999"/>
      </left>
      <right/>
      <top style="thin">
        <color rgb="FF999999"/>
      </top>
      <bottom/>
      <diagonal/>
    </border>
    <border>
      <left style="thin">
        <color indexed="64"/>
      </left>
      <right/>
      <top style="thin">
        <color rgb="FF999999"/>
      </top>
      <bottom/>
      <diagonal/>
    </border>
    <border>
      <left/>
      <right style="thin">
        <color indexed="64"/>
      </right>
      <top style="thin">
        <color rgb="FF999999"/>
      </top>
      <bottom/>
      <diagonal/>
    </border>
    <border>
      <left style="thin">
        <color indexed="64"/>
      </left>
      <right/>
      <top style="thin">
        <color rgb="FF999999"/>
      </top>
      <bottom style="thin">
        <color indexed="64"/>
      </bottom>
      <diagonal/>
    </border>
    <border>
      <left/>
      <right/>
      <top style="thin">
        <color rgb="FF999999"/>
      </top>
      <bottom style="thin">
        <color indexed="64"/>
      </bottom>
      <diagonal/>
    </border>
    <border>
      <left/>
      <right style="thin">
        <color indexed="64"/>
      </right>
      <top style="thin">
        <color rgb="FF999999"/>
      </top>
      <bottom style="thin">
        <color indexed="64"/>
      </bottom>
      <diagonal/>
    </border>
    <border>
      <left style="thin">
        <color indexed="65"/>
      </left>
      <right style="thin">
        <color indexed="64"/>
      </right>
      <top style="thin">
        <color indexed="64"/>
      </top>
      <bottom style="thin">
        <color indexed="64"/>
      </bottom>
      <diagonal/>
    </border>
    <border>
      <left/>
      <right style="thin">
        <color rgb="FF999999"/>
      </right>
      <top style="thin">
        <color rgb="FF999999"/>
      </top>
      <bottom/>
      <diagonal/>
    </border>
    <border>
      <left/>
      <right style="thin">
        <color rgb="FF999999"/>
      </right>
      <top/>
      <bottom/>
      <diagonal/>
    </border>
    <border>
      <left style="thin">
        <color rgb="FF999999"/>
      </left>
      <right/>
      <top style="thin">
        <color rgb="FF999999"/>
      </top>
      <bottom style="thin">
        <color rgb="FF999999"/>
      </bottom>
      <diagonal/>
    </border>
    <border>
      <left style="thin">
        <color indexed="65"/>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thin">
        <color rgb="FF999999"/>
      </left>
      <right style="thin">
        <color rgb="FF999999"/>
      </right>
      <top/>
      <bottom style="thin">
        <color rgb="FF999999"/>
      </bottom>
      <diagonal/>
    </border>
  </borders>
  <cellStyleXfs count="451">
    <xf numFmtId="0" fontId="0" fillId="0" borderId="0"/>
    <xf numFmtId="0" fontId="37" fillId="24" borderId="0" applyNumberFormat="0" applyBorder="0" applyAlignment="0" applyProtection="0"/>
    <xf numFmtId="0" fontId="6" fillId="2"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6" fillId="2"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6" fillId="2"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9" fillId="4"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9" fillId="4" borderId="0" applyNumberFormat="0" applyBorder="0" applyAlignment="0" applyProtection="0"/>
    <xf numFmtId="0" fontId="40" fillId="43" borderId="25" applyNumberFormat="0" applyAlignment="0" applyProtection="0"/>
    <xf numFmtId="0" fontId="10" fillId="16" borderId="1" applyNumberFormat="0" applyAlignment="0" applyProtection="0"/>
    <xf numFmtId="0" fontId="40" fillId="43" borderId="25" applyNumberFormat="0" applyAlignment="0" applyProtection="0"/>
    <xf numFmtId="0" fontId="40" fillId="43" borderId="25" applyNumberFormat="0" applyAlignment="0" applyProtection="0"/>
    <xf numFmtId="0" fontId="40" fillId="43" borderId="25" applyNumberFormat="0" applyAlignment="0" applyProtection="0"/>
    <xf numFmtId="0" fontId="10" fillId="16" borderId="1" applyNumberFormat="0" applyAlignment="0" applyProtection="0"/>
    <xf numFmtId="0" fontId="40" fillId="43" borderId="25" applyNumberFormat="0" applyAlignment="0" applyProtection="0"/>
    <xf numFmtId="0" fontId="40" fillId="43" borderId="25" applyNumberFormat="0" applyAlignment="0" applyProtection="0"/>
    <xf numFmtId="0" fontId="10" fillId="16" borderId="1" applyNumberFormat="0" applyAlignment="0" applyProtection="0"/>
    <xf numFmtId="0" fontId="41" fillId="44" borderId="26" applyNumberFormat="0" applyAlignment="0" applyProtection="0"/>
    <xf numFmtId="0" fontId="11" fillId="17" borderId="2" applyNumberFormat="0" applyAlignment="0" applyProtection="0"/>
    <xf numFmtId="0" fontId="41" fillId="44" borderId="26" applyNumberFormat="0" applyAlignment="0" applyProtection="0"/>
    <xf numFmtId="0" fontId="41" fillId="44" borderId="26" applyNumberFormat="0" applyAlignment="0" applyProtection="0"/>
    <xf numFmtId="0" fontId="41" fillId="44" borderId="26" applyNumberFormat="0" applyAlignment="0" applyProtection="0"/>
    <xf numFmtId="0" fontId="11" fillId="17" borderId="2" applyNumberFormat="0" applyAlignment="0" applyProtection="0"/>
    <xf numFmtId="0" fontId="41" fillId="44" borderId="26" applyNumberFormat="0" applyAlignment="0" applyProtection="0"/>
    <xf numFmtId="0" fontId="41" fillId="44" borderId="26" applyNumberFormat="0" applyAlignment="0" applyProtection="0"/>
    <xf numFmtId="0" fontId="11" fillId="17" borderId="2" applyNumberFormat="0" applyAlignment="0" applyProtection="0"/>
    <xf numFmtId="0" fontId="42" fillId="0" borderId="27" applyNumberFormat="0" applyFill="0" applyAlignment="0" applyProtection="0"/>
    <xf numFmtId="0" fontId="12" fillId="0" borderId="3"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12" fillId="0" borderId="3"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12" fillId="0" borderId="3" applyNumberFormat="0" applyFill="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44" fillId="51" borderId="25" applyNumberFormat="0" applyAlignment="0" applyProtection="0"/>
    <xf numFmtId="0" fontId="14" fillId="7" borderId="1" applyNumberFormat="0" applyAlignment="0" applyProtection="0"/>
    <xf numFmtId="0" fontId="44" fillId="51" borderId="25" applyNumberFormat="0" applyAlignment="0" applyProtection="0"/>
    <xf numFmtId="0" fontId="44" fillId="51" borderId="25" applyNumberFormat="0" applyAlignment="0" applyProtection="0"/>
    <xf numFmtId="0" fontId="44" fillId="51" borderId="25" applyNumberFormat="0" applyAlignment="0" applyProtection="0"/>
    <xf numFmtId="0" fontId="14" fillId="7" borderId="1" applyNumberFormat="0" applyAlignment="0" applyProtection="0"/>
    <xf numFmtId="0" fontId="44" fillId="51" borderId="25" applyNumberFormat="0" applyAlignment="0" applyProtection="0"/>
    <xf numFmtId="0" fontId="44" fillId="51" borderId="25" applyNumberFormat="0" applyAlignment="0" applyProtection="0"/>
    <xf numFmtId="0" fontId="14" fillId="7" borderId="1" applyNumberFormat="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7" fillId="52" borderId="0" applyNumberFormat="0" applyBorder="0" applyAlignment="0" applyProtection="0"/>
    <xf numFmtId="0" fontId="15" fillId="3"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15" fillId="3"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15" fillId="3" borderId="0" applyNumberFormat="0" applyBorder="0" applyAlignment="0" applyProtection="0"/>
    <xf numFmtId="166" fontId="37" fillId="0" borderId="0" applyFont="0" applyFill="0" applyBorder="0" applyAlignment="0" applyProtection="0"/>
    <xf numFmtId="165" fontId="37"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37"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6"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1"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37" fillId="0" borderId="0" applyFont="0" applyFill="0" applyBorder="0" applyAlignment="0" applyProtection="0"/>
    <xf numFmtId="0" fontId="48" fillId="53" borderId="0" applyNumberFormat="0" applyBorder="0" applyAlignment="0" applyProtection="0"/>
    <xf numFmtId="0" fontId="16" fillId="22"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16" fillId="22"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16" fillId="22" borderId="0" applyNumberFormat="0" applyBorder="0" applyAlignment="0" applyProtection="0"/>
    <xf numFmtId="0" fontId="37" fillId="0" borderId="0"/>
    <xf numFmtId="0" fontId="1" fillId="0" borderId="0"/>
    <xf numFmtId="0" fontId="49" fillId="0" borderId="0"/>
    <xf numFmtId="0" fontId="1" fillId="0" borderId="0"/>
    <xf numFmtId="0" fontId="1" fillId="0" borderId="0"/>
    <xf numFmtId="0" fontId="1" fillId="0" borderId="0"/>
    <xf numFmtId="0" fontId="1" fillId="0" borderId="0">
      <alignment wrapText="1"/>
    </xf>
    <xf numFmtId="0" fontId="1" fillId="0" borderId="0"/>
    <xf numFmtId="0" fontId="1" fillId="0" borderId="0"/>
    <xf numFmtId="0" fontId="1" fillId="0" borderId="0"/>
    <xf numFmtId="0" fontId="37" fillId="0" borderId="0"/>
    <xf numFmtId="0" fontId="1" fillId="0" borderId="0"/>
    <xf numFmtId="0" fontId="37" fillId="0" borderId="0"/>
    <xf numFmtId="0" fontId="1" fillId="0" borderId="0"/>
    <xf numFmtId="0" fontId="1" fillId="0" borderId="0"/>
    <xf numFmtId="0" fontId="1" fillId="0" borderId="0"/>
    <xf numFmtId="0" fontId="7" fillId="0" borderId="0"/>
    <xf numFmtId="0" fontId="37" fillId="0" borderId="0"/>
    <xf numFmtId="0" fontId="37" fillId="0" borderId="0"/>
    <xf numFmtId="0" fontId="37"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37" fillId="54" borderId="28" applyNumberFormat="0" applyFont="0" applyAlignment="0" applyProtection="0"/>
    <xf numFmtId="0" fontId="1" fillId="23" borderId="5"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1" fillId="23" borderId="5"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1" fillId="23" borderId="5" applyNumberFormat="0" applyFont="0" applyAlignment="0" applyProtection="0"/>
    <xf numFmtId="9" fontId="3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7" fillId="0" borderId="0" applyFont="0" applyFill="0" applyBorder="0" applyAlignment="0" applyProtection="0"/>
    <xf numFmtId="0" fontId="50" fillId="43" borderId="29" applyNumberFormat="0" applyAlignment="0" applyProtection="0"/>
    <xf numFmtId="0" fontId="17" fillId="16" borderId="6" applyNumberFormat="0" applyAlignment="0" applyProtection="0"/>
    <xf numFmtId="0" fontId="50" fillId="43" borderId="29" applyNumberFormat="0" applyAlignment="0" applyProtection="0"/>
    <xf numFmtId="0" fontId="50" fillId="43" borderId="29" applyNumberFormat="0" applyAlignment="0" applyProtection="0"/>
    <xf numFmtId="0" fontId="50" fillId="43" borderId="29" applyNumberFormat="0" applyAlignment="0" applyProtection="0"/>
    <xf numFmtId="0" fontId="17" fillId="16" borderId="6" applyNumberFormat="0" applyAlignment="0" applyProtection="0"/>
    <xf numFmtId="0" fontId="50" fillId="43" borderId="29" applyNumberFormat="0" applyAlignment="0" applyProtection="0"/>
    <xf numFmtId="0" fontId="50" fillId="43" borderId="29" applyNumberFormat="0" applyAlignment="0" applyProtection="0"/>
    <xf numFmtId="0" fontId="17" fillId="16" borderId="6" applyNumberFormat="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3" fillId="0" borderId="0" applyNumberFormat="0" applyFill="0" applyBorder="0" applyAlignment="0" applyProtection="0"/>
    <xf numFmtId="0" fontId="20" fillId="0" borderId="4"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20" fillId="0" borderId="4"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20" fillId="0" borderId="4"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 fillId="0" borderId="0" applyNumberFormat="0" applyFill="0" applyBorder="0" applyAlignment="0" applyProtection="0"/>
    <xf numFmtId="0" fontId="56" fillId="0" borderId="33" applyNumberFormat="0" applyFill="0" applyAlignment="0" applyProtection="0"/>
    <xf numFmtId="0" fontId="5" fillId="0" borderId="9"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 fillId="0" borderId="9"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 fillId="0" borderId="9" applyNumberFormat="0" applyFill="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cellStyleXfs>
  <cellXfs count="422">
    <xf numFmtId="0" fontId="0" fillId="0" borderId="0" xfId="0"/>
    <xf numFmtId="0" fontId="22" fillId="55" borderId="0" xfId="344" applyFont="1" applyFill="1" applyBorder="1" applyAlignment="1">
      <alignment horizontal="center" vertical="center" wrapText="1"/>
    </xf>
    <xf numFmtId="0" fontId="1" fillId="55" borderId="0" xfId="344" applyFont="1" applyFill="1" applyBorder="1"/>
    <xf numFmtId="0" fontId="22" fillId="55" borderId="34" xfId="344" applyFont="1" applyFill="1" applyBorder="1"/>
    <xf numFmtId="0" fontId="22" fillId="55" borderId="36" xfId="344" applyFont="1" applyFill="1" applyBorder="1"/>
    <xf numFmtId="0" fontId="1" fillId="55" borderId="0" xfId="332" applyFill="1"/>
    <xf numFmtId="0" fontId="1" fillId="55" borderId="0" xfId="332" applyFont="1" applyFill="1"/>
    <xf numFmtId="0" fontId="1" fillId="55" borderId="0" xfId="332" applyFont="1" applyFill="1" applyAlignment="1">
      <alignment horizontal="center" vertical="center"/>
    </xf>
    <xf numFmtId="0" fontId="1" fillId="55" borderId="0" xfId="332" applyFont="1" applyFill="1" applyAlignment="1"/>
    <xf numFmtId="0" fontId="1" fillId="55" borderId="0" xfId="332" applyFont="1" applyFill="1" applyAlignment="1">
      <alignment horizontal="center"/>
    </xf>
    <xf numFmtId="0" fontId="1" fillId="55" borderId="0" xfId="354" applyFont="1" applyFill="1" applyBorder="1" applyAlignment="1" applyProtection="1">
      <alignment horizontal="center"/>
    </xf>
    <xf numFmtId="0" fontId="57" fillId="55" borderId="0" xfId="354" applyFont="1" applyFill="1" applyBorder="1" applyAlignment="1" applyProtection="1">
      <alignment horizontal="right"/>
    </xf>
    <xf numFmtId="0" fontId="1" fillId="55" borderId="0" xfId="354" applyFont="1" applyFill="1" applyBorder="1" applyAlignment="1" applyProtection="1"/>
    <xf numFmtId="0" fontId="22" fillId="55" borderId="0" xfId="354" applyFont="1" applyFill="1" applyBorder="1" applyAlignment="1" applyProtection="1">
      <alignment horizontal="center"/>
    </xf>
    <xf numFmtId="0" fontId="57" fillId="55" borderId="0" xfId="354" applyFont="1" applyFill="1" applyBorder="1" applyAlignment="1" applyProtection="1">
      <alignment horizontal="center"/>
    </xf>
    <xf numFmtId="0" fontId="57" fillId="55" borderId="0" xfId="354" applyFont="1" applyFill="1" applyBorder="1" applyProtection="1"/>
    <xf numFmtId="0" fontId="1" fillId="55" borderId="0" xfId="354" applyFont="1" applyFill="1" applyBorder="1" applyProtection="1"/>
    <xf numFmtId="0" fontId="1" fillId="55" borderId="0" xfId="354" applyFont="1" applyFill="1" applyBorder="1" applyAlignment="1" applyProtection="1">
      <alignment horizontal="center" vertical="center"/>
    </xf>
    <xf numFmtId="0" fontId="58" fillId="55" borderId="0" xfId="354" applyFont="1" applyFill="1" applyBorder="1" applyAlignment="1" applyProtection="1">
      <alignment horizontal="center"/>
    </xf>
    <xf numFmtId="0" fontId="22" fillId="55" borderId="0" xfId="354" applyFont="1" applyFill="1" applyBorder="1" applyProtection="1"/>
    <xf numFmtId="0" fontId="1" fillId="55" borderId="0" xfId="344" applyFont="1" applyFill="1"/>
    <xf numFmtId="0" fontId="22" fillId="55" borderId="10" xfId="354" applyFont="1" applyFill="1" applyBorder="1" applyAlignment="1" applyProtection="1">
      <alignment horizontal="center" vertical="center"/>
    </xf>
    <xf numFmtId="0" fontId="22" fillId="55" borderId="10" xfId="354" applyFont="1" applyFill="1" applyBorder="1" applyAlignment="1" applyProtection="1">
      <alignment horizontal="left" vertical="center"/>
    </xf>
    <xf numFmtId="0" fontId="22" fillId="55" borderId="10" xfId="354" applyFont="1" applyFill="1" applyBorder="1" applyAlignment="1" applyProtection="1">
      <alignment vertical="center"/>
    </xf>
    <xf numFmtId="0" fontId="1" fillId="55" borderId="0" xfId="332" applyFont="1" applyFill="1" applyAlignment="1">
      <alignment wrapText="1"/>
    </xf>
    <xf numFmtId="0" fontId="1" fillId="55" borderId="0" xfId="348" applyFont="1" applyFill="1" applyBorder="1" applyAlignment="1">
      <alignment horizontal="center"/>
    </xf>
    <xf numFmtId="0" fontId="46" fillId="55" borderId="0" xfId="270" applyFont="1" applyFill="1" applyAlignment="1" applyProtection="1"/>
    <xf numFmtId="0" fontId="46" fillId="55" borderId="0" xfId="270" applyFont="1" applyFill="1" applyBorder="1" applyAlignment="1" applyProtection="1">
      <alignment horizontal="right"/>
    </xf>
    <xf numFmtId="0" fontId="46" fillId="55" borderId="0" xfId="270" quotePrefix="1" applyFont="1" applyFill="1" applyBorder="1" applyAlignment="1" applyProtection="1">
      <alignment horizontal="right"/>
    </xf>
    <xf numFmtId="0" fontId="59" fillId="56" borderId="10" xfId="0" applyFont="1" applyFill="1" applyBorder="1" applyAlignment="1">
      <alignment vertical="center"/>
    </xf>
    <xf numFmtId="0" fontId="59" fillId="56" borderId="10" xfId="0" applyFont="1" applyFill="1" applyBorder="1" applyAlignment="1">
      <alignment horizontal="center" vertical="center" wrapText="1"/>
    </xf>
    <xf numFmtId="3" fontId="60" fillId="55" borderId="11" xfId="0" applyNumberFormat="1" applyFont="1" applyFill="1" applyBorder="1" applyAlignment="1">
      <alignment horizontal="center"/>
    </xf>
    <xf numFmtId="0" fontId="22" fillId="55" borderId="0" xfId="354" applyFont="1" applyFill="1" applyBorder="1" applyAlignment="1" applyProtection="1">
      <alignment horizontal="center" vertical="center"/>
    </xf>
    <xf numFmtId="0" fontId="60" fillId="55" borderId="0" xfId="0" applyFont="1" applyFill="1"/>
    <xf numFmtId="3" fontId="59" fillId="55" borderId="12" xfId="0" quotePrefix="1" applyNumberFormat="1" applyFont="1" applyFill="1" applyBorder="1" applyAlignment="1">
      <alignment horizontal="center" vertical="center" wrapText="1"/>
    </xf>
    <xf numFmtId="3" fontId="59" fillId="55" borderId="13" xfId="0" quotePrefix="1" applyNumberFormat="1" applyFont="1" applyFill="1" applyBorder="1" applyAlignment="1">
      <alignment horizontal="center" vertical="center" wrapText="1"/>
    </xf>
    <xf numFmtId="170" fontId="59" fillId="55" borderId="13" xfId="0" applyNumberFormat="1" applyFont="1" applyFill="1" applyBorder="1" applyAlignment="1">
      <alignment horizontal="center" vertical="center" wrapText="1"/>
    </xf>
    <xf numFmtId="3" fontId="59" fillId="55" borderId="13" xfId="0" applyNumberFormat="1" applyFont="1" applyFill="1" applyBorder="1" applyAlignment="1">
      <alignment horizontal="center" vertical="center" wrapText="1"/>
    </xf>
    <xf numFmtId="170" fontId="59" fillId="55" borderId="14" xfId="0" applyNumberFormat="1" applyFont="1" applyFill="1" applyBorder="1" applyAlignment="1">
      <alignment horizontal="center" vertical="center" wrapText="1"/>
    </xf>
    <xf numFmtId="3" fontId="60" fillId="55" borderId="0" xfId="0" applyNumberFormat="1" applyFont="1" applyFill="1"/>
    <xf numFmtId="0" fontId="46" fillId="55" borderId="0" xfId="270" applyFont="1" applyFill="1"/>
    <xf numFmtId="170" fontId="1" fillId="55" borderId="0" xfId="344" applyNumberFormat="1" applyFont="1" applyFill="1" applyBorder="1"/>
    <xf numFmtId="0" fontId="1" fillId="55" borderId="0" xfId="344" applyFont="1" applyFill="1" applyBorder="1" applyAlignment="1"/>
    <xf numFmtId="0" fontId="24" fillId="55" borderId="0" xfId="344" applyFont="1" applyFill="1"/>
    <xf numFmtId="3" fontId="1" fillId="55" borderId="0" xfId="344" applyNumberFormat="1" applyFont="1" applyFill="1" applyBorder="1"/>
    <xf numFmtId="3" fontId="1" fillId="55" borderId="0" xfId="344" applyNumberFormat="1" applyFont="1" applyFill="1"/>
    <xf numFmtId="174" fontId="1" fillId="55" borderId="0" xfId="344" applyNumberFormat="1" applyFont="1" applyFill="1"/>
    <xf numFmtId="173" fontId="1" fillId="55" borderId="0" xfId="344" applyNumberFormat="1" applyFont="1" applyFill="1"/>
    <xf numFmtId="3" fontId="61" fillId="0" borderId="0" xfId="0" applyNumberFormat="1" applyFont="1"/>
    <xf numFmtId="0" fontId="62" fillId="55" borderId="0" xfId="0" applyFont="1" applyFill="1"/>
    <xf numFmtId="0" fontId="60" fillId="55" borderId="0" xfId="0" applyFont="1" applyFill="1" applyAlignment="1">
      <alignment horizontal="center"/>
    </xf>
    <xf numFmtId="0" fontId="59" fillId="55" borderId="10" xfId="0" applyFont="1" applyFill="1" applyBorder="1" applyAlignment="1">
      <alignment vertical="center"/>
    </xf>
    <xf numFmtId="0" fontId="63" fillId="55" borderId="0" xfId="0" applyFont="1" applyFill="1" applyAlignment="1">
      <alignment horizontal="center" vertical="center" readingOrder="1"/>
    </xf>
    <xf numFmtId="0" fontId="60" fillId="55" borderId="0" xfId="0" applyFont="1" applyFill="1" applyBorder="1"/>
    <xf numFmtId="0" fontId="64" fillId="55" borderId="0" xfId="270" applyFont="1" applyFill="1"/>
    <xf numFmtId="3" fontId="1" fillId="55" borderId="0" xfId="344" applyNumberFormat="1" applyFont="1" applyFill="1" applyBorder="1" applyAlignment="1">
      <alignment horizontal="center"/>
    </xf>
    <xf numFmtId="0" fontId="1" fillId="55" borderId="0" xfId="344" applyFont="1" applyFill="1" applyBorder="1" applyAlignment="1">
      <alignment horizontal="center"/>
    </xf>
    <xf numFmtId="3" fontId="1" fillId="55" borderId="0" xfId="348" applyNumberFormat="1" applyFont="1" applyFill="1" applyBorder="1" applyAlignment="1">
      <alignment horizontal="center"/>
    </xf>
    <xf numFmtId="0" fontId="0" fillId="55" borderId="0" xfId="0" applyFill="1"/>
    <xf numFmtId="0" fontId="65" fillId="55" borderId="0" xfId="0" applyFont="1" applyFill="1"/>
    <xf numFmtId="0" fontId="65" fillId="55" borderId="0" xfId="340" applyFont="1" applyFill="1"/>
    <xf numFmtId="0" fontId="0" fillId="55" borderId="0" xfId="0" applyFill="1" applyAlignment="1">
      <alignment horizontal="center" vertical="center"/>
    </xf>
    <xf numFmtId="0" fontId="66" fillId="55" borderId="0" xfId="340" applyFont="1" applyFill="1" applyAlignment="1">
      <alignment vertical="top"/>
    </xf>
    <xf numFmtId="0" fontId="67" fillId="55" borderId="0" xfId="340" applyFont="1" applyFill="1" applyAlignment="1">
      <alignment horizontal="left" vertical="top"/>
    </xf>
    <xf numFmtId="17" fontId="68" fillId="55" borderId="0" xfId="340" quotePrefix="1" applyNumberFormat="1" applyFont="1" applyFill="1" applyAlignment="1">
      <alignment vertical="center"/>
    </xf>
    <xf numFmtId="0" fontId="68" fillId="55" borderId="0" xfId="340" applyFont="1" applyFill="1" applyAlignment="1">
      <alignment vertical="center"/>
    </xf>
    <xf numFmtId="0" fontId="69" fillId="55" borderId="0" xfId="340" applyFont="1" applyFill="1" applyAlignment="1">
      <alignment horizontal="left" vertical="center"/>
    </xf>
    <xf numFmtId="169" fontId="1" fillId="55" borderId="0" xfId="344" applyNumberFormat="1" applyFont="1" applyFill="1" applyBorder="1" applyAlignment="1">
      <alignment horizontal="center"/>
    </xf>
    <xf numFmtId="3" fontId="1" fillId="55" borderId="0" xfId="288" applyNumberFormat="1" applyFont="1" applyFill="1" applyBorder="1" applyAlignment="1">
      <alignment horizontal="center" vertical="center"/>
    </xf>
    <xf numFmtId="3" fontId="1" fillId="55" borderId="35" xfId="288" applyNumberFormat="1" applyFont="1" applyFill="1" applyBorder="1" applyAlignment="1">
      <alignment horizontal="center" vertical="center" wrapText="1"/>
    </xf>
    <xf numFmtId="170" fontId="1" fillId="55" borderId="0" xfId="288" applyNumberFormat="1" applyFont="1" applyFill="1" applyBorder="1" applyAlignment="1">
      <alignment horizontal="center" vertical="center" wrapText="1"/>
    </xf>
    <xf numFmtId="170" fontId="1" fillId="55" borderId="0" xfId="344" applyNumberFormat="1" applyFont="1" applyFill="1" applyBorder="1" applyAlignment="1">
      <alignment horizontal="center"/>
    </xf>
    <xf numFmtId="0" fontId="1" fillId="55" borderId="0" xfId="332" applyFont="1" applyFill="1" applyBorder="1"/>
    <xf numFmtId="0" fontId="59" fillId="55" borderId="10" xfId="0" applyFont="1" applyFill="1" applyBorder="1" applyAlignment="1">
      <alignment horizontal="center" vertical="center" wrapText="1"/>
    </xf>
    <xf numFmtId="170" fontId="1" fillId="55" borderId="0" xfId="288" applyNumberFormat="1" applyFont="1" applyFill="1" applyBorder="1" applyAlignment="1">
      <alignment horizontal="center" vertical="center"/>
    </xf>
    <xf numFmtId="14" fontId="60" fillId="55" borderId="37" xfId="0" applyNumberFormat="1" applyFont="1" applyFill="1" applyBorder="1" applyAlignment="1">
      <alignment horizontal="left"/>
    </xf>
    <xf numFmtId="3" fontId="60" fillId="55" borderId="37" xfId="0" applyNumberFormat="1" applyFont="1" applyFill="1" applyBorder="1" applyAlignment="1">
      <alignment horizontal="center"/>
    </xf>
    <xf numFmtId="14" fontId="60" fillId="55" borderId="38" xfId="0" applyNumberFormat="1" applyFont="1" applyFill="1" applyBorder="1" applyAlignment="1">
      <alignment horizontal="left"/>
    </xf>
    <xf numFmtId="3" fontId="60" fillId="55" borderId="38" xfId="0" applyNumberFormat="1" applyFont="1" applyFill="1" applyBorder="1" applyAlignment="1">
      <alignment horizontal="center"/>
    </xf>
    <xf numFmtId="175" fontId="60" fillId="55" borderId="39" xfId="0" applyNumberFormat="1" applyFont="1" applyFill="1" applyBorder="1" applyAlignment="1">
      <alignment horizontal="left"/>
    </xf>
    <xf numFmtId="175" fontId="60" fillId="55" borderId="37" xfId="0" applyNumberFormat="1" applyFont="1" applyFill="1" applyBorder="1" applyAlignment="1">
      <alignment horizontal="left"/>
    </xf>
    <xf numFmtId="0" fontId="1" fillId="55" borderId="40" xfId="344" applyFont="1" applyFill="1" applyBorder="1"/>
    <xf numFmtId="0" fontId="1" fillId="55" borderId="38" xfId="344" applyFont="1" applyFill="1" applyBorder="1"/>
    <xf numFmtId="0" fontId="59" fillId="55" borderId="0" xfId="340" applyFont="1" applyFill="1" applyAlignment="1">
      <alignment horizontal="center"/>
    </xf>
    <xf numFmtId="0" fontId="22" fillId="55" borderId="0" xfId="344" applyFont="1" applyFill="1" applyBorder="1" applyAlignment="1">
      <alignment horizontal="center"/>
    </xf>
    <xf numFmtId="0" fontId="24" fillId="55" borderId="0" xfId="344" applyFont="1" applyFill="1" applyBorder="1" applyAlignment="1">
      <alignment vertical="center" wrapText="1"/>
    </xf>
    <xf numFmtId="0" fontId="0" fillId="55" borderId="0" xfId="0" applyFont="1" applyFill="1"/>
    <xf numFmtId="0" fontId="70" fillId="55" borderId="0" xfId="340" applyFont="1" applyFill="1" applyAlignment="1">
      <alignment horizontal="center"/>
    </xf>
    <xf numFmtId="0" fontId="65" fillId="55" borderId="0" xfId="340" applyFont="1" applyFill="1" applyAlignment="1">
      <alignment horizontal="center"/>
    </xf>
    <xf numFmtId="0" fontId="70" fillId="55" borderId="0" xfId="340" applyFont="1" applyFill="1" applyAlignment="1"/>
    <xf numFmtId="0" fontId="65" fillId="55" borderId="0" xfId="340" applyFont="1" applyFill="1" applyAlignment="1"/>
    <xf numFmtId="0" fontId="27" fillId="55" borderId="0" xfId="270" applyFont="1" applyFill="1" applyAlignment="1">
      <alignment vertical="center"/>
    </xf>
    <xf numFmtId="0" fontId="27" fillId="55" borderId="0" xfId="270" applyFont="1" applyFill="1" applyAlignment="1">
      <alignment horizontal="center" vertical="center"/>
    </xf>
    <xf numFmtId="0" fontId="70" fillId="55" borderId="0" xfId="340" applyFont="1" applyFill="1" applyAlignment="1">
      <alignment vertical="center"/>
    </xf>
    <xf numFmtId="0" fontId="59" fillId="55" borderId="0" xfId="0" applyFont="1" applyFill="1" applyBorder="1" applyAlignment="1">
      <alignment horizontal="center"/>
    </xf>
    <xf numFmtId="170" fontId="59" fillId="55" borderId="0" xfId="0" applyNumberFormat="1" applyFont="1" applyFill="1" applyBorder="1" applyAlignment="1">
      <alignment horizontal="center" vertical="center" wrapText="1"/>
    </xf>
    <xf numFmtId="0" fontId="59" fillId="56" borderId="0" xfId="0" applyFont="1" applyFill="1" applyBorder="1" applyAlignment="1">
      <alignment horizontal="center" vertical="center" wrapText="1"/>
    </xf>
    <xf numFmtId="3" fontId="60" fillId="55" borderId="0" xfId="0" applyNumberFormat="1" applyFont="1" applyFill="1" applyBorder="1" applyAlignment="1">
      <alignment horizontal="center"/>
    </xf>
    <xf numFmtId="0" fontId="1" fillId="55" borderId="0" xfId="344" applyFont="1" applyFill="1" applyBorder="1" applyAlignment="1">
      <alignment wrapText="1"/>
    </xf>
    <xf numFmtId="3" fontId="1" fillId="55" borderId="0" xfId="344" applyNumberFormat="1" applyFont="1" applyFill="1" applyBorder="1" applyAlignment="1">
      <alignment wrapText="1"/>
    </xf>
    <xf numFmtId="0" fontId="1" fillId="55" borderId="0" xfId="344" applyFont="1" applyFill="1" applyAlignment="1">
      <alignment wrapText="1"/>
    </xf>
    <xf numFmtId="0" fontId="1" fillId="55" borderId="35" xfId="344" applyFont="1" applyFill="1" applyBorder="1" applyAlignment="1">
      <alignment horizontal="center" wrapText="1"/>
    </xf>
    <xf numFmtId="3" fontId="1" fillId="55" borderId="35" xfId="344" applyNumberFormat="1" applyFont="1" applyFill="1" applyBorder="1" applyAlignment="1">
      <alignment horizontal="center" wrapText="1"/>
    </xf>
    <xf numFmtId="0" fontId="1" fillId="55" borderId="0" xfId="344" applyFont="1" applyFill="1" applyBorder="1" applyAlignment="1">
      <alignment horizontal="center" wrapText="1"/>
    </xf>
    <xf numFmtId="3" fontId="1" fillId="55" borderId="0" xfId="344" applyNumberFormat="1" applyFont="1" applyFill="1" applyBorder="1" applyAlignment="1">
      <alignment horizontal="center" wrapText="1"/>
    </xf>
    <xf numFmtId="0" fontId="70" fillId="55" borderId="0" xfId="340" applyFont="1" applyFill="1" applyAlignment="1">
      <alignment horizontal="center"/>
    </xf>
    <xf numFmtId="3" fontId="1" fillId="0" borderId="0" xfId="344" applyNumberFormat="1" applyFont="1" applyFill="1"/>
    <xf numFmtId="17" fontId="1" fillId="0" borderId="0" xfId="344" applyNumberFormat="1" applyFont="1" applyFill="1"/>
    <xf numFmtId="176" fontId="1" fillId="55" borderId="0" xfId="364" applyNumberFormat="1" applyFont="1" applyFill="1"/>
    <xf numFmtId="0" fontId="65" fillId="55" borderId="0" xfId="340" applyFont="1" applyFill="1" applyAlignment="1">
      <alignment wrapText="1"/>
    </xf>
    <xf numFmtId="17" fontId="65" fillId="55" borderId="0" xfId="340" quotePrefix="1" applyNumberFormat="1" applyFont="1" applyFill="1" applyAlignment="1">
      <alignment horizontal="center"/>
    </xf>
    <xf numFmtId="177" fontId="1" fillId="55" borderId="0" xfId="344" applyNumberFormat="1" applyFont="1" applyFill="1"/>
    <xf numFmtId="0" fontId="24" fillId="55" borderId="0" xfId="348" applyFont="1" applyFill="1" applyBorder="1" applyAlignment="1">
      <alignment vertical="center" wrapText="1"/>
    </xf>
    <xf numFmtId="0" fontId="22" fillId="55" borderId="0" xfId="344" applyFont="1" applyFill="1" applyBorder="1" applyAlignment="1">
      <alignment horizontal="center"/>
    </xf>
    <xf numFmtId="9" fontId="1" fillId="55" borderId="0" xfId="364" applyFont="1" applyFill="1"/>
    <xf numFmtId="0" fontId="72" fillId="55" borderId="0" xfId="344" applyFont="1" applyFill="1"/>
    <xf numFmtId="3" fontId="60" fillId="55" borderId="39" xfId="0" applyNumberFormat="1" applyFont="1" applyFill="1" applyBorder="1" applyAlignment="1">
      <alignment horizontal="center"/>
    </xf>
    <xf numFmtId="0" fontId="73" fillId="55" borderId="0" xfId="0" applyFont="1" applyFill="1"/>
    <xf numFmtId="176" fontId="73" fillId="55" borderId="0" xfId="364" applyNumberFormat="1" applyFont="1" applyFill="1"/>
    <xf numFmtId="0" fontId="74" fillId="55" borderId="0" xfId="270" applyFont="1" applyFill="1"/>
    <xf numFmtId="0" fontId="73" fillId="55" borderId="0" xfId="344" applyFont="1" applyFill="1"/>
    <xf numFmtId="173" fontId="73" fillId="55" borderId="0" xfId="344" applyNumberFormat="1" applyFont="1" applyFill="1"/>
    <xf numFmtId="170" fontId="1" fillId="55" borderId="38" xfId="333" applyNumberFormat="1" applyFont="1" applyFill="1" applyBorder="1" applyAlignment="1">
      <alignment horizontal="center" vertical="center" wrapText="1"/>
    </xf>
    <xf numFmtId="170" fontId="22" fillId="55" borderId="36" xfId="333" applyNumberFormat="1" applyFont="1" applyFill="1" applyBorder="1" applyAlignment="1">
      <alignment horizontal="center" vertical="center" wrapText="1"/>
    </xf>
    <xf numFmtId="170" fontId="22" fillId="55" borderId="34" xfId="333" applyNumberFormat="1" applyFont="1" applyFill="1" applyBorder="1" applyAlignment="1">
      <alignment horizontal="center" vertical="center" wrapText="1"/>
    </xf>
    <xf numFmtId="170" fontId="73" fillId="55" borderId="0" xfId="344" applyNumberFormat="1" applyFont="1" applyFill="1"/>
    <xf numFmtId="0" fontId="22" fillId="55" borderId="0" xfId="344" applyFont="1" applyFill="1" applyBorder="1" applyAlignment="1">
      <alignment horizontal="center" vertical="center"/>
    </xf>
    <xf numFmtId="0" fontId="1" fillId="55" borderId="0" xfId="344" applyFont="1" applyFill="1" applyBorder="1" applyAlignment="1">
      <alignment horizontal="left" vertical="top" wrapText="1"/>
    </xf>
    <xf numFmtId="0" fontId="22" fillId="55" borderId="0" xfId="344" applyFont="1" applyFill="1" applyBorder="1" applyAlignment="1">
      <alignment horizontal="center"/>
    </xf>
    <xf numFmtId="3" fontId="73" fillId="55" borderId="0" xfId="0" applyNumberFormat="1" applyFont="1" applyFill="1"/>
    <xf numFmtId="0" fontId="1" fillId="55" borderId="0" xfId="0" applyFont="1" applyFill="1"/>
    <xf numFmtId="0" fontId="59" fillId="56" borderId="0" xfId="0" applyFont="1" applyFill="1" applyBorder="1" applyAlignment="1">
      <alignment horizontal="center"/>
    </xf>
    <xf numFmtId="0" fontId="59" fillId="56" borderId="22" xfId="0" applyFont="1" applyFill="1" applyBorder="1" applyAlignment="1">
      <alignment vertical="center"/>
    </xf>
    <xf numFmtId="0" fontId="59" fillId="56" borderId="19" xfId="0" applyFont="1" applyFill="1" applyBorder="1" applyAlignment="1">
      <alignment horizontal="center" vertical="center" wrapText="1"/>
    </xf>
    <xf numFmtId="0" fontId="59" fillId="56" borderId="11" xfId="0" applyFont="1" applyFill="1" applyBorder="1" applyAlignment="1">
      <alignment horizontal="center" vertical="center" wrapText="1"/>
    </xf>
    <xf numFmtId="0" fontId="59" fillId="56" borderId="20" xfId="0" applyFont="1" applyFill="1" applyBorder="1" applyAlignment="1">
      <alignment horizontal="center" vertical="center" wrapText="1"/>
    </xf>
    <xf numFmtId="175" fontId="60" fillId="55" borderId="41" xfId="0" applyNumberFormat="1" applyFont="1" applyFill="1" applyBorder="1" applyAlignment="1">
      <alignment horizontal="left"/>
    </xf>
    <xf numFmtId="3" fontId="60" fillId="55" borderId="42" xfId="0" applyNumberFormat="1" applyFont="1" applyFill="1" applyBorder="1" applyAlignment="1">
      <alignment horizontal="center"/>
    </xf>
    <xf numFmtId="3" fontId="60" fillId="55" borderId="43" xfId="0" applyNumberFormat="1" applyFont="1" applyFill="1" applyBorder="1" applyAlignment="1">
      <alignment horizontal="center"/>
    </xf>
    <xf numFmtId="175" fontId="60" fillId="55" borderId="23" xfId="0" applyNumberFormat="1" applyFont="1" applyFill="1" applyBorder="1" applyAlignment="1">
      <alignment horizontal="left"/>
    </xf>
    <xf numFmtId="3" fontId="60" fillId="55" borderId="19" xfId="0" applyNumberFormat="1" applyFont="1" applyFill="1" applyBorder="1" applyAlignment="1">
      <alignment horizontal="center"/>
    </xf>
    <xf numFmtId="3" fontId="60" fillId="55" borderId="20" xfId="0" applyNumberFormat="1" applyFont="1" applyFill="1" applyBorder="1" applyAlignment="1">
      <alignment horizontal="center"/>
    </xf>
    <xf numFmtId="3" fontId="1" fillId="55" borderId="0" xfId="0" applyNumberFormat="1" applyFont="1" applyFill="1"/>
    <xf numFmtId="0" fontId="45" fillId="55" borderId="0" xfId="270" applyFill="1" applyBorder="1" applyAlignment="1" applyProtection="1">
      <alignment horizontal="right"/>
    </xf>
    <xf numFmtId="0" fontId="22" fillId="55" borderId="22" xfId="0" applyFont="1" applyFill="1" applyBorder="1" applyAlignment="1">
      <alignment horizontal="center" vertical="center" wrapText="1"/>
    </xf>
    <xf numFmtId="0" fontId="22" fillId="55" borderId="22" xfId="0" applyFont="1" applyFill="1" applyBorder="1" applyAlignment="1">
      <alignment vertical="center" wrapText="1"/>
    </xf>
    <xf numFmtId="178" fontId="1" fillId="55" borderId="22" xfId="284" applyNumberFormat="1" applyFont="1" applyFill="1" applyBorder="1" applyAlignment="1">
      <alignment horizontal="center" vertical="center" wrapText="1"/>
    </xf>
    <xf numFmtId="5" fontId="1" fillId="55" borderId="22" xfId="318" applyNumberFormat="1" applyFont="1" applyFill="1" applyBorder="1" applyAlignment="1">
      <alignment horizontal="center" vertical="center" wrapText="1"/>
    </xf>
    <xf numFmtId="0" fontId="22" fillId="55" borderId="22" xfId="0" applyFont="1" applyFill="1" applyBorder="1" applyAlignment="1">
      <alignment vertical="center"/>
    </xf>
    <xf numFmtId="0" fontId="30" fillId="55" borderId="22" xfId="0" applyFont="1" applyFill="1" applyBorder="1" applyAlignment="1">
      <alignment horizontal="right" vertical="center" wrapText="1"/>
    </xf>
    <xf numFmtId="5" fontId="31" fillId="55" borderId="22" xfId="318" applyNumberFormat="1" applyFont="1" applyFill="1" applyBorder="1" applyAlignment="1">
      <alignment horizontal="right" vertical="center" wrapText="1"/>
    </xf>
    <xf numFmtId="0" fontId="30" fillId="55" borderId="22" xfId="0" applyFont="1" applyFill="1" applyBorder="1" applyAlignment="1">
      <alignment horizontal="right"/>
    </xf>
    <xf numFmtId="0" fontId="22" fillId="55" borderId="0" xfId="0" applyFont="1" applyFill="1" applyBorder="1" applyAlignment="1"/>
    <xf numFmtId="5" fontId="31" fillId="55" borderId="0" xfId="318" applyNumberFormat="1" applyFont="1" applyFill="1" applyBorder="1" applyAlignment="1">
      <alignment vertical="center" wrapText="1"/>
    </xf>
    <xf numFmtId="3" fontId="22" fillId="55" borderId="22" xfId="283" applyNumberFormat="1" applyFont="1" applyFill="1" applyBorder="1" applyAlignment="1">
      <alignment horizontal="center" vertical="center"/>
    </xf>
    <xf numFmtId="0" fontId="1" fillId="55" borderId="0" xfId="0" applyFont="1" applyFill="1" applyBorder="1" applyAlignment="1">
      <alignment vertical="center"/>
    </xf>
    <xf numFmtId="0" fontId="60" fillId="55" borderId="0" xfId="0" applyFont="1" applyFill="1" applyBorder="1" applyAlignment="1"/>
    <xf numFmtId="3" fontId="22" fillId="55" borderId="0" xfId="283" applyNumberFormat="1" applyFont="1" applyFill="1" applyBorder="1" applyAlignment="1">
      <alignment horizontal="center" vertical="center"/>
    </xf>
    <xf numFmtId="5" fontId="31" fillId="55" borderId="22" xfId="318" applyNumberFormat="1" applyFont="1" applyFill="1" applyBorder="1" applyAlignment="1">
      <alignment horizontal="center" vertical="center" wrapText="1"/>
    </xf>
    <xf numFmtId="0" fontId="22" fillId="55" borderId="22" xfId="0" applyFont="1" applyFill="1" applyBorder="1" applyAlignment="1">
      <alignment horizontal="left"/>
    </xf>
    <xf numFmtId="0" fontId="75" fillId="55" borderId="0" xfId="340" applyFont="1" applyFill="1" applyAlignment="1">
      <alignment horizontal="center"/>
    </xf>
    <xf numFmtId="0" fontId="59" fillId="55" borderId="0" xfId="340" applyFont="1" applyFill="1" applyAlignment="1">
      <alignment horizontal="center" vertical="center"/>
    </xf>
    <xf numFmtId="0" fontId="34" fillId="55" borderId="0" xfId="344" applyFont="1" applyFill="1" applyBorder="1" applyAlignment="1">
      <alignment horizontal="center" vertical="center"/>
    </xf>
    <xf numFmtId="0" fontId="35" fillId="55" borderId="0" xfId="344" applyFont="1" applyFill="1"/>
    <xf numFmtId="0" fontId="35" fillId="55" borderId="0" xfId="344" applyFont="1" applyFill="1" applyBorder="1"/>
    <xf numFmtId="0" fontId="35" fillId="55" borderId="0" xfId="344" applyFont="1" applyFill="1" applyBorder="1" applyAlignment="1">
      <alignment horizontal="left" vertical="top" wrapText="1"/>
    </xf>
    <xf numFmtId="5" fontId="76" fillId="55" borderId="22" xfId="318" applyNumberFormat="1" applyFont="1" applyFill="1" applyBorder="1" applyAlignment="1">
      <alignment horizontal="center" vertical="center" wrapText="1"/>
    </xf>
    <xf numFmtId="3" fontId="59" fillId="55" borderId="17" xfId="0" quotePrefix="1" applyNumberFormat="1" applyFont="1" applyFill="1" applyBorder="1" applyAlignment="1">
      <alignment horizontal="center" vertical="center" wrapText="1"/>
    </xf>
    <xf numFmtId="3" fontId="59" fillId="55" borderId="10" xfId="0" quotePrefix="1" applyNumberFormat="1" applyFont="1" applyFill="1" applyBorder="1" applyAlignment="1">
      <alignment horizontal="center" vertical="center" wrapText="1"/>
    </xf>
    <xf numFmtId="170" fontId="59" fillId="55" borderId="10" xfId="0" applyNumberFormat="1" applyFont="1" applyFill="1" applyBorder="1" applyAlignment="1">
      <alignment horizontal="center" vertical="center" wrapText="1"/>
    </xf>
    <xf numFmtId="3" fontId="59" fillId="55" borderId="10" xfId="0" applyNumberFormat="1" applyFont="1" applyFill="1" applyBorder="1" applyAlignment="1">
      <alignment horizontal="center" vertical="center" wrapText="1"/>
    </xf>
    <xf numFmtId="170" fontId="59" fillId="55" borderId="18" xfId="0" applyNumberFormat="1" applyFont="1" applyFill="1" applyBorder="1" applyAlignment="1">
      <alignment horizontal="center" vertical="center" wrapText="1"/>
    </xf>
    <xf numFmtId="0" fontId="77" fillId="55" borderId="0" xfId="0" applyFont="1" applyFill="1"/>
    <xf numFmtId="170" fontId="31" fillId="55" borderId="0" xfId="288" applyNumberFormat="1" applyFont="1" applyFill="1" applyBorder="1" applyAlignment="1">
      <alignment horizontal="center" vertical="center"/>
    </xf>
    <xf numFmtId="3" fontId="31" fillId="55" borderId="0" xfId="288" applyNumberFormat="1" applyFont="1" applyFill="1" applyBorder="1" applyAlignment="1">
      <alignment horizontal="center" vertical="center"/>
    </xf>
    <xf numFmtId="0" fontId="1" fillId="55" borderId="0" xfId="348" applyFont="1" applyFill="1" applyBorder="1" applyAlignment="1">
      <alignment horizontal="center"/>
    </xf>
    <xf numFmtId="0" fontId="60" fillId="55" borderId="0" xfId="0" applyFont="1" applyFill="1"/>
    <xf numFmtId="0" fontId="24" fillId="55" borderId="0" xfId="348" applyFont="1" applyFill="1" applyBorder="1" applyAlignment="1">
      <alignment vertical="center" wrapText="1"/>
    </xf>
    <xf numFmtId="0" fontId="22" fillId="55" borderId="23" xfId="0" applyFont="1" applyFill="1" applyBorder="1" applyAlignment="1">
      <alignment horizontal="left"/>
    </xf>
    <xf numFmtId="3" fontId="1" fillId="55" borderId="23" xfId="283" applyNumberFormat="1" applyFont="1" applyFill="1" applyBorder="1" applyAlignment="1">
      <alignment horizontal="center" vertical="center"/>
    </xf>
    <xf numFmtId="0" fontId="79" fillId="55" borderId="0" xfId="344" applyFont="1" applyFill="1" applyBorder="1" applyAlignment="1">
      <alignment horizontal="center"/>
    </xf>
    <xf numFmtId="3" fontId="0" fillId="0" borderId="0" xfId="0" applyNumberFormat="1"/>
    <xf numFmtId="0" fontId="22" fillId="55" borderId="0" xfId="344" applyFont="1" applyFill="1" applyBorder="1" applyAlignment="1">
      <alignment horizontal="center"/>
    </xf>
    <xf numFmtId="0" fontId="22" fillId="55" borderId="0" xfId="344" applyFont="1" applyFill="1" applyBorder="1" applyAlignment="1">
      <alignment horizontal="center" vertical="center"/>
    </xf>
    <xf numFmtId="0" fontId="22" fillId="55" borderId="0" xfId="344" applyFont="1" applyFill="1" applyBorder="1" applyAlignment="1">
      <alignment horizontal="center"/>
    </xf>
    <xf numFmtId="0" fontId="22" fillId="55" borderId="35" xfId="344" applyFont="1" applyFill="1" applyBorder="1" applyAlignment="1">
      <alignment horizontal="center" vertical="center" wrapText="1"/>
    </xf>
    <xf numFmtId="0" fontId="22" fillId="55" borderId="34" xfId="344" applyFont="1" applyFill="1" applyBorder="1" applyAlignment="1">
      <alignment horizontal="center" vertical="center" wrapText="1"/>
    </xf>
    <xf numFmtId="0" fontId="1" fillId="55" borderId="0" xfId="344" applyFont="1" applyFill="1" applyBorder="1" applyAlignment="1">
      <alignment vertical="center" wrapText="1"/>
    </xf>
    <xf numFmtId="0" fontId="1" fillId="55" borderId="0" xfId="0" applyFont="1" applyFill="1" applyBorder="1" applyAlignment="1">
      <alignment horizontal="left" vertical="center" wrapText="1"/>
    </xf>
    <xf numFmtId="0" fontId="73" fillId="55" borderId="0" xfId="0" applyFont="1" applyFill="1" applyBorder="1" applyAlignment="1">
      <alignment horizontal="left" vertical="center" wrapText="1"/>
    </xf>
    <xf numFmtId="3" fontId="73" fillId="55" borderId="0" xfId="344" applyNumberFormat="1" applyFont="1" applyFill="1" applyBorder="1" applyAlignment="1">
      <alignment horizontal="center"/>
    </xf>
    <xf numFmtId="0" fontId="80" fillId="55" borderId="0" xfId="344" applyFont="1" applyFill="1"/>
    <xf numFmtId="176" fontId="80" fillId="55" borderId="0" xfId="364" applyNumberFormat="1" applyFont="1" applyFill="1"/>
    <xf numFmtId="0" fontId="73" fillId="55" borderId="0" xfId="344" applyFont="1" applyFill="1" applyAlignment="1">
      <alignment horizontal="center"/>
    </xf>
    <xf numFmtId="3" fontId="80" fillId="55" borderId="0" xfId="344" applyNumberFormat="1" applyFont="1" applyFill="1" applyBorder="1" applyAlignment="1">
      <alignment horizontal="center"/>
    </xf>
    <xf numFmtId="3" fontId="73" fillId="55" borderId="0" xfId="344" applyNumberFormat="1" applyFont="1" applyFill="1"/>
    <xf numFmtId="0" fontId="22" fillId="55" borderId="13" xfId="344" applyFont="1" applyFill="1" applyBorder="1" applyAlignment="1">
      <alignment horizontal="center" vertical="center" wrapText="1"/>
    </xf>
    <xf numFmtId="0" fontId="22" fillId="55" borderId="11" xfId="344" applyFont="1" applyFill="1" applyBorder="1" applyAlignment="1">
      <alignment horizontal="center" vertical="center" wrapText="1"/>
    </xf>
    <xf numFmtId="0" fontId="73" fillId="55" borderId="0" xfId="344" applyFont="1" applyFill="1" applyAlignment="1">
      <alignment wrapText="1"/>
    </xf>
    <xf numFmtId="176" fontId="73" fillId="55" borderId="0" xfId="364" applyNumberFormat="1" applyFont="1" applyFill="1" applyAlignment="1">
      <alignment wrapText="1"/>
    </xf>
    <xf numFmtId="176" fontId="73" fillId="55" borderId="0" xfId="344" applyNumberFormat="1" applyFont="1" applyFill="1" applyAlignment="1">
      <alignment wrapText="1"/>
    </xf>
    <xf numFmtId="0" fontId="1" fillId="55" borderId="0" xfId="344" applyFont="1" applyFill="1" applyAlignment="1"/>
    <xf numFmtId="0" fontId="31" fillId="55" borderId="0" xfId="344" applyFont="1" applyFill="1" applyAlignment="1"/>
    <xf numFmtId="0" fontId="73" fillId="55" borderId="0" xfId="344" applyFont="1" applyFill="1" applyBorder="1"/>
    <xf numFmtId="0" fontId="79" fillId="55" borderId="0" xfId="344" applyFont="1" applyFill="1" applyBorder="1" applyAlignment="1">
      <alignment horizontal="center" vertical="center" wrapText="1"/>
    </xf>
    <xf numFmtId="170" fontId="73" fillId="55" borderId="0" xfId="344" applyNumberFormat="1" applyFont="1" applyFill="1" applyBorder="1"/>
    <xf numFmtId="0" fontId="22" fillId="55" borderId="44" xfId="344" applyFont="1" applyFill="1" applyBorder="1" applyAlignment="1">
      <alignment horizontal="center"/>
    </xf>
    <xf numFmtId="6" fontId="31" fillId="55" borderId="22" xfId="318" applyNumberFormat="1" applyFont="1" applyFill="1" applyBorder="1" applyAlignment="1">
      <alignment horizontal="center" vertical="center" wrapText="1"/>
    </xf>
    <xf numFmtId="6" fontId="1" fillId="55" borderId="0" xfId="318" applyNumberFormat="1" applyFont="1" applyFill="1" applyBorder="1" applyAlignment="1">
      <alignment horizontal="center" vertical="center" wrapText="1"/>
    </xf>
    <xf numFmtId="0" fontId="22" fillId="55" borderId="12" xfId="344" applyFont="1" applyFill="1" applyBorder="1" applyAlignment="1">
      <alignment horizontal="center" vertical="center"/>
    </xf>
    <xf numFmtId="0" fontId="22" fillId="55" borderId="13" xfId="344" applyFont="1" applyFill="1" applyBorder="1" applyAlignment="1">
      <alignment horizontal="center" vertical="center"/>
    </xf>
    <xf numFmtId="0" fontId="22" fillId="55" borderId="14" xfId="344" applyFont="1" applyFill="1" applyBorder="1" applyAlignment="1">
      <alignment horizontal="center" vertical="center"/>
    </xf>
    <xf numFmtId="0" fontId="22" fillId="55" borderId="17" xfId="344" applyFont="1" applyFill="1" applyBorder="1" applyAlignment="1">
      <alignment horizontal="center" vertical="center"/>
    </xf>
    <xf numFmtId="0" fontId="22" fillId="55" borderId="10" xfId="344" applyFont="1" applyFill="1" applyBorder="1" applyAlignment="1">
      <alignment horizontal="center" vertical="center"/>
    </xf>
    <xf numFmtId="0" fontId="22" fillId="55" borderId="18" xfId="344" applyFont="1" applyFill="1" applyBorder="1" applyAlignment="1">
      <alignment horizontal="center" vertical="center"/>
    </xf>
    <xf numFmtId="3" fontId="1" fillId="0" borderId="0" xfId="344" applyNumberFormat="1" applyFont="1" applyFill="1" applyBorder="1" applyAlignment="1">
      <alignment horizontal="center" vertical="center"/>
    </xf>
    <xf numFmtId="170" fontId="60" fillId="55" borderId="37" xfId="0" applyNumberFormat="1" applyFont="1" applyFill="1" applyBorder="1" applyAlignment="1">
      <alignment horizontal="center"/>
    </xf>
    <xf numFmtId="3" fontId="60" fillId="55" borderId="45" xfId="0" applyNumberFormat="1" applyFont="1" applyFill="1" applyBorder="1" applyAlignment="1">
      <alignment horizontal="center"/>
    </xf>
    <xf numFmtId="3" fontId="1" fillId="0" borderId="46" xfId="344" applyNumberFormat="1" applyFont="1" applyFill="1" applyBorder="1" applyAlignment="1">
      <alignment horizontal="center" vertical="center"/>
    </xf>
    <xf numFmtId="170" fontId="60" fillId="55" borderId="47" xfId="0" applyNumberFormat="1" applyFont="1" applyFill="1" applyBorder="1" applyAlignment="1">
      <alignment horizontal="center"/>
    </xf>
    <xf numFmtId="170" fontId="60" fillId="55" borderId="48" xfId="0" applyNumberFormat="1" applyFont="1" applyFill="1" applyBorder="1" applyAlignment="1">
      <alignment horizontal="center"/>
    </xf>
    <xf numFmtId="3" fontId="60" fillId="55" borderId="49" xfId="0" applyNumberFormat="1" applyFont="1" applyFill="1" applyBorder="1" applyAlignment="1">
      <alignment horizontal="center"/>
    </xf>
    <xf numFmtId="170" fontId="60" fillId="55" borderId="50" xfId="0" applyNumberFormat="1" applyFont="1" applyFill="1" applyBorder="1" applyAlignment="1">
      <alignment horizontal="center"/>
    </xf>
    <xf numFmtId="3" fontId="60" fillId="55" borderId="51" xfId="0" applyNumberFormat="1" applyFont="1" applyFill="1" applyBorder="1" applyAlignment="1">
      <alignment horizontal="center"/>
    </xf>
    <xf numFmtId="3" fontId="1" fillId="0" borderId="11" xfId="344" applyNumberFormat="1" applyFont="1" applyFill="1" applyBorder="1" applyAlignment="1">
      <alignment horizontal="center" vertical="center"/>
    </xf>
    <xf numFmtId="3" fontId="60" fillId="55" borderId="47" xfId="0" applyNumberFormat="1" applyFont="1" applyFill="1" applyBorder="1" applyAlignment="1">
      <alignment horizontal="center"/>
    </xf>
    <xf numFmtId="3" fontId="60" fillId="55" borderId="52" xfId="0" applyNumberFormat="1" applyFont="1" applyFill="1" applyBorder="1" applyAlignment="1">
      <alignment horizontal="center"/>
    </xf>
    <xf numFmtId="3" fontId="59" fillId="55" borderId="45" xfId="0" applyNumberFormat="1" applyFont="1" applyFill="1" applyBorder="1" applyAlignment="1">
      <alignment horizontal="center"/>
    </xf>
    <xf numFmtId="3" fontId="59" fillId="55" borderId="47" xfId="0" applyNumberFormat="1" applyFont="1" applyFill="1" applyBorder="1" applyAlignment="1">
      <alignment horizontal="center"/>
    </xf>
    <xf numFmtId="3" fontId="59" fillId="55" borderId="48" xfId="0" applyNumberFormat="1" applyFont="1" applyFill="1" applyBorder="1" applyAlignment="1">
      <alignment horizontal="center"/>
    </xf>
    <xf numFmtId="3" fontId="59" fillId="55" borderId="51" xfId="0" applyNumberFormat="1" applyFont="1" applyFill="1" applyBorder="1" applyAlignment="1">
      <alignment horizontal="center"/>
    </xf>
    <xf numFmtId="3" fontId="59" fillId="55" borderId="52" xfId="0" applyNumberFormat="1" applyFont="1" applyFill="1" applyBorder="1" applyAlignment="1">
      <alignment horizontal="center"/>
    </xf>
    <xf numFmtId="170" fontId="59" fillId="55" borderId="53" xfId="0" applyNumberFormat="1" applyFont="1" applyFill="1" applyBorder="1" applyAlignment="1">
      <alignment horizontal="center"/>
    </xf>
    <xf numFmtId="0" fontId="60" fillId="55" borderId="54" xfId="0" applyNumberFormat="1" applyFont="1" applyFill="1" applyBorder="1" applyAlignment="1">
      <alignment horizontal="left"/>
    </xf>
    <xf numFmtId="0" fontId="60" fillId="55" borderId="55" xfId="0" applyNumberFormat="1" applyFont="1" applyFill="1" applyBorder="1" applyAlignment="1">
      <alignment horizontal="left"/>
    </xf>
    <xf numFmtId="0" fontId="60" fillId="55" borderId="56" xfId="0" applyNumberFormat="1" applyFont="1" applyFill="1" applyBorder="1" applyAlignment="1">
      <alignment horizontal="left"/>
    </xf>
    <xf numFmtId="0" fontId="59" fillId="55" borderId="54" xfId="0" applyNumberFormat="1" applyFont="1" applyFill="1" applyBorder="1" applyAlignment="1">
      <alignment horizontal="left"/>
    </xf>
    <xf numFmtId="0" fontId="59" fillId="55" borderId="56" xfId="0" applyNumberFormat="1" applyFont="1" applyFill="1" applyBorder="1" applyAlignment="1">
      <alignment horizontal="left"/>
    </xf>
    <xf numFmtId="0" fontId="1" fillId="0" borderId="0" xfId="344" applyFont="1" applyFill="1" applyAlignment="1">
      <alignment horizontal="center"/>
    </xf>
    <xf numFmtId="0" fontId="24" fillId="55" borderId="0" xfId="344" applyFont="1" applyFill="1" applyAlignment="1">
      <alignment wrapText="1"/>
    </xf>
    <xf numFmtId="3" fontId="60" fillId="0" borderId="43" xfId="0" applyNumberFormat="1" applyFont="1" applyFill="1" applyBorder="1" applyAlignment="1">
      <alignment horizontal="center"/>
    </xf>
    <xf numFmtId="3" fontId="60" fillId="0" borderId="20" xfId="0" applyNumberFormat="1" applyFont="1" applyFill="1" applyBorder="1" applyAlignment="1">
      <alignment horizontal="center"/>
    </xf>
    <xf numFmtId="6" fontId="30" fillId="55" borderId="22" xfId="318" applyNumberFormat="1" applyFont="1" applyFill="1" applyBorder="1" applyAlignment="1">
      <alignment horizontal="right" vertical="center" wrapText="1"/>
    </xf>
    <xf numFmtId="0" fontId="1" fillId="0" borderId="0" xfId="344" applyFont="1" applyFill="1"/>
    <xf numFmtId="0" fontId="82" fillId="55" borderId="0" xfId="270" applyFont="1" applyFill="1"/>
    <xf numFmtId="176" fontId="72" fillId="55" borderId="0" xfId="364" applyNumberFormat="1" applyFont="1" applyFill="1"/>
    <xf numFmtId="0" fontId="72" fillId="55" borderId="0" xfId="344" applyFont="1" applyFill="1" applyAlignment="1">
      <alignment horizontal="center"/>
    </xf>
    <xf numFmtId="0" fontId="78" fillId="55" borderId="0" xfId="344" applyFont="1" applyFill="1" applyBorder="1" applyAlignment="1">
      <alignment horizontal="center"/>
    </xf>
    <xf numFmtId="0" fontId="72" fillId="55" borderId="0" xfId="344" applyFont="1" applyFill="1" applyBorder="1"/>
    <xf numFmtId="0" fontId="78" fillId="55" borderId="0" xfId="344" applyFont="1" applyFill="1" applyBorder="1" applyAlignment="1">
      <alignment horizontal="center" vertical="center" wrapText="1"/>
    </xf>
    <xf numFmtId="5" fontId="76" fillId="0" borderId="22" xfId="318" applyNumberFormat="1" applyFont="1" applyFill="1" applyBorder="1" applyAlignment="1">
      <alignment horizontal="center" vertical="center" wrapText="1"/>
    </xf>
    <xf numFmtId="175" fontId="60" fillId="55" borderId="54" xfId="0" applyNumberFormat="1" applyFont="1" applyFill="1" applyBorder="1" applyAlignment="1">
      <alignment horizontal="left"/>
    </xf>
    <xf numFmtId="3" fontId="60" fillId="55" borderId="48" xfId="0" applyNumberFormat="1" applyFont="1" applyFill="1" applyBorder="1" applyAlignment="1">
      <alignment horizontal="center"/>
    </xf>
    <xf numFmtId="9" fontId="72" fillId="55" borderId="0" xfId="364" applyFont="1" applyFill="1" applyAlignment="1">
      <alignment horizontal="center"/>
    </xf>
    <xf numFmtId="0" fontId="22" fillId="55" borderId="0" xfId="348" applyFont="1" applyFill="1" applyBorder="1" applyAlignment="1">
      <alignment horizontal="center" vertical="center"/>
    </xf>
    <xf numFmtId="0" fontId="22" fillId="55" borderId="0" xfId="344" applyFont="1" applyFill="1" applyBorder="1" applyAlignment="1">
      <alignment horizontal="center" vertical="center"/>
    </xf>
    <xf numFmtId="0" fontId="38" fillId="0" borderId="0" xfId="0" applyFont="1"/>
    <xf numFmtId="17" fontId="1" fillId="55" borderId="0" xfId="344" applyNumberFormat="1" applyFont="1" applyFill="1"/>
    <xf numFmtId="0" fontId="72" fillId="55" borderId="0" xfId="0" applyFont="1" applyFill="1"/>
    <xf numFmtId="0" fontId="78" fillId="55" borderId="0" xfId="0" applyFont="1" applyFill="1" applyAlignment="1">
      <alignment horizontal="center" vertical="center" wrapText="1"/>
    </xf>
    <xf numFmtId="3" fontId="72" fillId="55" borderId="0" xfId="0" applyNumberFormat="1" applyFont="1" applyFill="1"/>
    <xf numFmtId="0" fontId="38" fillId="55" borderId="0" xfId="0" applyFont="1" applyFill="1"/>
    <xf numFmtId="0" fontId="78" fillId="55" borderId="0" xfId="0" applyFont="1" applyFill="1" applyBorder="1" applyAlignment="1">
      <alignment horizontal="center" vertical="center" wrapText="1"/>
    </xf>
    <xf numFmtId="176" fontId="72" fillId="55" borderId="0" xfId="364" applyNumberFormat="1" applyFont="1" applyFill="1" applyAlignment="1">
      <alignment horizontal="center"/>
    </xf>
    <xf numFmtId="0" fontId="72" fillId="55" borderId="0" xfId="0" applyFont="1" applyFill="1" applyAlignment="1">
      <alignment horizontal="right"/>
    </xf>
    <xf numFmtId="3" fontId="72" fillId="55" borderId="0" xfId="0" applyNumberFormat="1" applyFont="1" applyFill="1" applyAlignment="1">
      <alignment horizontal="center"/>
    </xf>
    <xf numFmtId="9" fontId="72" fillId="55" borderId="0" xfId="0" applyNumberFormat="1" applyFont="1" applyFill="1" applyAlignment="1">
      <alignment horizontal="center"/>
    </xf>
    <xf numFmtId="0" fontId="72" fillId="55" borderId="0" xfId="0" applyFont="1" applyFill="1" applyAlignment="1">
      <alignment horizontal="center"/>
    </xf>
    <xf numFmtId="0" fontId="78" fillId="56" borderId="0" xfId="0" applyFont="1" applyFill="1" applyBorder="1" applyAlignment="1">
      <alignment horizontal="center" vertical="center"/>
    </xf>
    <xf numFmtId="0" fontId="78" fillId="55" borderId="0" xfId="0" applyFont="1" applyFill="1" applyAlignment="1">
      <alignment horizontal="right"/>
    </xf>
    <xf numFmtId="3" fontId="1" fillId="55" borderId="40" xfId="333" applyNumberFormat="1" applyFont="1" applyFill="1" applyBorder="1" applyAlignment="1">
      <alignment horizontal="center" vertical="center" wrapText="1"/>
    </xf>
    <xf numFmtId="3" fontId="1" fillId="55" borderId="38" xfId="333" applyNumberFormat="1" applyFont="1" applyFill="1" applyBorder="1" applyAlignment="1">
      <alignment horizontal="center" vertical="center" wrapText="1"/>
    </xf>
    <xf numFmtId="3" fontId="1" fillId="0" borderId="38" xfId="333" applyNumberFormat="1" applyFont="1" applyFill="1" applyBorder="1" applyAlignment="1">
      <alignment horizontal="center" vertical="center" wrapText="1"/>
    </xf>
    <xf numFmtId="3" fontId="1" fillId="55" borderId="0" xfId="333" applyNumberFormat="1" applyFont="1" applyFill="1" applyBorder="1" applyAlignment="1">
      <alignment horizontal="center" vertical="center" wrapText="1"/>
    </xf>
    <xf numFmtId="3" fontId="22" fillId="55" borderId="36" xfId="333" applyNumberFormat="1" applyFont="1" applyFill="1" applyBorder="1" applyAlignment="1">
      <alignment horizontal="center" vertical="center" wrapText="1"/>
    </xf>
    <xf numFmtId="3" fontId="22" fillId="55" borderId="34" xfId="333" applyNumberFormat="1" applyFont="1" applyFill="1" applyBorder="1" applyAlignment="1">
      <alignment horizontal="center" vertical="center" wrapText="1"/>
    </xf>
    <xf numFmtId="1" fontId="1" fillId="55" borderId="0" xfId="344" applyNumberFormat="1" applyFont="1" applyFill="1"/>
    <xf numFmtId="1" fontId="1" fillId="55" borderId="0" xfId="364" applyNumberFormat="1" applyFont="1" applyFill="1"/>
    <xf numFmtId="0" fontId="56" fillId="0" borderId="17" xfId="0" applyFont="1" applyBorder="1"/>
    <xf numFmtId="0" fontId="56" fillId="0" borderId="59" xfId="0" applyFont="1" applyBorder="1"/>
    <xf numFmtId="0" fontId="0" fillId="0" borderId="58" xfId="0" applyFont="1" applyBorder="1"/>
    <xf numFmtId="3" fontId="56" fillId="0" borderId="61" xfId="0" applyNumberFormat="1" applyFont="1" applyBorder="1" applyAlignment="1">
      <alignment horizontal="right"/>
    </xf>
    <xf numFmtId="3" fontId="56" fillId="0" borderId="57" xfId="0" applyNumberFormat="1" applyFont="1" applyBorder="1" applyAlignment="1">
      <alignment horizontal="right"/>
    </xf>
    <xf numFmtId="170" fontId="56" fillId="0" borderId="62" xfId="0" applyNumberFormat="1" applyFont="1" applyBorder="1" applyAlignment="1">
      <alignment horizontal="right"/>
    </xf>
    <xf numFmtId="3" fontId="56" fillId="0" borderId="63" xfId="0" applyNumberFormat="1" applyFont="1" applyBorder="1" applyAlignment="1">
      <alignment horizontal="right"/>
    </xf>
    <xf numFmtId="3" fontId="56" fillId="0" borderId="64" xfId="0" applyNumberFormat="1" applyFont="1" applyBorder="1" applyAlignment="1">
      <alignment horizontal="right"/>
    </xf>
    <xf numFmtId="170" fontId="56" fillId="0" borderId="65" xfId="0" applyNumberFormat="1" applyFont="1" applyBorder="1" applyAlignment="1">
      <alignment horizontal="right"/>
    </xf>
    <xf numFmtId="0" fontId="25" fillId="55" borderId="13" xfId="344" applyFont="1" applyFill="1" applyBorder="1"/>
    <xf numFmtId="0" fontId="25" fillId="55" borderId="13" xfId="348" applyFont="1" applyFill="1" applyBorder="1" applyAlignment="1">
      <alignment horizontal="left" vertical="center" wrapText="1"/>
    </xf>
    <xf numFmtId="0" fontId="26" fillId="55" borderId="0" xfId="0" applyFont="1" applyFill="1" applyBorder="1" applyAlignment="1">
      <alignment horizontal="left"/>
    </xf>
    <xf numFmtId="0" fontId="1" fillId="55" borderId="19" xfId="344" applyFont="1" applyFill="1" applyBorder="1"/>
    <xf numFmtId="0" fontId="1" fillId="55" borderId="11" xfId="344" applyFont="1" applyFill="1" applyBorder="1"/>
    <xf numFmtId="0" fontId="1" fillId="55" borderId="20" xfId="344" applyFont="1" applyFill="1" applyBorder="1"/>
    <xf numFmtId="5" fontId="60" fillId="55" borderId="0" xfId="0" applyNumberFormat="1" applyFont="1" applyFill="1"/>
    <xf numFmtId="5" fontId="22" fillId="55" borderId="22" xfId="318" applyNumberFormat="1" applyFont="1" applyFill="1" applyBorder="1" applyAlignment="1">
      <alignment horizontal="center" vertical="center" wrapText="1"/>
    </xf>
    <xf numFmtId="0" fontId="88" fillId="0" borderId="21" xfId="0" applyFont="1" applyBorder="1"/>
    <xf numFmtId="3" fontId="88" fillId="0" borderId="12" xfId="0" applyNumberFormat="1" applyFont="1" applyBorder="1" applyAlignment="1">
      <alignment horizontal="right"/>
    </xf>
    <xf numFmtId="3" fontId="88" fillId="0" borderId="46" xfId="0" applyNumberFormat="1" applyFont="1" applyBorder="1" applyAlignment="1">
      <alignment horizontal="right"/>
    </xf>
    <xf numFmtId="170" fontId="88" fillId="0" borderId="14" xfId="0" applyNumberFormat="1" applyFont="1" applyBorder="1" applyAlignment="1">
      <alignment horizontal="right"/>
    </xf>
    <xf numFmtId="0" fontId="88" fillId="0" borderId="24" xfId="0" applyFont="1" applyBorder="1"/>
    <xf numFmtId="3" fontId="88" fillId="0" borderId="15" xfId="0" applyNumberFormat="1" applyFont="1" applyBorder="1" applyAlignment="1">
      <alignment horizontal="right"/>
    </xf>
    <xf numFmtId="3" fontId="88" fillId="0" borderId="0" xfId="0" applyNumberFormat="1" applyFont="1" applyBorder="1" applyAlignment="1">
      <alignment horizontal="right"/>
    </xf>
    <xf numFmtId="170" fontId="88" fillId="0" borderId="16" xfId="0" applyNumberFormat="1" applyFont="1" applyBorder="1" applyAlignment="1">
      <alignment horizontal="right"/>
    </xf>
    <xf numFmtId="0" fontId="88" fillId="0" borderId="23" xfId="0" applyFont="1" applyBorder="1"/>
    <xf numFmtId="0" fontId="89" fillId="0" borderId="17" xfId="0" applyFont="1" applyBorder="1"/>
    <xf numFmtId="0" fontId="89" fillId="0" borderId="66" xfId="0" applyFont="1" applyBorder="1"/>
    <xf numFmtId="3" fontId="89" fillId="0" borderId="61" xfId="0" applyNumberFormat="1" applyFont="1" applyBorder="1" applyAlignment="1">
      <alignment horizontal="right"/>
    </xf>
    <xf numFmtId="3" fontId="89" fillId="0" borderId="57" xfId="0" applyNumberFormat="1" applyFont="1" applyBorder="1" applyAlignment="1">
      <alignment horizontal="right"/>
    </xf>
    <xf numFmtId="170" fontId="89" fillId="0" borderId="62" xfId="0" applyNumberFormat="1" applyFont="1" applyBorder="1" applyAlignment="1">
      <alignment horizontal="right"/>
    </xf>
    <xf numFmtId="3" fontId="88" fillId="0" borderId="61" xfId="0" applyNumberFormat="1" applyFont="1" applyBorder="1" applyAlignment="1">
      <alignment horizontal="right"/>
    </xf>
    <xf numFmtId="3" fontId="88" fillId="0" borderId="57" xfId="0" applyNumberFormat="1" applyFont="1" applyBorder="1" applyAlignment="1">
      <alignment horizontal="right"/>
    </xf>
    <xf numFmtId="170" fontId="88" fillId="0" borderId="62" xfId="0" applyNumberFormat="1" applyFont="1" applyBorder="1" applyAlignment="1">
      <alignment horizontal="right"/>
    </xf>
    <xf numFmtId="0" fontId="88" fillId="0" borderId="22" xfId="0" applyFont="1" applyBorder="1"/>
    <xf numFmtId="3" fontId="89" fillId="0" borderId="63" xfId="0" applyNumberFormat="1" applyFont="1" applyBorder="1" applyAlignment="1">
      <alignment horizontal="right"/>
    </xf>
    <xf numFmtId="3" fontId="89" fillId="0" borderId="64" xfId="0" applyNumberFormat="1" applyFont="1" applyBorder="1" applyAlignment="1">
      <alignment horizontal="right"/>
    </xf>
    <xf numFmtId="170" fontId="89" fillId="0" borderId="65" xfId="0" applyNumberFormat="1" applyFont="1" applyBorder="1" applyAlignment="1">
      <alignment horizontal="right"/>
    </xf>
    <xf numFmtId="0" fontId="56" fillId="0" borderId="22" xfId="0" applyFont="1" applyBorder="1" applyAlignment="1">
      <alignment wrapText="1"/>
    </xf>
    <xf numFmtId="0" fontId="37" fillId="0" borderId="60" xfId="0" applyFont="1" applyBorder="1"/>
    <xf numFmtId="3" fontId="37" fillId="0" borderId="12" xfId="0" applyNumberFormat="1" applyFont="1" applyBorder="1" applyAlignment="1">
      <alignment horizontal="right"/>
    </xf>
    <xf numFmtId="3" fontId="37" fillId="0" borderId="46" xfId="0" applyNumberFormat="1" applyFont="1" applyBorder="1" applyAlignment="1">
      <alignment horizontal="right"/>
    </xf>
    <xf numFmtId="170" fontId="37" fillId="0" borderId="14" xfId="0" applyNumberFormat="1" applyFont="1" applyBorder="1" applyAlignment="1">
      <alignment horizontal="right"/>
    </xf>
    <xf numFmtId="0" fontId="37" fillId="0" borderId="58" xfId="0" applyFont="1" applyBorder="1"/>
    <xf numFmtId="3" fontId="37" fillId="0" borderId="15" xfId="0" applyNumberFormat="1" applyFont="1" applyBorder="1" applyAlignment="1">
      <alignment horizontal="right"/>
    </xf>
    <xf numFmtId="3" fontId="37" fillId="0" borderId="0" xfId="0" applyNumberFormat="1" applyFont="1" applyBorder="1" applyAlignment="1">
      <alignment horizontal="right"/>
    </xf>
    <xf numFmtId="170" fontId="37" fillId="0" borderId="16" xfId="0" applyNumberFormat="1" applyFont="1" applyBorder="1" applyAlignment="1">
      <alignment horizontal="right"/>
    </xf>
    <xf numFmtId="3" fontId="37" fillId="0" borderId="19" xfId="0" applyNumberFormat="1" applyFont="1" applyBorder="1" applyAlignment="1">
      <alignment horizontal="right"/>
    </xf>
    <xf numFmtId="3" fontId="37" fillId="0" borderId="11" xfId="0" applyNumberFormat="1" applyFont="1" applyBorder="1" applyAlignment="1">
      <alignment horizontal="right"/>
    </xf>
    <xf numFmtId="170" fontId="37" fillId="0" borderId="20" xfId="0" applyNumberFormat="1" applyFont="1" applyBorder="1" applyAlignment="1">
      <alignment horizontal="right"/>
    </xf>
    <xf numFmtId="0" fontId="56" fillId="0" borderId="60" xfId="0" applyFont="1" applyBorder="1"/>
    <xf numFmtId="170" fontId="56" fillId="0" borderId="67" xfId="0" applyNumberFormat="1" applyFont="1" applyBorder="1" applyAlignment="1">
      <alignment horizontal="right"/>
    </xf>
    <xf numFmtId="3" fontId="37" fillId="0" borderId="61" xfId="0" applyNumberFormat="1" applyFont="1" applyBorder="1" applyAlignment="1">
      <alignment horizontal="right"/>
    </xf>
    <xf numFmtId="3" fontId="37" fillId="0" borderId="57" xfId="0" applyNumberFormat="1" applyFont="1" applyBorder="1" applyAlignment="1">
      <alignment horizontal="right"/>
    </xf>
    <xf numFmtId="170" fontId="37" fillId="0" borderId="62" xfId="0" applyNumberFormat="1" applyFont="1" applyBorder="1" applyAlignment="1">
      <alignment horizontal="right"/>
    </xf>
    <xf numFmtId="170" fontId="37" fillId="0" borderId="67" xfId="0" applyNumberFormat="1" applyFont="1" applyBorder="1" applyAlignment="1">
      <alignment horizontal="right"/>
    </xf>
    <xf numFmtId="3" fontId="37" fillId="0" borderId="0" xfId="0" applyNumberFormat="1" applyFont="1" applyAlignment="1">
      <alignment horizontal="right"/>
    </xf>
    <xf numFmtId="170" fontId="37" fillId="0" borderId="68" xfId="0" applyNumberFormat="1" applyFont="1" applyBorder="1" applyAlignment="1">
      <alignment horizontal="right"/>
    </xf>
    <xf numFmtId="0" fontId="56" fillId="0" borderId="69" xfId="0" applyFont="1" applyBorder="1"/>
    <xf numFmtId="0" fontId="56" fillId="0" borderId="70" xfId="0" applyFont="1" applyBorder="1"/>
    <xf numFmtId="3" fontId="56" fillId="0" borderId="71" xfId="0" applyNumberFormat="1" applyFont="1" applyBorder="1" applyAlignment="1">
      <alignment horizontal="right"/>
    </xf>
    <xf numFmtId="170" fontId="56" fillId="0" borderId="72" xfId="0" applyNumberFormat="1" applyFont="1" applyBorder="1" applyAlignment="1">
      <alignment horizontal="right"/>
    </xf>
    <xf numFmtId="0" fontId="56" fillId="0" borderId="66" xfId="0" applyFont="1" applyBorder="1"/>
    <xf numFmtId="0" fontId="56" fillId="0" borderId="60" xfId="0" applyFont="1" applyBorder="1" applyAlignment="1">
      <alignment horizontal="left" wrapText="1"/>
    </xf>
    <xf numFmtId="17" fontId="75" fillId="55" borderId="0" xfId="0" quotePrefix="1" applyNumberFormat="1" applyFont="1" applyFill="1" applyAlignment="1">
      <alignment horizontal="center"/>
    </xf>
    <xf numFmtId="0" fontId="75" fillId="55" borderId="0" xfId="0" applyFont="1" applyFill="1" applyAlignment="1">
      <alignment horizontal="center"/>
    </xf>
    <xf numFmtId="179" fontId="71" fillId="55" borderId="0" xfId="0" quotePrefix="1" applyNumberFormat="1" applyFont="1" applyFill="1" applyAlignment="1">
      <alignment horizontal="center"/>
    </xf>
    <xf numFmtId="0" fontId="35" fillId="55" borderId="0" xfId="344" applyFont="1" applyFill="1" applyBorder="1" applyAlignment="1">
      <alignment horizontal="left" vertical="top" wrapText="1" indent="3"/>
    </xf>
    <xf numFmtId="0" fontId="34" fillId="55" borderId="0" xfId="344" applyFont="1" applyFill="1" applyBorder="1" applyAlignment="1">
      <alignment horizontal="center" vertical="center"/>
    </xf>
    <xf numFmtId="0" fontId="35" fillId="55" borderId="0" xfId="344" applyFont="1" applyFill="1" applyBorder="1" applyAlignment="1">
      <alignment horizontal="left" vertical="top" wrapText="1"/>
    </xf>
    <xf numFmtId="0" fontId="22" fillId="55" borderId="0" xfId="354" applyFont="1" applyFill="1" applyBorder="1" applyAlignment="1" applyProtection="1">
      <alignment horizontal="center" vertical="center"/>
    </xf>
    <xf numFmtId="0" fontId="85" fillId="55" borderId="12" xfId="344" applyFont="1" applyFill="1" applyBorder="1" applyAlignment="1">
      <alignment horizontal="center" vertical="center" wrapText="1"/>
    </xf>
    <xf numFmtId="0" fontId="85" fillId="55" borderId="46" xfId="344" applyFont="1" applyFill="1" applyBorder="1" applyAlignment="1">
      <alignment horizontal="center" vertical="center" wrapText="1"/>
    </xf>
    <xf numFmtId="0" fontId="85" fillId="55" borderId="14" xfId="344" applyFont="1" applyFill="1" applyBorder="1" applyAlignment="1">
      <alignment horizontal="center" vertical="center" wrapText="1"/>
    </xf>
    <xf numFmtId="0" fontId="45" fillId="55" borderId="15" xfId="270" applyFill="1" applyBorder="1" applyAlignment="1">
      <alignment horizontal="center"/>
    </xf>
    <xf numFmtId="0" fontId="45" fillId="55" borderId="0" xfId="270" applyFill="1" applyBorder="1" applyAlignment="1">
      <alignment horizontal="center"/>
    </xf>
    <xf numFmtId="0" fontId="45" fillId="55" borderId="16" xfId="270" applyFill="1" applyBorder="1" applyAlignment="1">
      <alignment horizontal="center"/>
    </xf>
    <xf numFmtId="0" fontId="84" fillId="55" borderId="0" xfId="348" applyFont="1" applyFill="1" applyBorder="1" applyAlignment="1">
      <alignment horizontal="center" vertical="center"/>
    </xf>
    <xf numFmtId="0" fontId="35" fillId="55" borderId="0" xfId="348" applyFont="1" applyFill="1" applyBorder="1" applyAlignment="1">
      <alignment horizontal="left" vertical="top" wrapText="1"/>
    </xf>
    <xf numFmtId="0" fontId="35" fillId="0" borderId="0" xfId="348" applyFont="1" applyFill="1" applyBorder="1" applyAlignment="1">
      <alignment horizontal="left" vertical="top" wrapText="1"/>
    </xf>
    <xf numFmtId="0" fontId="31" fillId="55" borderId="35" xfId="344" applyFont="1" applyFill="1" applyBorder="1" applyAlignment="1">
      <alignment horizontal="left" vertical="center" wrapText="1"/>
    </xf>
    <xf numFmtId="0" fontId="22" fillId="55" borderId="36" xfId="344" applyFont="1" applyFill="1" applyBorder="1" applyAlignment="1">
      <alignment horizontal="center"/>
    </xf>
    <xf numFmtId="0" fontId="22" fillId="55" borderId="35" xfId="344" applyFont="1" applyFill="1" applyBorder="1" applyAlignment="1">
      <alignment horizontal="left" vertical="center"/>
    </xf>
    <xf numFmtId="0" fontId="22" fillId="55" borderId="34" xfId="344" applyFont="1" applyFill="1" applyBorder="1" applyAlignment="1">
      <alignment horizontal="left" vertical="center"/>
    </xf>
    <xf numFmtId="0" fontId="22" fillId="55" borderId="0" xfId="344" applyFont="1" applyFill="1" applyBorder="1" applyAlignment="1">
      <alignment horizontal="center"/>
    </xf>
    <xf numFmtId="0" fontId="31" fillId="55" borderId="46" xfId="0" applyFont="1" applyFill="1" applyBorder="1" applyAlignment="1">
      <alignment horizontal="left" vertical="center" wrapText="1"/>
    </xf>
    <xf numFmtId="0" fontId="22" fillId="55" borderId="0" xfId="344" applyFont="1" applyFill="1" applyBorder="1" applyAlignment="1">
      <alignment horizontal="center" vertical="center"/>
    </xf>
    <xf numFmtId="0" fontId="28" fillId="55" borderId="46" xfId="0" applyFont="1" applyFill="1" applyBorder="1" applyAlignment="1">
      <alignment horizontal="left" vertical="top" wrapText="1"/>
    </xf>
    <xf numFmtId="0" fontId="31" fillId="55" borderId="0" xfId="344" applyFont="1" applyFill="1" applyBorder="1" applyAlignment="1">
      <alignment vertical="center" wrapText="1"/>
    </xf>
    <xf numFmtId="0" fontId="22" fillId="55" borderId="21" xfId="344" applyFont="1" applyFill="1" applyBorder="1" applyAlignment="1">
      <alignment horizontal="center" vertical="center"/>
    </xf>
    <xf numFmtId="0" fontId="22" fillId="55" borderId="24" xfId="344" applyFont="1" applyFill="1" applyBorder="1" applyAlignment="1">
      <alignment horizontal="center" vertical="center"/>
    </xf>
    <xf numFmtId="0" fontId="22" fillId="55" borderId="23" xfId="344" applyFont="1" applyFill="1" applyBorder="1" applyAlignment="1">
      <alignment horizontal="center" vertical="center"/>
    </xf>
    <xf numFmtId="0" fontId="22" fillId="55" borderId="17" xfId="344" applyFont="1" applyFill="1" applyBorder="1" applyAlignment="1">
      <alignment horizontal="center" vertical="center"/>
    </xf>
    <xf numFmtId="0" fontId="22" fillId="55" borderId="10" xfId="344" applyFont="1" applyFill="1" applyBorder="1" applyAlignment="1">
      <alignment horizontal="center" vertical="center"/>
    </xf>
    <xf numFmtId="0" fontId="22" fillId="55" borderId="18" xfId="344" applyFont="1" applyFill="1" applyBorder="1" applyAlignment="1">
      <alignment horizontal="center" vertical="center"/>
    </xf>
    <xf numFmtId="0" fontId="28" fillId="55" borderId="46" xfId="0" applyFont="1" applyFill="1" applyBorder="1" applyAlignment="1">
      <alignment horizontal="left"/>
    </xf>
    <xf numFmtId="0" fontId="59" fillId="56" borderId="22" xfId="0" applyFont="1" applyFill="1" applyBorder="1" applyAlignment="1">
      <alignment horizontal="center"/>
    </xf>
    <xf numFmtId="0" fontId="25" fillId="55" borderId="0" xfId="348" applyFont="1" applyFill="1" applyAlignment="1">
      <alignment horizontal="left" vertical="center" wrapText="1"/>
    </xf>
    <xf numFmtId="0" fontId="22" fillId="55" borderId="0" xfId="348" applyFont="1" applyFill="1" applyBorder="1" applyAlignment="1">
      <alignment horizontal="center"/>
    </xf>
    <xf numFmtId="0" fontId="22" fillId="55" borderId="35" xfId="348" applyFont="1" applyFill="1" applyBorder="1" applyAlignment="1">
      <alignment horizontal="left" vertical="center" wrapText="1"/>
    </xf>
    <xf numFmtId="0" fontId="22" fillId="55" borderId="34" xfId="348" applyFont="1" applyFill="1" applyBorder="1" applyAlignment="1">
      <alignment horizontal="left" vertical="center" wrapText="1"/>
    </xf>
    <xf numFmtId="0" fontId="22" fillId="55" borderId="35" xfId="348" applyFont="1" applyFill="1" applyBorder="1" applyAlignment="1">
      <alignment horizontal="center" vertical="center" wrapText="1"/>
    </xf>
    <xf numFmtId="0" fontId="22" fillId="55" borderId="34" xfId="348" applyFont="1" applyFill="1" applyBorder="1" applyAlignment="1">
      <alignment horizontal="center" vertical="center" wrapText="1"/>
    </xf>
    <xf numFmtId="0" fontId="22" fillId="55" borderId="13" xfId="344" applyFont="1" applyFill="1" applyBorder="1" applyAlignment="1">
      <alignment horizontal="center" vertical="center" wrapText="1"/>
    </xf>
    <xf numFmtId="0" fontId="22" fillId="55" borderId="11" xfId="344" applyFont="1" applyFill="1" applyBorder="1" applyAlignment="1">
      <alignment horizontal="center" vertical="center" wrapText="1"/>
    </xf>
    <xf numFmtId="0" fontId="31" fillId="55" borderId="13" xfId="344" applyFont="1" applyFill="1" applyBorder="1" applyAlignment="1">
      <alignment horizontal="left" vertical="center" wrapText="1"/>
    </xf>
    <xf numFmtId="0" fontId="31" fillId="55" borderId="13" xfId="344" applyFont="1" applyFill="1" applyBorder="1" applyAlignment="1">
      <alignment horizontal="left" vertical="center"/>
    </xf>
    <xf numFmtId="0" fontId="22" fillId="55" borderId="35" xfId="344" applyFont="1" applyFill="1" applyBorder="1" applyAlignment="1">
      <alignment horizontal="center" vertical="center" wrapText="1"/>
    </xf>
    <xf numFmtId="0" fontId="22" fillId="55" borderId="34" xfId="344" applyFont="1" applyFill="1" applyBorder="1" applyAlignment="1">
      <alignment horizontal="center" vertical="center" wrapText="1"/>
    </xf>
    <xf numFmtId="0" fontId="22" fillId="55" borderId="0" xfId="344" applyFont="1" applyFill="1" applyBorder="1" applyAlignment="1">
      <alignment horizontal="center" wrapText="1"/>
    </xf>
    <xf numFmtId="0" fontId="31" fillId="55" borderId="13" xfId="344" applyNumberFormat="1" applyFont="1" applyFill="1" applyBorder="1" applyAlignment="1">
      <alignment horizontal="left" vertical="center" wrapText="1"/>
    </xf>
    <xf numFmtId="0" fontId="31" fillId="55" borderId="13" xfId="344" applyNumberFormat="1" applyFont="1" applyFill="1" applyBorder="1" applyAlignment="1">
      <alignment horizontal="left" vertical="center"/>
    </xf>
    <xf numFmtId="0" fontId="60" fillId="55" borderId="0" xfId="0" applyFont="1" applyFill="1" applyBorder="1" applyAlignment="1">
      <alignment horizontal="left"/>
    </xf>
    <xf numFmtId="0" fontId="78" fillId="57" borderId="17" xfId="0" applyFont="1" applyFill="1" applyBorder="1" applyAlignment="1">
      <alignment horizontal="center" wrapText="1"/>
    </xf>
    <xf numFmtId="0" fontId="78" fillId="57" borderId="10" xfId="0" applyFont="1" applyFill="1" applyBorder="1" applyAlignment="1">
      <alignment horizontal="center" wrapText="1"/>
    </xf>
    <xf numFmtId="0" fontId="78" fillId="57" borderId="18" xfId="0" applyFont="1" applyFill="1" applyBorder="1" applyAlignment="1">
      <alignment horizontal="center" wrapText="1"/>
    </xf>
    <xf numFmtId="0" fontId="60" fillId="55" borderId="0" xfId="0" applyFont="1" applyFill="1" applyBorder="1" applyAlignment="1">
      <alignment horizontal="left" wrapText="1"/>
    </xf>
    <xf numFmtId="0" fontId="1" fillId="55" borderId="0" xfId="0" applyFont="1" applyFill="1" applyBorder="1" applyAlignment="1">
      <alignment horizontal="left"/>
    </xf>
    <xf numFmtId="172" fontId="22" fillId="55" borderId="24" xfId="283" applyNumberFormat="1" applyFont="1" applyFill="1" applyBorder="1" applyAlignment="1">
      <alignment horizontal="center" vertical="center"/>
    </xf>
    <xf numFmtId="172" fontId="22" fillId="55" borderId="23" xfId="283" applyNumberFormat="1" applyFont="1" applyFill="1" applyBorder="1" applyAlignment="1">
      <alignment horizontal="center" vertical="center"/>
    </xf>
    <xf numFmtId="0" fontId="22" fillId="55" borderId="0" xfId="0" applyFont="1" applyFill="1" applyBorder="1" applyAlignment="1">
      <alignment horizontal="center" vertical="center" wrapText="1"/>
    </xf>
    <xf numFmtId="0" fontId="22" fillId="55" borderId="17" xfId="0" applyFont="1" applyFill="1" applyBorder="1" applyAlignment="1">
      <alignment horizontal="center"/>
    </xf>
    <xf numFmtId="0" fontId="22" fillId="55" borderId="10" xfId="0" applyFont="1" applyFill="1" applyBorder="1" applyAlignment="1">
      <alignment horizontal="center"/>
    </xf>
    <xf numFmtId="0" fontId="22" fillId="55" borderId="18" xfId="0" applyFont="1" applyFill="1" applyBorder="1" applyAlignment="1">
      <alignment horizontal="center"/>
    </xf>
    <xf numFmtId="0" fontId="56" fillId="0" borderId="21" xfId="0" applyFont="1" applyBorder="1" applyAlignment="1">
      <alignment horizontal="left" wrapText="1"/>
    </xf>
    <xf numFmtId="0" fontId="56" fillId="0" borderId="23" xfId="0" applyFont="1" applyBorder="1" applyAlignment="1">
      <alignment horizontal="left" wrapText="1"/>
    </xf>
    <xf numFmtId="0" fontId="26" fillId="55" borderId="0" xfId="0" applyFont="1" applyFill="1" applyBorder="1" applyAlignment="1">
      <alignment horizontal="left"/>
    </xf>
    <xf numFmtId="0" fontId="83" fillId="55" borderId="0" xfId="0" applyFont="1" applyFill="1" applyBorder="1" applyAlignment="1">
      <alignment horizontal="left"/>
    </xf>
    <xf numFmtId="0" fontId="56" fillId="0" borderId="21" xfId="0" applyFont="1" applyBorder="1" applyAlignment="1">
      <alignment horizontal="left" vertical="center" wrapText="1"/>
    </xf>
    <xf numFmtId="0" fontId="56" fillId="0" borderId="24" xfId="0" applyFont="1" applyBorder="1" applyAlignment="1">
      <alignment horizontal="left" vertical="center" wrapText="1"/>
    </xf>
    <xf numFmtId="0" fontId="56" fillId="0" borderId="23" xfId="0" applyFont="1" applyBorder="1" applyAlignment="1">
      <alignment horizontal="left" vertical="center" wrapText="1"/>
    </xf>
    <xf numFmtId="0" fontId="59" fillId="55" borderId="0" xfId="0" applyFont="1" applyFill="1" applyBorder="1" applyAlignment="1">
      <alignment horizontal="center"/>
    </xf>
    <xf numFmtId="0" fontId="59" fillId="55" borderId="17" xfId="0" applyFont="1" applyFill="1" applyBorder="1" applyAlignment="1">
      <alignment horizontal="center"/>
    </xf>
    <xf numFmtId="0" fontId="59" fillId="55" borderId="10" xfId="0" applyFont="1" applyFill="1" applyBorder="1" applyAlignment="1">
      <alignment horizontal="center"/>
    </xf>
    <xf numFmtId="0" fontId="59" fillId="55" borderId="18" xfId="0" applyFont="1" applyFill="1" applyBorder="1" applyAlignment="1">
      <alignment horizontal="center"/>
    </xf>
    <xf numFmtId="0" fontId="59" fillId="55" borderId="21" xfId="0" applyFont="1" applyFill="1" applyBorder="1" applyAlignment="1">
      <alignment horizontal="left" vertical="center"/>
    </xf>
    <xf numFmtId="0" fontId="59" fillId="55" borderId="23" xfId="0" applyFont="1" applyFill="1" applyBorder="1" applyAlignment="1">
      <alignment horizontal="left" vertical="center"/>
    </xf>
    <xf numFmtId="0" fontId="59" fillId="55" borderId="14" xfId="0" applyFont="1" applyFill="1" applyBorder="1" applyAlignment="1">
      <alignment horizontal="left" vertical="center"/>
    </xf>
    <xf numFmtId="0" fontId="59" fillId="55" borderId="20" xfId="0" applyFont="1" applyFill="1" applyBorder="1" applyAlignment="1">
      <alignment horizontal="left" vertical="center"/>
    </xf>
    <xf numFmtId="0" fontId="56" fillId="0" borderId="73" xfId="0" applyFont="1" applyBorder="1" applyAlignment="1">
      <alignment horizontal="left" vertical="center" wrapText="1"/>
    </xf>
    <xf numFmtId="0" fontId="56" fillId="0" borderId="74" xfId="0" applyFont="1" applyBorder="1" applyAlignment="1">
      <alignment horizontal="left" vertical="center" wrapText="1"/>
    </xf>
    <xf numFmtId="0" fontId="56" fillId="0" borderId="75" xfId="0" applyFont="1" applyBorder="1" applyAlignment="1">
      <alignment horizontal="left" vertical="center" wrapText="1"/>
    </xf>
    <xf numFmtId="0" fontId="59" fillId="55" borderId="21" xfId="0" applyFont="1" applyFill="1" applyBorder="1" applyAlignment="1">
      <alignment horizontal="center" vertical="center"/>
    </xf>
    <xf numFmtId="0" fontId="59" fillId="55" borderId="24" xfId="0" applyFont="1" applyFill="1" applyBorder="1" applyAlignment="1">
      <alignment horizontal="center" vertical="center"/>
    </xf>
  </cellXfs>
  <cellStyles count="451">
    <cellStyle name="20% - Énfasis1" xfId="1" builtinId="30" customBuiltin="1"/>
    <cellStyle name="20% - Énfasis1 2 2" xfId="2"/>
    <cellStyle name="20% - Énfasis1 2 2 2" xfId="3"/>
    <cellStyle name="20% - Énfasis1 2 2 3" xfId="4"/>
    <cellStyle name="20% - Énfasis1 2 3" xfId="5"/>
    <cellStyle name="20% - Énfasis1 2 4" xfId="6"/>
    <cellStyle name="20% - Énfasis1 3 2" xfId="7"/>
    <cellStyle name="20% - Énfasis1 3 3" xfId="8"/>
    <cellStyle name="20% - Énfasis1 4" xfId="9"/>
    <cellStyle name="20% - Énfasis2" xfId="10" builtinId="34" customBuiltin="1"/>
    <cellStyle name="20% - Énfasis2 2 2" xfId="11"/>
    <cellStyle name="20% - Énfasis2 2 2 2" xfId="12"/>
    <cellStyle name="20% - Énfasis2 2 2 3" xfId="13"/>
    <cellStyle name="20% - Énfasis2 2 3" xfId="14"/>
    <cellStyle name="20% - Énfasis2 2 4" xfId="15"/>
    <cellStyle name="20% - Énfasis2 3 2" xfId="16"/>
    <cellStyle name="20% - Énfasis2 3 3" xfId="17"/>
    <cellStyle name="20% - Énfasis2 4" xfId="18"/>
    <cellStyle name="20% - Énfasis3" xfId="19" builtinId="38" customBuiltin="1"/>
    <cellStyle name="20% - Énfasis3 2 2" xfId="20"/>
    <cellStyle name="20% - Énfasis3 2 2 2" xfId="21"/>
    <cellStyle name="20% - Énfasis3 2 2 3" xfId="22"/>
    <cellStyle name="20% - Énfasis3 2 3" xfId="23"/>
    <cellStyle name="20% - Énfasis3 2 4" xfId="24"/>
    <cellStyle name="20% - Énfasis3 3 2" xfId="25"/>
    <cellStyle name="20% - Énfasis3 3 3" xfId="26"/>
    <cellStyle name="20% - Énfasis3 4" xfId="27"/>
    <cellStyle name="20% - Énfasis4" xfId="28" builtinId="42" customBuiltin="1"/>
    <cellStyle name="20% - Énfasis4 2 2" xfId="29"/>
    <cellStyle name="20% - Énfasis4 2 2 2" xfId="30"/>
    <cellStyle name="20% - Énfasis4 2 2 3" xfId="31"/>
    <cellStyle name="20% - Énfasis4 2 3" xfId="32"/>
    <cellStyle name="20% - Énfasis4 2 4" xfId="33"/>
    <cellStyle name="20% - Énfasis4 3 2" xfId="34"/>
    <cellStyle name="20% - Énfasis4 3 3" xfId="35"/>
    <cellStyle name="20% - Énfasis4 4" xfId="36"/>
    <cellStyle name="20% - Énfasis5" xfId="37" builtinId="46" customBuiltin="1"/>
    <cellStyle name="20% - Énfasis5 2 2" xfId="38"/>
    <cellStyle name="20% - Énfasis5 2 2 2" xfId="39"/>
    <cellStyle name="20% - Énfasis5 2 2 3" xfId="40"/>
    <cellStyle name="20% - Énfasis5 2 3" xfId="41"/>
    <cellStyle name="20% - Énfasis5 2 4" xfId="42"/>
    <cellStyle name="20% - Énfasis5 3 2" xfId="43"/>
    <cellStyle name="20% - Énfasis5 3 3" xfId="44"/>
    <cellStyle name="20% - Énfasis5 4" xfId="45"/>
    <cellStyle name="20% - Énfasis6" xfId="46" builtinId="50" customBuiltin="1"/>
    <cellStyle name="20% - Énfasis6 2 2" xfId="47"/>
    <cellStyle name="20% - Énfasis6 2 2 2" xfId="48"/>
    <cellStyle name="20% - Énfasis6 2 2 3" xfId="49"/>
    <cellStyle name="20% - Énfasis6 2 3" xfId="50"/>
    <cellStyle name="20% - Énfasis6 2 4" xfId="51"/>
    <cellStyle name="20% - Énfasis6 3 2" xfId="52"/>
    <cellStyle name="20% - Énfasis6 3 3" xfId="53"/>
    <cellStyle name="20% - Énfasis6 4" xfId="54"/>
    <cellStyle name="40% - Énfasis1" xfId="55" builtinId="31" customBuiltin="1"/>
    <cellStyle name="40% - Énfasis1 2 2" xfId="56"/>
    <cellStyle name="40% - Énfasis1 2 2 2" xfId="57"/>
    <cellStyle name="40% - Énfasis1 2 2 3" xfId="58"/>
    <cellStyle name="40% - Énfasis1 2 3" xfId="59"/>
    <cellStyle name="40% - Énfasis1 2 4" xfId="60"/>
    <cellStyle name="40% - Énfasis1 3 2" xfId="61"/>
    <cellStyle name="40% - Énfasis1 3 3" xfId="62"/>
    <cellStyle name="40% - Énfasis1 4" xfId="63"/>
    <cellStyle name="40% - Énfasis2" xfId="64" builtinId="35" customBuiltin="1"/>
    <cellStyle name="40% - Énfasis2 2 2" xfId="65"/>
    <cellStyle name="40% - Énfasis2 2 2 2" xfId="66"/>
    <cellStyle name="40% - Énfasis2 2 2 3" xfId="67"/>
    <cellStyle name="40% - Énfasis2 2 3" xfId="68"/>
    <cellStyle name="40% - Énfasis2 2 4" xfId="69"/>
    <cellStyle name="40% - Énfasis2 3 2" xfId="70"/>
    <cellStyle name="40% - Énfasis2 3 3" xfId="71"/>
    <cellStyle name="40% - Énfasis2 4" xfId="72"/>
    <cellStyle name="40% - Énfasis3" xfId="73" builtinId="39" customBuiltin="1"/>
    <cellStyle name="40% - Énfasis3 2 2" xfId="74"/>
    <cellStyle name="40% - Énfasis3 2 2 2" xfId="75"/>
    <cellStyle name="40% - Énfasis3 2 2 3" xfId="76"/>
    <cellStyle name="40% - Énfasis3 2 3" xfId="77"/>
    <cellStyle name="40% - Énfasis3 2 4" xfId="78"/>
    <cellStyle name="40% - Énfasis3 3 2" xfId="79"/>
    <cellStyle name="40% - Énfasis3 3 3" xfId="80"/>
    <cellStyle name="40% - Énfasis3 4" xfId="81"/>
    <cellStyle name="40% - Énfasis4" xfId="82" builtinId="43" customBuiltin="1"/>
    <cellStyle name="40% - Énfasis4 2 2" xfId="83"/>
    <cellStyle name="40% - Énfasis4 2 2 2" xfId="84"/>
    <cellStyle name="40% - Énfasis4 2 2 3" xfId="85"/>
    <cellStyle name="40% - Énfasis4 2 3" xfId="86"/>
    <cellStyle name="40% - Énfasis4 2 4" xfId="87"/>
    <cellStyle name="40% - Énfasis4 3 2" xfId="88"/>
    <cellStyle name="40% - Énfasis4 3 3" xfId="89"/>
    <cellStyle name="40% - Énfasis4 4" xfId="90"/>
    <cellStyle name="40% - Énfasis5" xfId="91" builtinId="47" customBuiltin="1"/>
    <cellStyle name="40% - Énfasis5 2 2" xfId="92"/>
    <cellStyle name="40% - Énfasis5 2 2 2" xfId="93"/>
    <cellStyle name="40% - Énfasis5 2 2 3" xfId="94"/>
    <cellStyle name="40% - Énfasis5 2 3" xfId="95"/>
    <cellStyle name="40% - Énfasis5 2 4" xfId="96"/>
    <cellStyle name="40% - Énfasis5 3 2" xfId="97"/>
    <cellStyle name="40% - Énfasis5 3 3" xfId="98"/>
    <cellStyle name="40% - Énfasis5 4" xfId="99"/>
    <cellStyle name="40% - Énfasis6" xfId="100" builtinId="51" customBuiltin="1"/>
    <cellStyle name="40% - Énfasis6 2 2" xfId="101"/>
    <cellStyle name="40% - Énfasis6 2 2 2" xfId="102"/>
    <cellStyle name="40% - Énfasis6 2 2 3" xfId="103"/>
    <cellStyle name="40% - Énfasis6 2 3" xfId="104"/>
    <cellStyle name="40% - Énfasis6 2 4" xfId="105"/>
    <cellStyle name="40% - Énfasis6 3 2" xfId="106"/>
    <cellStyle name="40% - Énfasis6 3 3" xfId="107"/>
    <cellStyle name="40% - Énfasis6 4" xfId="108"/>
    <cellStyle name="60% - Énfasis1" xfId="109" builtinId="32" customBuiltin="1"/>
    <cellStyle name="60% - Énfasis1 2 2" xfId="110"/>
    <cellStyle name="60% - Énfasis1 2 2 2" xfId="111"/>
    <cellStyle name="60% - Énfasis1 2 2 3" xfId="112"/>
    <cellStyle name="60% - Énfasis1 2 3" xfId="113"/>
    <cellStyle name="60% - Énfasis1 2 4" xfId="114"/>
    <cellStyle name="60% - Énfasis1 3 2" xfId="115"/>
    <cellStyle name="60% - Énfasis1 3 3" xfId="116"/>
    <cellStyle name="60% - Énfasis1 4" xfId="117"/>
    <cellStyle name="60% - Énfasis2" xfId="118" builtinId="36" customBuiltin="1"/>
    <cellStyle name="60% - Énfasis2 2 2" xfId="119"/>
    <cellStyle name="60% - Énfasis2 2 2 2" xfId="120"/>
    <cellStyle name="60% - Énfasis2 2 2 3" xfId="121"/>
    <cellStyle name="60% - Énfasis2 2 3" xfId="122"/>
    <cellStyle name="60% - Énfasis2 2 4" xfId="123"/>
    <cellStyle name="60% - Énfasis2 3 2" xfId="124"/>
    <cellStyle name="60% - Énfasis2 3 3" xfId="125"/>
    <cellStyle name="60% - Énfasis2 4" xfId="126"/>
    <cellStyle name="60% - Énfasis3" xfId="127" builtinId="40" customBuiltin="1"/>
    <cellStyle name="60% - Énfasis3 2 2" xfId="128"/>
    <cellStyle name="60% - Énfasis3 2 2 2" xfId="129"/>
    <cellStyle name="60% - Énfasis3 2 2 3" xfId="130"/>
    <cellStyle name="60% - Énfasis3 2 3" xfId="131"/>
    <cellStyle name="60% - Énfasis3 2 4" xfId="132"/>
    <cellStyle name="60% - Énfasis3 3 2" xfId="133"/>
    <cellStyle name="60% - Énfasis3 3 3" xfId="134"/>
    <cellStyle name="60% - Énfasis3 4" xfId="135"/>
    <cellStyle name="60% - Énfasis4" xfId="136" builtinId="44" customBuiltin="1"/>
    <cellStyle name="60% - Énfasis4 2 2" xfId="137"/>
    <cellStyle name="60% - Énfasis4 2 2 2" xfId="138"/>
    <cellStyle name="60% - Énfasis4 2 2 3" xfId="139"/>
    <cellStyle name="60% - Énfasis4 2 3" xfId="140"/>
    <cellStyle name="60% - Énfasis4 2 4" xfId="141"/>
    <cellStyle name="60% - Énfasis4 3 2" xfId="142"/>
    <cellStyle name="60% - Énfasis4 3 3" xfId="143"/>
    <cellStyle name="60% - Énfasis4 4" xfId="144"/>
    <cellStyle name="60% - Énfasis5" xfId="145" builtinId="48" customBuiltin="1"/>
    <cellStyle name="60% - Énfasis5 2 2" xfId="146"/>
    <cellStyle name="60% - Énfasis5 2 2 2" xfId="147"/>
    <cellStyle name="60% - Énfasis5 2 2 3" xfId="148"/>
    <cellStyle name="60% - Énfasis5 2 3" xfId="149"/>
    <cellStyle name="60% - Énfasis5 2 4" xfId="150"/>
    <cellStyle name="60% - Énfasis5 3 2" xfId="151"/>
    <cellStyle name="60% - Énfasis5 3 3" xfId="152"/>
    <cellStyle name="60% - Énfasis5 4" xfId="153"/>
    <cellStyle name="60% - Énfasis6" xfId="154" builtinId="52" customBuiltin="1"/>
    <cellStyle name="60% - Énfasis6 2 2" xfId="155"/>
    <cellStyle name="60% - Énfasis6 2 2 2" xfId="156"/>
    <cellStyle name="60% - Énfasis6 2 2 3" xfId="157"/>
    <cellStyle name="60% - Énfasis6 2 3" xfId="158"/>
    <cellStyle name="60% - Énfasis6 2 4" xfId="159"/>
    <cellStyle name="60% - Énfasis6 3 2" xfId="160"/>
    <cellStyle name="60% - Énfasis6 3 3" xfId="161"/>
    <cellStyle name="60% - Énfasis6 4" xfId="162"/>
    <cellStyle name="Buena 2 2" xfId="163"/>
    <cellStyle name="Buena 2 2 2" xfId="164"/>
    <cellStyle name="Buena 2 2 3" xfId="165"/>
    <cellStyle name="Buena 2 3" xfId="166"/>
    <cellStyle name="Buena 2 4" xfId="167"/>
    <cellStyle name="Buena 3 2" xfId="168"/>
    <cellStyle name="Buena 3 3" xfId="169"/>
    <cellStyle name="Buena 4" xfId="170"/>
    <cellStyle name="Cálculo" xfId="171" builtinId="22" customBuiltin="1"/>
    <cellStyle name="Cálculo 2 2" xfId="172"/>
    <cellStyle name="Cálculo 2 2 2" xfId="173"/>
    <cellStyle name="Cálculo 2 2 3" xfId="174"/>
    <cellStyle name="Cálculo 2 3" xfId="175"/>
    <cellStyle name="Cálculo 2 4" xfId="176"/>
    <cellStyle name="Cálculo 3 2" xfId="177"/>
    <cellStyle name="Cálculo 3 3" xfId="178"/>
    <cellStyle name="Cálculo 4" xfId="179"/>
    <cellStyle name="Celda de comprobación" xfId="180" builtinId="23" customBuiltin="1"/>
    <cellStyle name="Celda de comprobación 2 2" xfId="181"/>
    <cellStyle name="Celda de comprobación 2 2 2" xfId="182"/>
    <cellStyle name="Celda de comprobación 2 2 3" xfId="183"/>
    <cellStyle name="Celda de comprobación 2 3" xfId="184"/>
    <cellStyle name="Celda de comprobación 2 4" xfId="185"/>
    <cellStyle name="Celda de comprobación 3 2" xfId="186"/>
    <cellStyle name="Celda de comprobación 3 3" xfId="187"/>
    <cellStyle name="Celda de comprobación 4" xfId="188"/>
    <cellStyle name="Celda vinculada" xfId="189" builtinId="24" customBuiltin="1"/>
    <cellStyle name="Celda vinculada 2 2" xfId="190"/>
    <cellStyle name="Celda vinculada 2 2 2" xfId="191"/>
    <cellStyle name="Celda vinculada 2 2 3" xfId="192"/>
    <cellStyle name="Celda vinculada 2 3" xfId="193"/>
    <cellStyle name="Celda vinculada 2 4" xfId="194"/>
    <cellStyle name="Celda vinculada 3 2" xfId="195"/>
    <cellStyle name="Celda vinculada 3 3" xfId="196"/>
    <cellStyle name="Celda vinculada 4" xfId="197"/>
    <cellStyle name="Encabezado 4" xfId="198" builtinId="19" customBuiltin="1"/>
    <cellStyle name="Encabezado 4 2 2" xfId="199"/>
    <cellStyle name="Encabezado 4 2 2 2" xfId="200"/>
    <cellStyle name="Encabezado 4 2 2 3" xfId="201"/>
    <cellStyle name="Encabezado 4 2 3" xfId="202"/>
    <cellStyle name="Encabezado 4 2 4" xfId="203"/>
    <cellStyle name="Encabezado 4 3 2" xfId="204"/>
    <cellStyle name="Encabezado 4 3 3" xfId="205"/>
    <cellStyle name="Encabezado 4 4" xfId="206"/>
    <cellStyle name="Énfasis1" xfId="207" builtinId="29" customBuiltin="1"/>
    <cellStyle name="Énfasis1 2 2" xfId="208"/>
    <cellStyle name="Énfasis1 2 2 2" xfId="209"/>
    <cellStyle name="Énfasis1 2 2 3" xfId="210"/>
    <cellStyle name="Énfasis1 2 3" xfId="211"/>
    <cellStyle name="Énfasis1 2 4" xfId="212"/>
    <cellStyle name="Énfasis1 3 2" xfId="213"/>
    <cellStyle name="Énfasis1 3 3" xfId="214"/>
    <cellStyle name="Énfasis1 4" xfId="215"/>
    <cellStyle name="Énfasis2" xfId="216" builtinId="33" customBuiltin="1"/>
    <cellStyle name="Énfasis2 2 2" xfId="217"/>
    <cellStyle name="Énfasis2 2 2 2" xfId="218"/>
    <cellStyle name="Énfasis2 2 2 3" xfId="219"/>
    <cellStyle name="Énfasis2 2 3" xfId="220"/>
    <cellStyle name="Énfasis2 2 4" xfId="221"/>
    <cellStyle name="Énfasis2 3 2" xfId="222"/>
    <cellStyle name="Énfasis2 3 3" xfId="223"/>
    <cellStyle name="Énfasis2 4" xfId="224"/>
    <cellStyle name="Énfasis3" xfId="225" builtinId="37" customBuiltin="1"/>
    <cellStyle name="Énfasis3 2 2" xfId="226"/>
    <cellStyle name="Énfasis3 2 2 2" xfId="227"/>
    <cellStyle name="Énfasis3 2 2 3" xfId="228"/>
    <cellStyle name="Énfasis3 2 3" xfId="229"/>
    <cellStyle name="Énfasis3 2 4" xfId="230"/>
    <cellStyle name="Énfasis3 3 2" xfId="231"/>
    <cellStyle name="Énfasis3 3 3" xfId="232"/>
    <cellStyle name="Énfasis3 4" xfId="233"/>
    <cellStyle name="Énfasis4" xfId="234" builtinId="41" customBuiltin="1"/>
    <cellStyle name="Énfasis4 2 2" xfId="235"/>
    <cellStyle name="Énfasis4 2 2 2" xfId="236"/>
    <cellStyle name="Énfasis4 2 2 3" xfId="237"/>
    <cellStyle name="Énfasis4 2 3" xfId="238"/>
    <cellStyle name="Énfasis4 2 4" xfId="239"/>
    <cellStyle name="Énfasis4 3 2" xfId="240"/>
    <cellStyle name="Énfasis4 3 3" xfId="241"/>
    <cellStyle name="Énfasis4 4" xfId="242"/>
    <cellStyle name="Énfasis5" xfId="243" builtinId="45" customBuiltin="1"/>
    <cellStyle name="Énfasis5 2 2" xfId="244"/>
    <cellStyle name="Énfasis5 2 2 2" xfId="245"/>
    <cellStyle name="Énfasis5 2 2 3" xfId="246"/>
    <cellStyle name="Énfasis5 2 3" xfId="247"/>
    <cellStyle name="Énfasis5 2 4" xfId="248"/>
    <cellStyle name="Énfasis5 3 2" xfId="249"/>
    <cellStyle name="Énfasis5 3 3" xfId="250"/>
    <cellStyle name="Énfasis5 4" xfId="251"/>
    <cellStyle name="Énfasis6" xfId="252" builtinId="49" customBuiltin="1"/>
    <cellStyle name="Énfasis6 2 2" xfId="253"/>
    <cellStyle name="Énfasis6 2 2 2" xfId="254"/>
    <cellStyle name="Énfasis6 2 2 3" xfId="255"/>
    <cellStyle name="Énfasis6 2 3" xfId="256"/>
    <cellStyle name="Énfasis6 2 4" xfId="257"/>
    <cellStyle name="Énfasis6 3 2" xfId="258"/>
    <cellStyle name="Énfasis6 3 3" xfId="259"/>
    <cellStyle name="Énfasis6 4" xfId="260"/>
    <cellStyle name="Entrada" xfId="261" builtinId="20" customBuiltin="1"/>
    <cellStyle name="Entrada 2 2" xfId="262"/>
    <cellStyle name="Entrada 2 2 2" xfId="263"/>
    <cellStyle name="Entrada 2 2 3" xfId="264"/>
    <cellStyle name="Entrada 2 3" xfId="265"/>
    <cellStyle name="Entrada 2 4" xfId="266"/>
    <cellStyle name="Entrada 3 2" xfId="267"/>
    <cellStyle name="Entrada 3 3" xfId="268"/>
    <cellStyle name="Entrada 4" xfId="269"/>
    <cellStyle name="Hipervínculo" xfId="270" builtinId="8"/>
    <cellStyle name="Hipervínculo 2" xfId="271"/>
    <cellStyle name="Hipervínculo 2 2" xfId="272"/>
    <cellStyle name="Hipervínculo 3" xfId="273"/>
    <cellStyle name="Hipervínculo visitado" xfId="444" builtinId="9" hidden="1"/>
    <cellStyle name="Hipervínculo visitado" xfId="445" builtinId="9" hidden="1"/>
    <cellStyle name="Hipervínculo visitado" xfId="446" builtinId="9" hidden="1"/>
    <cellStyle name="Hipervínculo visitado" xfId="447" builtinId="9" hidden="1"/>
    <cellStyle name="Hipervínculo visitado" xfId="448" builtinId="9" hidden="1"/>
    <cellStyle name="Hipervínculo visitado" xfId="449" builtinId="9" hidden="1"/>
    <cellStyle name="Hipervínculo visitado" xfId="450" builtinId="9" hidden="1"/>
    <cellStyle name="Incorrecto" xfId="274" builtinId="27" customBuiltin="1"/>
    <cellStyle name="Incorrecto 2 2" xfId="275"/>
    <cellStyle name="Incorrecto 2 2 2" xfId="276"/>
    <cellStyle name="Incorrecto 2 2 3" xfId="277"/>
    <cellStyle name="Incorrecto 2 3" xfId="278"/>
    <cellStyle name="Incorrecto 2 4" xfId="279"/>
    <cellStyle name="Incorrecto 3 2" xfId="280"/>
    <cellStyle name="Incorrecto 3 3" xfId="281"/>
    <cellStyle name="Incorrecto 4" xfId="282"/>
    <cellStyle name="Millares" xfId="283" builtinId="3"/>
    <cellStyle name="Millares [0]" xfId="284" builtinId="6"/>
    <cellStyle name="Millares [0] 2" xfId="285"/>
    <cellStyle name="Millares [0] 2 2" xfId="286"/>
    <cellStyle name="Millares [0] 2 3" xfId="287"/>
    <cellStyle name="Millares [0] 3" xfId="288"/>
    <cellStyle name="Millares [0] 3 2" xfId="289"/>
    <cellStyle name="Millares [0] 4" xfId="290"/>
    <cellStyle name="Millares 2" xfId="291"/>
    <cellStyle name="Millares 2 2" xfId="292"/>
    <cellStyle name="Millares 2 3" xfId="293"/>
    <cellStyle name="Millares 2 4" xfId="294"/>
    <cellStyle name="Millares 2 5" xfId="295"/>
    <cellStyle name="Millares 2 5 2" xfId="296"/>
    <cellStyle name="Millares 2 5 2 2" xfId="297"/>
    <cellStyle name="Millares 3" xfId="298"/>
    <cellStyle name="Millares 3 2" xfId="299"/>
    <cellStyle name="Millares 3 2 2" xfId="300"/>
    <cellStyle name="Millares 4" xfId="301"/>
    <cellStyle name="Millares 4 2" xfId="302"/>
    <cellStyle name="Millares 4 2 2" xfId="303"/>
    <cellStyle name="Millares 4 3" xfId="304"/>
    <cellStyle name="Millares 5" xfId="305"/>
    <cellStyle name="Millares 5 2" xfId="306"/>
    <cellStyle name="Millares 5 2 2" xfId="307"/>
    <cellStyle name="Millares 6" xfId="308"/>
    <cellStyle name="Millares 6 2" xfId="309"/>
    <cellStyle name="Millares 6 2 2" xfId="310"/>
    <cellStyle name="Millares 7" xfId="311"/>
    <cellStyle name="Millares 7 2" xfId="312"/>
    <cellStyle name="Millares 8" xfId="313"/>
    <cellStyle name="Millares 8 2" xfId="314"/>
    <cellStyle name="Millares 8 2 2" xfId="315"/>
    <cellStyle name="Millares 8 3" xfId="316"/>
    <cellStyle name="Millares 9" xfId="317"/>
    <cellStyle name="Moneda [0]" xfId="318" builtinId="7"/>
    <cellStyle name="Neutral" xfId="319" builtinId="28" customBuiltin="1"/>
    <cellStyle name="Neutral 2 2" xfId="320"/>
    <cellStyle name="Neutral 2 2 2" xfId="321"/>
    <cellStyle name="Neutral 2 2 3" xfId="322"/>
    <cellStyle name="Neutral 2 3" xfId="323"/>
    <cellStyle name="Neutral 2 4" xfId="324"/>
    <cellStyle name="Neutral 3 2" xfId="325"/>
    <cellStyle name="Neutral 3 3" xfId="326"/>
    <cellStyle name="Neutral 4" xfId="327"/>
    <cellStyle name="Normal" xfId="0" builtinId="0"/>
    <cellStyle name="Normal 10" xfId="328"/>
    <cellStyle name="Normal 2" xfId="329"/>
    <cellStyle name="Normal 2 2" xfId="330"/>
    <cellStyle name="Normal 2 2 2" xfId="331"/>
    <cellStyle name="Normal 2 2 2 2" xfId="332"/>
    <cellStyle name="Normal 2 2 2 2 2" xfId="333"/>
    <cellStyle name="Normal 2 2 3" xfId="334"/>
    <cellStyle name="Normal 2 3" xfId="335"/>
    <cellStyle name="Normal 2 4" xfId="336"/>
    <cellStyle name="Normal 2 4 2" xfId="337"/>
    <cellStyle name="Normal 2 5" xfId="338"/>
    <cellStyle name="Normal 3" xfId="339"/>
    <cellStyle name="Normal 3 2" xfId="340"/>
    <cellStyle name="Normal 3 3" xfId="341"/>
    <cellStyle name="Normal 3 4" xfId="342"/>
    <cellStyle name="Normal 3 5" xfId="343"/>
    <cellStyle name="Normal 4" xfId="344"/>
    <cellStyle name="Normal 4 2" xfId="345"/>
    <cellStyle name="Normal 4 2 2" xfId="346"/>
    <cellStyle name="Normal 4 3" xfId="347"/>
    <cellStyle name="Normal 4 4" xfId="348"/>
    <cellStyle name="Normal 5" xfId="349"/>
    <cellStyle name="Normal 5 2" xfId="350"/>
    <cellStyle name="Normal 5 2 2" xfId="351"/>
    <cellStyle name="Normal 5 2 2 2" xfId="352"/>
    <cellStyle name="Normal 9" xfId="353"/>
    <cellStyle name="Normal_indice" xfId="354"/>
    <cellStyle name="Notas" xfId="355" builtinId="10" customBuiltin="1"/>
    <cellStyle name="Notas 2 2" xfId="356"/>
    <cellStyle name="Notas 2 2 2" xfId="357"/>
    <cellStyle name="Notas 2 2 3" xfId="358"/>
    <cellStyle name="Notas 2 3" xfId="359"/>
    <cellStyle name="Notas 2 4" xfId="360"/>
    <cellStyle name="Notas 3 2" xfId="361"/>
    <cellStyle name="Notas 3 3" xfId="362"/>
    <cellStyle name="Notas 4" xfId="363"/>
    <cellStyle name="Porcentaje" xfId="364" builtinId="5"/>
    <cellStyle name="Porcentaje 2" xfId="365"/>
    <cellStyle name="Porcentaje 3" xfId="366"/>
    <cellStyle name="Porcentual 2" xfId="367"/>
    <cellStyle name="Porcentual 2 2" xfId="368"/>
    <cellStyle name="Porcentual 2 3" xfId="369"/>
    <cellStyle name="Porcentual 2 4" xfId="370"/>
    <cellStyle name="Porcentual 2 4 2" xfId="371"/>
    <cellStyle name="Porcentual 2 5" xfId="372"/>
    <cellStyle name="Salida" xfId="373" builtinId="21" customBuiltin="1"/>
    <cellStyle name="Salida 2 2" xfId="374"/>
    <cellStyle name="Salida 2 2 2" xfId="375"/>
    <cellStyle name="Salida 2 2 3" xfId="376"/>
    <cellStyle name="Salida 2 3" xfId="377"/>
    <cellStyle name="Salida 2 4" xfId="378"/>
    <cellStyle name="Salida 3 2" xfId="379"/>
    <cellStyle name="Salida 3 3" xfId="380"/>
    <cellStyle name="Salida 4" xfId="381"/>
    <cellStyle name="Texto de advertencia" xfId="382" builtinId="11" customBuiltin="1"/>
    <cellStyle name="Texto de advertencia 2 2" xfId="383"/>
    <cellStyle name="Texto de advertencia 2 2 2" xfId="384"/>
    <cellStyle name="Texto de advertencia 2 2 3" xfId="385"/>
    <cellStyle name="Texto de advertencia 2 3" xfId="386"/>
    <cellStyle name="Texto de advertencia 2 4" xfId="387"/>
    <cellStyle name="Texto de advertencia 3 2" xfId="388"/>
    <cellStyle name="Texto de advertencia 3 3" xfId="389"/>
    <cellStyle name="Texto de advertencia 4" xfId="390"/>
    <cellStyle name="Texto explicativo" xfId="391" builtinId="53" customBuiltin="1"/>
    <cellStyle name="Texto explicativo 2 2" xfId="392"/>
    <cellStyle name="Texto explicativo 2 2 2" xfId="393"/>
    <cellStyle name="Texto explicativo 2 2 3" xfId="394"/>
    <cellStyle name="Texto explicativo 2 3" xfId="395"/>
    <cellStyle name="Texto explicativo 2 4" xfId="396"/>
    <cellStyle name="Texto explicativo 3 2" xfId="397"/>
    <cellStyle name="Texto explicativo 3 3" xfId="398"/>
    <cellStyle name="Texto explicativo 4" xfId="399"/>
    <cellStyle name="Título" xfId="400" builtinId="15" customBuiltin="1"/>
    <cellStyle name="Título 1 2 2" xfId="401"/>
    <cellStyle name="Título 1 2 2 2" xfId="402"/>
    <cellStyle name="Título 1 2 2 3" xfId="403"/>
    <cellStyle name="Título 1 2 3" xfId="404"/>
    <cellStyle name="Título 1 2 4" xfId="405"/>
    <cellStyle name="Título 1 3 2" xfId="406"/>
    <cellStyle name="Título 1 3 3" xfId="407"/>
    <cellStyle name="Título 1 4" xfId="408"/>
    <cellStyle name="Título 2" xfId="409" builtinId="17" customBuiltin="1"/>
    <cellStyle name="Título 2 2 2" xfId="410"/>
    <cellStyle name="Título 2 2 2 2" xfId="411"/>
    <cellStyle name="Título 2 2 2 3" xfId="412"/>
    <cellStyle name="Título 2 2 3" xfId="413"/>
    <cellStyle name="Título 2 2 4" xfId="414"/>
    <cellStyle name="Título 2 3 2" xfId="415"/>
    <cellStyle name="Título 2 3 3" xfId="416"/>
    <cellStyle name="Título 2 4" xfId="417"/>
    <cellStyle name="Título 3" xfId="418" builtinId="18" customBuiltin="1"/>
    <cellStyle name="Título 3 2 2" xfId="419"/>
    <cellStyle name="Título 3 2 2 2" xfId="420"/>
    <cellStyle name="Título 3 2 2 3" xfId="421"/>
    <cellStyle name="Título 3 2 3" xfId="422"/>
    <cellStyle name="Título 3 2 4" xfId="423"/>
    <cellStyle name="Título 3 3 2" xfId="424"/>
    <cellStyle name="Título 3 3 3" xfId="425"/>
    <cellStyle name="Título 3 4" xfId="426"/>
    <cellStyle name="Título 4 2" xfId="427"/>
    <cellStyle name="Título 4 2 2" xfId="428"/>
    <cellStyle name="Título 4 2 3" xfId="429"/>
    <cellStyle name="Título 4 3" xfId="430"/>
    <cellStyle name="Título 4 4" xfId="431"/>
    <cellStyle name="Título 5 2" xfId="432"/>
    <cellStyle name="Título 5 3" xfId="433"/>
    <cellStyle name="Título 6" xfId="434"/>
    <cellStyle name="Total" xfId="435" builtinId="25" customBuiltin="1"/>
    <cellStyle name="Total 2 2" xfId="436"/>
    <cellStyle name="Total 2 2 2" xfId="437"/>
    <cellStyle name="Total 2 2 3" xfId="438"/>
    <cellStyle name="Total 2 3" xfId="439"/>
    <cellStyle name="Total 2 4" xfId="440"/>
    <cellStyle name="Total 3 2" xfId="441"/>
    <cellStyle name="Total 3 3" xfId="442"/>
    <cellStyle name="Total 4" xfId="443"/>
  </cellStyles>
  <dxfs count="3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2" defaultTableStyle="TableStyleMedium2" defaultPivotStyle="PivotStyleLight16">
    <tableStyle name="PivotStyleLight16 2" table="0" count="11">
      <tableStyleElement type="headerRow" dxfId="29"/>
      <tableStyleElement type="totalRow" dxfId="28"/>
      <tableStyleElement type="firstRowStripe" dxfId="27"/>
      <tableStyleElement type="firstColumnStripe" dxfId="26"/>
      <tableStyleElement type="firstSubtotalColumn" dxfId="25"/>
      <tableStyleElement type="firstSubtotalRow" dxfId="24"/>
      <tableStyleElement type="secondSubtotalRow" dxfId="23"/>
      <tableStyleElement type="firstRowSubheading" dxfId="22"/>
      <tableStyleElement type="secondRowSubheading" dxfId="21"/>
      <tableStyleElement type="pageFieldLabels" dxfId="20"/>
      <tableStyleElement type="pageFieldValues" dxfId="19"/>
    </tableStyle>
    <tableStyle name="PivotStyleLight16 3" table="0" count="11">
      <tableStyleElement type="headerRow" dxfId="18"/>
      <tableStyleElement type="totalRow" dxfId="17"/>
      <tableStyleElement type="firstRowStripe" dxfId="16"/>
      <tableStyleElement type="firstColumnStripe" dxfId="15"/>
      <tableStyleElement type="firstSubtotalColumn"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FF0066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1. Precio promedio mensual de papa en los mercados mayoristas</a:t>
            </a:r>
          </a:p>
        </c:rich>
      </c:tx>
      <c:overlay val="0"/>
      <c:spPr>
        <a:noFill/>
        <a:ln w="25400">
          <a:noFill/>
        </a:ln>
      </c:spPr>
    </c:title>
    <c:autoTitleDeleted val="0"/>
    <c:plotArea>
      <c:layout>
        <c:manualLayout>
          <c:layoutTarget val="inner"/>
          <c:xMode val="edge"/>
          <c:yMode val="edge"/>
          <c:x val="0.12185490771779101"/>
          <c:y val="0.134280654455815"/>
          <c:w val="0.81030828773522001"/>
          <c:h val="0.61601002682592099"/>
        </c:manualLayout>
      </c:layout>
      <c:lineChart>
        <c:grouping val="standard"/>
        <c:varyColors val="0"/>
        <c:ser>
          <c:idx val="0"/>
          <c:order val="0"/>
          <c:tx>
            <c:strRef>
              <c:f>'precio mayorista'!$C$7</c:f>
              <c:strCache>
                <c:ptCount val="1"/>
                <c:pt idx="0">
                  <c:v>2016</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mayorista'!$C$8:$C$19</c:f>
              <c:numCache>
                <c:formatCode>#,##0</c:formatCode>
                <c:ptCount val="12"/>
                <c:pt idx="0">
                  <c:v>5870.2493894916133</c:v>
                </c:pt>
                <c:pt idx="1">
                  <c:v>5512.2771475282989</c:v>
                </c:pt>
                <c:pt idx="2">
                  <c:v>5621.283265841128</c:v>
                </c:pt>
                <c:pt idx="3">
                  <c:v>5289.886655795267</c:v>
                </c:pt>
                <c:pt idx="4">
                  <c:v>6568.1963639273808</c:v>
                </c:pt>
                <c:pt idx="5">
                  <c:v>7206.8687738496637</c:v>
                </c:pt>
                <c:pt idx="6">
                  <c:v>7248.9546176367357</c:v>
                </c:pt>
                <c:pt idx="7">
                  <c:v>7945.3385133182337</c:v>
                </c:pt>
                <c:pt idx="8">
                  <c:v>7040.2649865985759</c:v>
                </c:pt>
                <c:pt idx="9">
                  <c:v>7292.0917825686429</c:v>
                </c:pt>
                <c:pt idx="10">
                  <c:v>6354.105789104201</c:v>
                </c:pt>
                <c:pt idx="11">
                  <c:v>3863.9035405145264</c:v>
                </c:pt>
              </c:numCache>
            </c:numRef>
          </c:val>
          <c:smooth val="0"/>
          <c:extLst>
            <c:ext xmlns:c16="http://schemas.microsoft.com/office/drawing/2014/chart" uri="{C3380CC4-5D6E-409C-BE32-E72D297353CC}">
              <c16:uniqueId val="{00000000-72D2-480B-B051-8CBC7447FC81}"/>
            </c:ext>
          </c:extLst>
        </c:ser>
        <c:ser>
          <c:idx val="1"/>
          <c:order val="1"/>
          <c:tx>
            <c:strRef>
              <c:f>'precio mayorista'!$D$7</c:f>
              <c:strCache>
                <c:ptCount val="1"/>
                <c:pt idx="0">
                  <c:v>2017</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mayorista'!$D$8:$D$19</c:f>
              <c:numCache>
                <c:formatCode>#,##0</c:formatCode>
                <c:ptCount val="12"/>
                <c:pt idx="0">
                  <c:v>3649.8039034301619</c:v>
                </c:pt>
                <c:pt idx="1">
                  <c:v>4210.5750441630807</c:v>
                </c:pt>
                <c:pt idx="2">
                  <c:v>4419.1887260479079</c:v>
                </c:pt>
                <c:pt idx="3">
                  <c:v>4218.045080392988</c:v>
                </c:pt>
                <c:pt idx="4">
                  <c:v>4293.8489268546818</c:v>
                </c:pt>
                <c:pt idx="5">
                  <c:v>3778.7463022463317</c:v>
                </c:pt>
                <c:pt idx="6">
                  <c:v>3934.1468877263478</c:v>
                </c:pt>
                <c:pt idx="7">
                  <c:v>3813.1342349857005</c:v>
                </c:pt>
                <c:pt idx="8">
                  <c:v>4307.8244704163626</c:v>
                </c:pt>
                <c:pt idx="9">
                  <c:v>4391.534614620974</c:v>
                </c:pt>
                <c:pt idx="10">
                  <c:v>6788.0859724450893</c:v>
                </c:pt>
                <c:pt idx="11">
                  <c:v>8184.0223490930721</c:v>
                </c:pt>
              </c:numCache>
            </c:numRef>
          </c:val>
          <c:smooth val="0"/>
          <c:extLst>
            <c:ext xmlns:c16="http://schemas.microsoft.com/office/drawing/2014/chart" uri="{C3380CC4-5D6E-409C-BE32-E72D297353CC}">
              <c16:uniqueId val="{00000001-72D2-480B-B051-8CBC7447FC81}"/>
            </c:ext>
          </c:extLst>
        </c:ser>
        <c:ser>
          <c:idx val="2"/>
          <c:order val="2"/>
          <c:tx>
            <c:strRef>
              <c:f>'precio mayorista'!$E$7</c:f>
              <c:strCache>
                <c:ptCount val="1"/>
                <c:pt idx="0">
                  <c:v>2018</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mayorista'!$E$8:$E$19</c:f>
              <c:numCache>
                <c:formatCode>#,##0</c:formatCode>
                <c:ptCount val="12"/>
                <c:pt idx="0">
                  <c:v>7976.7941188395216</c:v>
                </c:pt>
                <c:pt idx="1">
                  <c:v>7386.0482005676686</c:v>
                </c:pt>
                <c:pt idx="2">
                  <c:v>7621.296860804714</c:v>
                </c:pt>
                <c:pt idx="3">
                  <c:v>7169.2904729380289</c:v>
                </c:pt>
              </c:numCache>
            </c:numRef>
          </c:val>
          <c:smooth val="0"/>
          <c:extLst>
            <c:ext xmlns:c16="http://schemas.microsoft.com/office/drawing/2014/chart" uri="{C3380CC4-5D6E-409C-BE32-E72D297353CC}">
              <c16:uniqueId val="{00000002-72D2-480B-B051-8CBC7447FC81}"/>
            </c:ext>
          </c:extLst>
        </c:ser>
        <c:dLbls>
          <c:showLegendKey val="0"/>
          <c:showVal val="0"/>
          <c:showCatName val="0"/>
          <c:showSerName val="0"/>
          <c:showPercent val="0"/>
          <c:showBubbleSize val="0"/>
        </c:dLbls>
        <c:marker val="1"/>
        <c:smooth val="0"/>
        <c:axId val="-2139825848"/>
        <c:axId val="-2139817928"/>
      </c:lineChart>
      <c:catAx>
        <c:axId val="-2139825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000000"/>
                </a:solidFill>
                <a:latin typeface="Arial"/>
                <a:ea typeface="Arial"/>
                <a:cs typeface="Arial"/>
              </a:defRPr>
            </a:pPr>
            <a:endParaRPr lang="es-CL"/>
          </a:p>
        </c:txPr>
        <c:crossAx val="-2139817928"/>
        <c:crosses val="autoZero"/>
        <c:auto val="1"/>
        <c:lblAlgn val="ctr"/>
        <c:lblOffset val="100"/>
        <c:noMultiLvlLbl val="0"/>
      </c:catAx>
      <c:valAx>
        <c:axId val="-2139817928"/>
        <c:scaling>
          <c:orientation val="minMax"/>
          <c:min val="1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 / kg</a:t>
                </a:r>
              </a:p>
            </c:rich>
          </c:tx>
          <c:overlay val="0"/>
          <c:spPr>
            <a:noFill/>
            <a:ln w="25400">
              <a:noFill/>
            </a:ln>
          </c:spPr>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39825848"/>
        <c:crosses val="autoZero"/>
        <c:crossBetween val="between"/>
      </c:valAx>
      <c:spPr>
        <a:noFill/>
        <a:ln w="25400">
          <a:noFill/>
        </a:ln>
      </c:spPr>
    </c:plotArea>
    <c:legend>
      <c:legendPos val="r"/>
      <c:layout>
        <c:manualLayout>
          <c:xMode val="edge"/>
          <c:yMode val="edge"/>
          <c:x val="0.22664633637890599"/>
          <c:y val="0.89923025676836299"/>
          <c:w val="0.41531045381808401"/>
          <c:h val="9.3962612471606199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10. Rendimiento regional de papa entre las regiones de Coquimbo y Los Lagos (ton/ha)</a:t>
            </a:r>
          </a:p>
        </c:rich>
      </c:tx>
      <c:overlay val="0"/>
      <c:spPr>
        <a:noFill/>
        <a:ln w="25400">
          <a:noFill/>
        </a:ln>
      </c:spPr>
    </c:title>
    <c:autoTitleDeleted val="0"/>
    <c:plotArea>
      <c:layout>
        <c:manualLayout>
          <c:layoutTarget val="inner"/>
          <c:xMode val="edge"/>
          <c:yMode val="edge"/>
          <c:x val="7.4922499548533E-2"/>
          <c:y val="0.116343490304709"/>
          <c:w val="0.90820192387826204"/>
          <c:h val="0.71348703295744498"/>
        </c:manualLayout>
      </c:layout>
      <c:barChart>
        <c:barDir val="col"/>
        <c:grouping val="clustered"/>
        <c:varyColors val="0"/>
        <c:ser>
          <c:idx val="0"/>
          <c:order val="0"/>
          <c:tx>
            <c:strRef>
              <c:f>'rend región'!$B$21</c:f>
              <c:strCache>
                <c:ptCount val="1"/>
                <c:pt idx="0">
                  <c:v>2014/15</c:v>
                </c:pt>
              </c:strCache>
            </c:strRef>
          </c:tx>
          <c:spPr>
            <a:solidFill>
              <a:srgbClr val="4F81BD"/>
            </a:solidFill>
            <a:ln w="25400">
              <a:noFill/>
            </a:ln>
          </c:spPr>
          <c:invertIfNegative val="0"/>
          <c:cat>
            <c:strRef>
              <c:f>'rend región'!$C$7:$K$7</c:f>
              <c:strCache>
                <c:ptCount val="9"/>
                <c:pt idx="0">
                  <c:v>Coquimbo</c:v>
                </c:pt>
                <c:pt idx="1">
                  <c:v>Valparaíso</c:v>
                </c:pt>
                <c:pt idx="2">
                  <c:v>Metropolitana</c:v>
                </c:pt>
                <c:pt idx="3">
                  <c:v>O´Higgins</c:v>
                </c:pt>
                <c:pt idx="4">
                  <c:v>Maule</c:v>
                </c:pt>
                <c:pt idx="5">
                  <c:v>Bío Bío</c:v>
                </c:pt>
                <c:pt idx="6">
                  <c:v>La Araucanía</c:v>
                </c:pt>
                <c:pt idx="7">
                  <c:v>Los Ríos</c:v>
                </c:pt>
                <c:pt idx="8">
                  <c:v>Los Lagos</c:v>
                </c:pt>
              </c:strCache>
            </c:strRef>
          </c:cat>
          <c:val>
            <c:numRef>
              <c:f>'rend región'!$C$21:$K$21</c:f>
              <c:numCache>
                <c:formatCode>#,##0.0</c:formatCode>
                <c:ptCount val="9"/>
                <c:pt idx="0">
                  <c:v>23.15</c:v>
                </c:pt>
                <c:pt idx="1">
                  <c:v>15.08</c:v>
                </c:pt>
                <c:pt idx="2">
                  <c:v>22.86</c:v>
                </c:pt>
                <c:pt idx="3">
                  <c:v>16.309999999999999</c:v>
                </c:pt>
                <c:pt idx="4">
                  <c:v>16.440000000000001</c:v>
                </c:pt>
                <c:pt idx="5">
                  <c:v>15.78</c:v>
                </c:pt>
                <c:pt idx="6">
                  <c:v>18.21</c:v>
                </c:pt>
                <c:pt idx="7">
                  <c:v>17.8</c:v>
                </c:pt>
                <c:pt idx="8">
                  <c:v>25.64</c:v>
                </c:pt>
              </c:numCache>
            </c:numRef>
          </c:val>
          <c:extLst>
            <c:ext xmlns:c16="http://schemas.microsoft.com/office/drawing/2014/chart" uri="{C3380CC4-5D6E-409C-BE32-E72D297353CC}">
              <c16:uniqueId val="{00000000-DDCF-4CC0-8F7C-261EF469397C}"/>
            </c:ext>
          </c:extLst>
        </c:ser>
        <c:ser>
          <c:idx val="1"/>
          <c:order val="1"/>
          <c:tx>
            <c:strRef>
              <c:f>'rend región'!$B$22</c:f>
              <c:strCache>
                <c:ptCount val="1"/>
                <c:pt idx="0">
                  <c:v>2015/16</c:v>
                </c:pt>
              </c:strCache>
            </c:strRef>
          </c:tx>
          <c:spPr>
            <a:solidFill>
              <a:srgbClr val="C0504D"/>
            </a:solidFill>
            <a:ln w="25400">
              <a:noFill/>
            </a:ln>
          </c:spPr>
          <c:invertIfNegative val="0"/>
          <c:cat>
            <c:strRef>
              <c:f>'rend región'!$C$7:$K$7</c:f>
              <c:strCache>
                <c:ptCount val="9"/>
                <c:pt idx="0">
                  <c:v>Coquimbo</c:v>
                </c:pt>
                <c:pt idx="1">
                  <c:v>Valparaíso</c:v>
                </c:pt>
                <c:pt idx="2">
                  <c:v>Metropolitana</c:v>
                </c:pt>
                <c:pt idx="3">
                  <c:v>O´Higgins</c:v>
                </c:pt>
                <c:pt idx="4">
                  <c:v>Maule</c:v>
                </c:pt>
                <c:pt idx="5">
                  <c:v>Bío Bío</c:v>
                </c:pt>
                <c:pt idx="6">
                  <c:v>La Araucanía</c:v>
                </c:pt>
                <c:pt idx="7">
                  <c:v>Los Ríos</c:v>
                </c:pt>
                <c:pt idx="8">
                  <c:v>Los Lagos</c:v>
                </c:pt>
              </c:strCache>
            </c:strRef>
          </c:cat>
          <c:val>
            <c:numRef>
              <c:f>'rend región'!$C$22:$K$22</c:f>
              <c:numCache>
                <c:formatCode>#,##0.0</c:formatCode>
                <c:ptCount val="9"/>
                <c:pt idx="0">
                  <c:v>24.23</c:v>
                </c:pt>
                <c:pt idx="1">
                  <c:v>17.809999999999999</c:v>
                </c:pt>
                <c:pt idx="2">
                  <c:v>17.2</c:v>
                </c:pt>
                <c:pt idx="3">
                  <c:v>13.73</c:v>
                </c:pt>
                <c:pt idx="4">
                  <c:v>16.919999999999998</c:v>
                </c:pt>
                <c:pt idx="5">
                  <c:v>14.809999999999999</c:v>
                </c:pt>
                <c:pt idx="6">
                  <c:v>22.619999999999997</c:v>
                </c:pt>
                <c:pt idx="7">
                  <c:v>22</c:v>
                </c:pt>
                <c:pt idx="8">
                  <c:v>33.200000000000003</c:v>
                </c:pt>
              </c:numCache>
            </c:numRef>
          </c:val>
          <c:extLst>
            <c:ext xmlns:c16="http://schemas.microsoft.com/office/drawing/2014/chart" uri="{C3380CC4-5D6E-409C-BE32-E72D297353CC}">
              <c16:uniqueId val="{00000001-DDCF-4CC0-8F7C-261EF469397C}"/>
            </c:ext>
          </c:extLst>
        </c:ser>
        <c:ser>
          <c:idx val="2"/>
          <c:order val="2"/>
          <c:tx>
            <c:strRef>
              <c:f>'rend región'!$B$23</c:f>
              <c:strCache>
                <c:ptCount val="1"/>
                <c:pt idx="0">
                  <c:v>2016/17</c:v>
                </c:pt>
              </c:strCache>
            </c:strRef>
          </c:tx>
          <c:invertIfNegative val="0"/>
          <c:cat>
            <c:strRef>
              <c:f>'rend región'!$C$7:$K$7</c:f>
              <c:strCache>
                <c:ptCount val="9"/>
                <c:pt idx="0">
                  <c:v>Coquimbo</c:v>
                </c:pt>
                <c:pt idx="1">
                  <c:v>Valparaíso</c:v>
                </c:pt>
                <c:pt idx="2">
                  <c:v>Metropolitana</c:v>
                </c:pt>
                <c:pt idx="3">
                  <c:v>O´Higgins</c:v>
                </c:pt>
                <c:pt idx="4">
                  <c:v>Maule</c:v>
                </c:pt>
                <c:pt idx="5">
                  <c:v>Bío Bío</c:v>
                </c:pt>
                <c:pt idx="6">
                  <c:v>La Araucanía</c:v>
                </c:pt>
                <c:pt idx="7">
                  <c:v>Los Ríos</c:v>
                </c:pt>
                <c:pt idx="8">
                  <c:v>Los Lagos</c:v>
                </c:pt>
              </c:strCache>
            </c:strRef>
          </c:cat>
          <c:val>
            <c:numRef>
              <c:f>'rend región'!$C$23:$K$23</c:f>
              <c:numCache>
                <c:formatCode>#,##0.0</c:formatCode>
                <c:ptCount val="9"/>
                <c:pt idx="0">
                  <c:v>24.86</c:v>
                </c:pt>
                <c:pt idx="1">
                  <c:v>13.88</c:v>
                </c:pt>
                <c:pt idx="2">
                  <c:v>17</c:v>
                </c:pt>
                <c:pt idx="3">
                  <c:v>15.419999999999998</c:v>
                </c:pt>
                <c:pt idx="4">
                  <c:v>22.130000000000003</c:v>
                </c:pt>
                <c:pt idx="5">
                  <c:v>17.25</c:v>
                </c:pt>
                <c:pt idx="6">
                  <c:v>26.639999999999997</c:v>
                </c:pt>
                <c:pt idx="7">
                  <c:v>31.689999999999998</c:v>
                </c:pt>
                <c:pt idx="8">
                  <c:v>42.980000000000004</c:v>
                </c:pt>
              </c:numCache>
            </c:numRef>
          </c:val>
          <c:extLst>
            <c:ext xmlns:c16="http://schemas.microsoft.com/office/drawing/2014/chart" uri="{C3380CC4-5D6E-409C-BE32-E72D297353CC}">
              <c16:uniqueId val="{00000002-DDCF-4CC0-8F7C-261EF469397C}"/>
            </c:ext>
          </c:extLst>
        </c:ser>
        <c:dLbls>
          <c:showLegendKey val="0"/>
          <c:showVal val="0"/>
          <c:showCatName val="0"/>
          <c:showSerName val="0"/>
          <c:showPercent val="0"/>
          <c:showBubbleSize val="0"/>
        </c:dLbls>
        <c:gapWidth val="219"/>
        <c:overlap val="-27"/>
        <c:axId val="-2125025304"/>
        <c:axId val="-2125021768"/>
      </c:barChart>
      <c:catAx>
        <c:axId val="-2125025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5021768"/>
        <c:crosses val="autoZero"/>
        <c:auto val="1"/>
        <c:lblAlgn val="ctr"/>
        <c:lblOffset val="100"/>
        <c:noMultiLvlLbl val="0"/>
      </c:catAx>
      <c:valAx>
        <c:axId val="-2125021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Toneladas por hectárea</a:t>
                </a:r>
              </a:p>
            </c:rich>
          </c:tx>
          <c:layout>
            <c:manualLayout>
              <c:xMode val="edge"/>
              <c:yMode val="edge"/>
              <c:x val="1.28412213997876E-2"/>
              <c:y val="0.266974425030644"/>
            </c:manualLayout>
          </c:layout>
          <c:overlay val="0"/>
        </c:title>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5025304"/>
        <c:crosses val="autoZero"/>
        <c:crossBetween val="between"/>
      </c:valAx>
      <c:spPr>
        <a:noFill/>
        <a:ln w="25400">
          <a:noFill/>
        </a:ln>
      </c:spPr>
    </c:plotArea>
    <c:legend>
      <c:legendPos val="r"/>
      <c:layout>
        <c:manualLayout>
          <c:xMode val="edge"/>
          <c:yMode val="edge"/>
          <c:x val="0.38249090919309597"/>
          <c:y val="0.91850719187805996"/>
          <c:w val="0.236118632922491"/>
          <c:h val="5.9784624547261397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t>Gráfico 2. Precio diario de papa en los mercados mayoristas</a:t>
            </a:r>
            <a:r>
              <a:rPr lang="en-US" sz="1200" b="1" baseline="0"/>
              <a:t> </a:t>
            </a:r>
            <a:r>
              <a:rPr lang="en-US" sz="1200" b="1"/>
              <a:t>(en $/25 kilos con IVA)</a:t>
            </a:r>
          </a:p>
        </c:rich>
      </c:tx>
      <c:layout>
        <c:manualLayout>
          <c:xMode val="edge"/>
          <c:yMode val="edge"/>
          <c:x val="0.19754552415767165"/>
          <c:y val="2.6757226626386688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L"/>
        </a:p>
      </c:txPr>
    </c:title>
    <c:autoTitleDeleted val="0"/>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s>
    <c:plotArea>
      <c:layout>
        <c:manualLayout>
          <c:layoutTarget val="inner"/>
          <c:xMode val="edge"/>
          <c:yMode val="edge"/>
          <c:x val="7.8802777272797067E-2"/>
          <c:y val="0.13747478263608354"/>
          <c:w val="0.89441925792097887"/>
          <c:h val="0.62649364386274409"/>
        </c:manualLayout>
      </c:layout>
      <c:lineChart>
        <c:grouping val="standard"/>
        <c:varyColors val="0"/>
        <c:ser>
          <c:idx val="0"/>
          <c:order val="0"/>
          <c:tx>
            <c:v>Total</c:v>
          </c:tx>
          <c:spPr>
            <a:ln w="28575" cap="rnd">
              <a:solidFill>
                <a:schemeClr val="accent1"/>
              </a:solidFill>
              <a:round/>
            </a:ln>
            <a:effectLst/>
          </c:spPr>
          <c:marker>
            <c:symbol val="none"/>
          </c:marker>
          <c:trendline>
            <c:spPr>
              <a:ln w="19050" cap="rnd">
                <a:solidFill>
                  <a:srgbClr val="FF0000"/>
                </a:solidFill>
                <a:prstDash val="sysDot"/>
              </a:ln>
              <a:effectLst/>
            </c:spPr>
            <c:trendlineType val="poly"/>
            <c:order val="2"/>
            <c:dispRSqr val="0"/>
            <c:dispEq val="0"/>
          </c:trendline>
          <c:cat>
            <c:strLit>
              <c:ptCount val="101"/>
              <c:pt idx="0">
                <c:v>02-01-18</c:v>
              </c:pt>
              <c:pt idx="1">
                <c:v>03-01-18</c:v>
              </c:pt>
              <c:pt idx="2">
                <c:v>04-01-18</c:v>
              </c:pt>
              <c:pt idx="3">
                <c:v>05-01-18</c:v>
              </c:pt>
              <c:pt idx="4">
                <c:v>08-01-18</c:v>
              </c:pt>
              <c:pt idx="5">
                <c:v>09-01-18</c:v>
              </c:pt>
              <c:pt idx="6">
                <c:v>10-01-18</c:v>
              </c:pt>
              <c:pt idx="7">
                <c:v>11-01-18</c:v>
              </c:pt>
              <c:pt idx="8">
                <c:v>12-01-18</c:v>
              </c:pt>
              <c:pt idx="9">
                <c:v>15-01-18</c:v>
              </c:pt>
              <c:pt idx="10">
                <c:v>16-01-18</c:v>
              </c:pt>
              <c:pt idx="11">
                <c:v>17-01-18</c:v>
              </c:pt>
              <c:pt idx="12">
                <c:v>18-01-18</c:v>
              </c:pt>
              <c:pt idx="13">
                <c:v>19-01-18</c:v>
              </c:pt>
              <c:pt idx="14">
                <c:v>22-01-18</c:v>
              </c:pt>
              <c:pt idx="15">
                <c:v>23-01-18</c:v>
              </c:pt>
              <c:pt idx="16">
                <c:v>24-01-18</c:v>
              </c:pt>
              <c:pt idx="17">
                <c:v>25-01-18</c:v>
              </c:pt>
              <c:pt idx="18">
                <c:v>26-01-18</c:v>
              </c:pt>
              <c:pt idx="19">
                <c:v>29-01-18</c:v>
              </c:pt>
              <c:pt idx="20">
                <c:v>30-01-18</c:v>
              </c:pt>
              <c:pt idx="21">
                <c:v>31-01-18</c:v>
              </c:pt>
              <c:pt idx="22">
                <c:v>01-02-18</c:v>
              </c:pt>
              <c:pt idx="23">
                <c:v>02-02-18</c:v>
              </c:pt>
              <c:pt idx="24">
                <c:v>05-02-18</c:v>
              </c:pt>
              <c:pt idx="25">
                <c:v>06-02-18</c:v>
              </c:pt>
              <c:pt idx="26">
                <c:v>07-02-18</c:v>
              </c:pt>
              <c:pt idx="27">
                <c:v>08-02-18</c:v>
              </c:pt>
              <c:pt idx="28">
                <c:v>09-02-18</c:v>
              </c:pt>
              <c:pt idx="29">
                <c:v>12-02-18</c:v>
              </c:pt>
              <c:pt idx="30">
                <c:v>13-02-18</c:v>
              </c:pt>
              <c:pt idx="31">
                <c:v>14-02-18</c:v>
              </c:pt>
              <c:pt idx="32">
                <c:v>15-02-18</c:v>
              </c:pt>
              <c:pt idx="33">
                <c:v>16-02-18</c:v>
              </c:pt>
              <c:pt idx="34">
                <c:v>19-02-18</c:v>
              </c:pt>
              <c:pt idx="35">
                <c:v>20-02-18</c:v>
              </c:pt>
              <c:pt idx="36">
                <c:v>21-02-18</c:v>
              </c:pt>
              <c:pt idx="37">
                <c:v>22-02-18</c:v>
              </c:pt>
              <c:pt idx="38">
                <c:v>23-02-18</c:v>
              </c:pt>
              <c:pt idx="39">
                <c:v>26-02-18</c:v>
              </c:pt>
              <c:pt idx="40">
                <c:v>27-02-18</c:v>
              </c:pt>
              <c:pt idx="41">
                <c:v>28-02-18</c:v>
              </c:pt>
              <c:pt idx="42">
                <c:v>01-03-18</c:v>
              </c:pt>
              <c:pt idx="43">
                <c:v>02-03-18</c:v>
              </c:pt>
              <c:pt idx="44">
                <c:v>05-03-18</c:v>
              </c:pt>
              <c:pt idx="45">
                <c:v>06-03-18</c:v>
              </c:pt>
              <c:pt idx="46">
                <c:v>07-03-18</c:v>
              </c:pt>
              <c:pt idx="47">
                <c:v>08-03-18</c:v>
              </c:pt>
              <c:pt idx="48">
                <c:v>09-03-18</c:v>
              </c:pt>
              <c:pt idx="49">
                <c:v>12-03-18</c:v>
              </c:pt>
              <c:pt idx="50">
                <c:v>13-03-18</c:v>
              </c:pt>
              <c:pt idx="51">
                <c:v>14-03-18</c:v>
              </c:pt>
              <c:pt idx="52">
                <c:v>15-03-18</c:v>
              </c:pt>
              <c:pt idx="53">
                <c:v>16-03-18</c:v>
              </c:pt>
              <c:pt idx="54">
                <c:v>19-03-18</c:v>
              </c:pt>
              <c:pt idx="55">
                <c:v>20-03-18</c:v>
              </c:pt>
              <c:pt idx="56">
                <c:v>21-03-18</c:v>
              </c:pt>
              <c:pt idx="57">
                <c:v>22-03-18</c:v>
              </c:pt>
              <c:pt idx="58">
                <c:v>23-03-18</c:v>
              </c:pt>
              <c:pt idx="59">
                <c:v>26-03-18</c:v>
              </c:pt>
              <c:pt idx="60">
                <c:v>27-03-18</c:v>
              </c:pt>
              <c:pt idx="61">
                <c:v>28-03-18</c:v>
              </c:pt>
              <c:pt idx="62">
                <c:v>29-03-18</c:v>
              </c:pt>
              <c:pt idx="63">
                <c:v>02-04-18</c:v>
              </c:pt>
              <c:pt idx="64">
                <c:v>03-04-18</c:v>
              </c:pt>
              <c:pt idx="65">
                <c:v>04-04-18</c:v>
              </c:pt>
              <c:pt idx="66">
                <c:v>05-04-18</c:v>
              </c:pt>
              <c:pt idx="67">
                <c:v>06-04-18</c:v>
              </c:pt>
              <c:pt idx="68">
                <c:v>09-04-18</c:v>
              </c:pt>
              <c:pt idx="69">
                <c:v>10-04-18</c:v>
              </c:pt>
              <c:pt idx="70">
                <c:v>11-04-18</c:v>
              </c:pt>
              <c:pt idx="71">
                <c:v>12-04-18</c:v>
              </c:pt>
              <c:pt idx="72">
                <c:v>13-04-18</c:v>
              </c:pt>
              <c:pt idx="73">
                <c:v>16-04-18</c:v>
              </c:pt>
              <c:pt idx="74">
                <c:v>17-04-18</c:v>
              </c:pt>
              <c:pt idx="75">
                <c:v>18-04-18</c:v>
              </c:pt>
              <c:pt idx="76">
                <c:v>19-04-18</c:v>
              </c:pt>
              <c:pt idx="77">
                <c:v>20-04-18</c:v>
              </c:pt>
              <c:pt idx="78">
                <c:v>23-04-18</c:v>
              </c:pt>
              <c:pt idx="79">
                <c:v>24-04-18</c:v>
              </c:pt>
              <c:pt idx="80">
                <c:v>25-04-18</c:v>
              </c:pt>
              <c:pt idx="81">
                <c:v>26-04-18</c:v>
              </c:pt>
              <c:pt idx="82">
                <c:v>27-04-18</c:v>
              </c:pt>
              <c:pt idx="83">
                <c:v>30-04-18</c:v>
              </c:pt>
              <c:pt idx="84">
                <c:v>02-05-18</c:v>
              </c:pt>
              <c:pt idx="85">
                <c:v>03-05-18</c:v>
              </c:pt>
              <c:pt idx="86">
                <c:v>04-05-18</c:v>
              </c:pt>
              <c:pt idx="87">
                <c:v>07-05-18</c:v>
              </c:pt>
              <c:pt idx="88">
                <c:v>08-05-18</c:v>
              </c:pt>
              <c:pt idx="89">
                <c:v>09-05-18</c:v>
              </c:pt>
              <c:pt idx="90">
                <c:v>10-05-18</c:v>
              </c:pt>
              <c:pt idx="91">
                <c:v>11-05-18</c:v>
              </c:pt>
              <c:pt idx="92">
                <c:v>14-05-18</c:v>
              </c:pt>
              <c:pt idx="93">
                <c:v>15-05-18</c:v>
              </c:pt>
              <c:pt idx="94">
                <c:v>16-05-18</c:v>
              </c:pt>
              <c:pt idx="95">
                <c:v>17-05-18</c:v>
              </c:pt>
              <c:pt idx="96">
                <c:v>18-05-18</c:v>
              </c:pt>
              <c:pt idx="97">
                <c:v>22-05-18</c:v>
              </c:pt>
              <c:pt idx="98">
                <c:v>23-05-18</c:v>
              </c:pt>
              <c:pt idx="99">
                <c:v>24-05-18</c:v>
              </c:pt>
              <c:pt idx="100">
                <c:v>25-05-18</c:v>
              </c:pt>
            </c:strLit>
          </c:cat>
          <c:val>
            <c:numLit>
              <c:formatCode>General</c:formatCode>
              <c:ptCount val="101"/>
              <c:pt idx="0">
                <c:v>8909.3174815807106</c:v>
              </c:pt>
              <c:pt idx="1">
                <c:v>7840.7410733150218</c:v>
              </c:pt>
              <c:pt idx="2">
                <c:v>7809.6932767355884</c:v>
              </c:pt>
              <c:pt idx="3">
                <c:v>8076.9057251440481</c:v>
              </c:pt>
              <c:pt idx="4">
                <c:v>8393.0713463751435</c:v>
              </c:pt>
              <c:pt idx="5">
                <c:v>8567.6531353820592</c:v>
              </c:pt>
              <c:pt idx="6">
                <c:v>8785.4895833333339</c:v>
              </c:pt>
              <c:pt idx="7">
                <c:v>8079.4738759950669</c:v>
              </c:pt>
              <c:pt idx="8">
                <c:v>8123.2539808917199</c:v>
              </c:pt>
              <c:pt idx="9">
                <c:v>8422.6302729528543</c:v>
              </c:pt>
              <c:pt idx="10">
                <c:v>8521.8227146814406</c:v>
              </c:pt>
              <c:pt idx="11">
                <c:v>7341.9318429661944</c:v>
              </c:pt>
              <c:pt idx="12">
                <c:v>8752.7222441722643</c:v>
              </c:pt>
              <c:pt idx="13">
                <c:v>7340.8289322617684</c:v>
              </c:pt>
              <c:pt idx="14">
                <c:v>8269.9015263417041</c:v>
              </c:pt>
              <c:pt idx="15">
                <c:v>7376.5123827843236</c:v>
              </c:pt>
              <c:pt idx="16">
                <c:v>6779.6763550667711</c:v>
              </c:pt>
              <c:pt idx="17">
                <c:v>7377.4510608369474</c:v>
              </c:pt>
              <c:pt idx="18">
                <c:v>7266.3041691133294</c:v>
              </c:pt>
              <c:pt idx="19">
                <c:v>7715.1023316062174</c:v>
              </c:pt>
              <c:pt idx="20">
                <c:v>8313.5099807477964</c:v>
              </c:pt>
              <c:pt idx="21">
                <c:v>7647.5334158415844</c:v>
              </c:pt>
              <c:pt idx="22">
                <c:v>7951.0458313018044</c:v>
              </c:pt>
              <c:pt idx="23">
                <c:v>7755.2534403669724</c:v>
              </c:pt>
              <c:pt idx="24">
                <c:v>8836.7935349322215</c:v>
              </c:pt>
              <c:pt idx="25">
                <c:v>7124.5214559832539</c:v>
              </c:pt>
              <c:pt idx="26">
                <c:v>7802.6737548964747</c:v>
              </c:pt>
              <c:pt idx="27">
                <c:v>7103.1394692264257</c:v>
              </c:pt>
              <c:pt idx="28">
                <c:v>6780.8314977973569</c:v>
              </c:pt>
              <c:pt idx="29">
                <c:v>7160.8268733850127</c:v>
              </c:pt>
              <c:pt idx="30">
                <c:v>7472.7251687560274</c:v>
              </c:pt>
              <c:pt idx="31">
                <c:v>7170.8317544524443</c:v>
              </c:pt>
              <c:pt idx="32">
                <c:v>6964.1898052217157</c:v>
              </c:pt>
              <c:pt idx="33">
                <c:v>7221.3325859491779</c:v>
              </c:pt>
              <c:pt idx="34">
                <c:v>7133.4410213378087</c:v>
              </c:pt>
              <c:pt idx="35">
                <c:v>7272.532983070636</c:v>
              </c:pt>
              <c:pt idx="36">
                <c:v>7180.0190605854323</c:v>
              </c:pt>
              <c:pt idx="37">
                <c:v>7411.7855750487333</c:v>
              </c:pt>
              <c:pt idx="38">
                <c:v>8033.2262731481478</c:v>
              </c:pt>
              <c:pt idx="39">
                <c:v>7174.8782249741998</c:v>
              </c:pt>
              <c:pt idx="40">
                <c:v>7159.963768115942</c:v>
              </c:pt>
              <c:pt idx="41">
                <c:v>7264.9292929292933</c:v>
              </c:pt>
              <c:pt idx="42">
                <c:v>7963.3920283920288</c:v>
              </c:pt>
              <c:pt idx="43">
                <c:v>7904.5806615776082</c:v>
              </c:pt>
              <c:pt idx="44">
                <c:v>7231.5235396687012</c:v>
              </c:pt>
              <c:pt idx="45">
                <c:v>7848.1800569800571</c:v>
              </c:pt>
              <c:pt idx="46">
                <c:v>7560.8516798265982</c:v>
              </c:pt>
              <c:pt idx="47">
                <c:v>7374.505553270259</c:v>
              </c:pt>
              <c:pt idx="48">
                <c:v>7621.5168697282097</c:v>
              </c:pt>
              <c:pt idx="49">
                <c:v>7579.7615535889872</c:v>
              </c:pt>
              <c:pt idx="50">
                <c:v>7240.4376400298734</c:v>
              </c:pt>
              <c:pt idx="51">
                <c:v>7412.7576736672054</c:v>
              </c:pt>
              <c:pt idx="52">
                <c:v>7618.1204754186929</c:v>
              </c:pt>
              <c:pt idx="53">
                <c:v>7447.3420338545029</c:v>
              </c:pt>
              <c:pt idx="54">
                <c:v>6773.6006688963207</c:v>
              </c:pt>
              <c:pt idx="55">
                <c:v>7721.4219917012451</c:v>
              </c:pt>
              <c:pt idx="56">
                <c:v>7691.1314441789009</c:v>
              </c:pt>
              <c:pt idx="57">
                <c:v>8001.4611951400939</c:v>
              </c:pt>
              <c:pt idx="58">
                <c:v>8097.0198895027625</c:v>
              </c:pt>
              <c:pt idx="59">
                <c:v>7676.7675239536056</c:v>
              </c:pt>
              <c:pt idx="60">
                <c:v>7697.7826479891546</c:v>
              </c:pt>
              <c:pt idx="61">
                <c:v>8114.3112947658401</c:v>
              </c:pt>
              <c:pt idx="62">
                <c:v>7508.4074585635362</c:v>
              </c:pt>
              <c:pt idx="63">
                <c:v>7892.5183585313171</c:v>
              </c:pt>
              <c:pt idx="64">
                <c:v>7518.8589634664404</c:v>
              </c:pt>
              <c:pt idx="65">
                <c:v>7151.9047280483474</c:v>
              </c:pt>
              <c:pt idx="66">
                <c:v>7331.1320523303357</c:v>
              </c:pt>
              <c:pt idx="67">
                <c:v>7551.1506424457248</c:v>
              </c:pt>
              <c:pt idx="68">
                <c:v>7606.7357257368358</c:v>
              </c:pt>
              <c:pt idx="69">
                <c:v>7172.2948619631898</c:v>
              </c:pt>
              <c:pt idx="70">
                <c:v>7025.4584115071921</c:v>
              </c:pt>
              <c:pt idx="71">
                <c:v>7703.3904365904364</c:v>
              </c:pt>
              <c:pt idx="72">
                <c:v>7121.4625880281692</c:v>
              </c:pt>
              <c:pt idx="73">
                <c:v>7125.0661094224924</c:v>
              </c:pt>
              <c:pt idx="74">
                <c:v>6725.2723087818695</c:v>
              </c:pt>
              <c:pt idx="75">
                <c:v>7337.2235634958961</c:v>
              </c:pt>
              <c:pt idx="76">
                <c:v>6821.9516003122562</c:v>
              </c:pt>
              <c:pt idx="77">
                <c:v>7088.4113122171948</c:v>
              </c:pt>
              <c:pt idx="78">
                <c:v>7198.7752747252744</c:v>
              </c:pt>
              <c:pt idx="79">
                <c:v>6919.5024504084013</c:v>
              </c:pt>
              <c:pt idx="80">
                <c:v>6992.5262751159198</c:v>
              </c:pt>
              <c:pt idx="81">
                <c:v>6947.8157657657657</c:v>
              </c:pt>
              <c:pt idx="82">
                <c:v>6888.1215903837265</c:v>
              </c:pt>
              <c:pt idx="83">
                <c:v>6597.0535077288941</c:v>
              </c:pt>
              <c:pt idx="84">
                <c:v>6687.1650228530189</c:v>
              </c:pt>
              <c:pt idx="85">
                <c:v>6307.4767225325886</c:v>
              </c:pt>
              <c:pt idx="86">
                <c:v>7284.2116570942353</c:v>
              </c:pt>
              <c:pt idx="87">
                <c:v>6838.976110260337</c:v>
              </c:pt>
              <c:pt idx="88">
                <c:v>6697.9275959245606</c:v>
              </c:pt>
              <c:pt idx="89">
                <c:v>6162.9137349397588</c:v>
              </c:pt>
              <c:pt idx="90">
                <c:v>6609.3827558420626</c:v>
              </c:pt>
              <c:pt idx="91">
                <c:v>6303.1786681104495</c:v>
              </c:pt>
              <c:pt idx="92">
                <c:v>6951.7662745098041</c:v>
              </c:pt>
              <c:pt idx="93">
                <c:v>6795.0056993588223</c:v>
              </c:pt>
              <c:pt idx="94">
                <c:v>6254.929830395743</c:v>
              </c:pt>
              <c:pt idx="95">
                <c:v>6130.1480446927371</c:v>
              </c:pt>
              <c:pt idx="96">
                <c:v>6477.6347305389218</c:v>
              </c:pt>
              <c:pt idx="97">
                <c:v>6019.0803108808286</c:v>
              </c:pt>
              <c:pt idx="98">
                <c:v>6068.5218702865759</c:v>
              </c:pt>
              <c:pt idx="99">
                <c:v>6190.7121578099841</c:v>
              </c:pt>
              <c:pt idx="100">
                <c:v>6026.5881720430107</c:v>
              </c:pt>
            </c:numLit>
          </c:val>
          <c:smooth val="0"/>
          <c:extLst>
            <c:ext xmlns:c16="http://schemas.microsoft.com/office/drawing/2014/chart" uri="{C3380CC4-5D6E-409C-BE32-E72D297353CC}">
              <c16:uniqueId val="{00000001-1C57-4F1C-B03D-D5D34F00BE1B}"/>
            </c:ext>
          </c:extLst>
        </c:ser>
        <c:dLbls>
          <c:showLegendKey val="0"/>
          <c:showVal val="0"/>
          <c:showCatName val="0"/>
          <c:showSerName val="0"/>
          <c:showPercent val="0"/>
          <c:showBubbleSize val="0"/>
        </c:dLbls>
        <c:smooth val="0"/>
        <c:axId val="654292959"/>
        <c:axId val="530911807"/>
      </c:lineChart>
      <c:catAx>
        <c:axId val="654292959"/>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530911807"/>
        <c:crosses val="autoZero"/>
        <c:auto val="1"/>
        <c:lblAlgn val="ctr"/>
        <c:lblOffset val="100"/>
        <c:noMultiLvlLbl val="0"/>
      </c:catAx>
      <c:valAx>
        <c:axId val="530911807"/>
        <c:scaling>
          <c:orientation val="minMax"/>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6542929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L" sz="1000" b="1" i="0" u="none" strike="noStrike" baseline="0">
                <a:solidFill>
                  <a:srgbClr val="000000"/>
                </a:solidFill>
                <a:latin typeface="Arial"/>
                <a:cs typeface="Arial"/>
              </a:rPr>
              <a:t>Gráfico 3. Precio diario de papa en los mercados mayoristas según mercado desde el 2 de marzo al 9 de abril de 2018 </a:t>
            </a:r>
          </a:p>
          <a:p>
            <a:pPr>
              <a:defRPr sz="1000" b="0" i="0" u="none" strike="noStrike" baseline="0">
                <a:solidFill>
                  <a:srgbClr val="000000"/>
                </a:solidFill>
                <a:latin typeface="Calibri"/>
                <a:ea typeface="Calibri"/>
                <a:cs typeface="Calibri"/>
              </a:defRPr>
            </a:pPr>
            <a:r>
              <a:rPr lang="es-CL" sz="1000" b="1" i="0" u="none" strike="noStrike" baseline="0">
                <a:solidFill>
                  <a:srgbClr val="000000"/>
                </a:solidFill>
                <a:latin typeface="Arial"/>
                <a:cs typeface="Arial"/>
              </a:rPr>
              <a:t>($ nominales con IVA / 25 kilos)</a:t>
            </a:r>
          </a:p>
        </c:rich>
      </c:tx>
      <c:layout>
        <c:manualLayout>
          <c:xMode val="edge"/>
          <c:yMode val="edge"/>
          <c:x val="9.4180543816203693E-2"/>
          <c:y val="2.1848876930584699E-2"/>
        </c:manualLayout>
      </c:layout>
      <c:overlay val="0"/>
      <c:spPr>
        <a:noFill/>
        <a:ln w="25400">
          <a:noFill/>
        </a:ln>
      </c:spPr>
    </c:title>
    <c:autoTitleDeleted val="0"/>
    <c:plotArea>
      <c:layout>
        <c:manualLayout>
          <c:layoutTarget val="inner"/>
          <c:xMode val="edge"/>
          <c:yMode val="edge"/>
          <c:x val="6.9132764846238606E-2"/>
          <c:y val="0.14356942545995899"/>
          <c:w val="0.75837937887821805"/>
          <c:h val="0.64221216846671603"/>
        </c:manualLayout>
      </c:layout>
      <c:lineChart>
        <c:grouping val="standard"/>
        <c:varyColors val="0"/>
        <c:ser>
          <c:idx val="0"/>
          <c:order val="0"/>
          <c:tx>
            <c:strRef>
              <c:f>'precio mayorista3'!$C$5</c:f>
              <c:strCache>
                <c:ptCount val="1"/>
                <c:pt idx="0">
                  <c:v>Agrícola del Norte de Arica</c:v>
                </c:pt>
              </c:strCache>
            </c:strRef>
          </c:tx>
          <c:spPr>
            <a:ln w="28575" cap="rnd">
              <a:solidFill>
                <a:schemeClr val="tx2">
                  <a:lumMod val="40000"/>
                  <a:lumOff val="60000"/>
                </a:schemeClr>
              </a:solidFill>
              <a:round/>
            </a:ln>
            <a:effectLst/>
          </c:spPr>
          <c:marker>
            <c:symbol val="circle"/>
            <c:size val="5"/>
            <c:spPr>
              <a:solidFill>
                <a:schemeClr val="accent1">
                  <a:lumMod val="60000"/>
                  <a:lumOff val="40000"/>
                </a:schemeClr>
              </a:solidFill>
              <a:ln>
                <a:noFill/>
              </a:ln>
            </c:spPr>
          </c:marker>
          <c:cat>
            <c:numRef>
              <c:f>'precio mayorista3'!$B$6:$B$35</c:f>
              <c:numCache>
                <c:formatCode>m/d/yyyy</c:formatCode>
                <c:ptCount val="30"/>
                <c:pt idx="0">
                  <c:v>43202</c:v>
                </c:pt>
                <c:pt idx="1">
                  <c:v>43203</c:v>
                </c:pt>
                <c:pt idx="2">
                  <c:v>43206</c:v>
                </c:pt>
                <c:pt idx="3">
                  <c:v>43207</c:v>
                </c:pt>
                <c:pt idx="4">
                  <c:v>43208</c:v>
                </c:pt>
                <c:pt idx="5">
                  <c:v>43209</c:v>
                </c:pt>
                <c:pt idx="6">
                  <c:v>43210</c:v>
                </c:pt>
                <c:pt idx="7">
                  <c:v>43213</c:v>
                </c:pt>
                <c:pt idx="8">
                  <c:v>43214</c:v>
                </c:pt>
                <c:pt idx="9">
                  <c:v>43215</c:v>
                </c:pt>
                <c:pt idx="10">
                  <c:v>43216</c:v>
                </c:pt>
                <c:pt idx="11">
                  <c:v>43217</c:v>
                </c:pt>
                <c:pt idx="12">
                  <c:v>43220</c:v>
                </c:pt>
                <c:pt idx="13">
                  <c:v>43222</c:v>
                </c:pt>
                <c:pt idx="14">
                  <c:v>43223</c:v>
                </c:pt>
                <c:pt idx="15">
                  <c:v>43224</c:v>
                </c:pt>
                <c:pt idx="16">
                  <c:v>43227</c:v>
                </c:pt>
                <c:pt idx="17">
                  <c:v>43228</c:v>
                </c:pt>
                <c:pt idx="18">
                  <c:v>43229</c:v>
                </c:pt>
                <c:pt idx="19">
                  <c:v>43230</c:v>
                </c:pt>
                <c:pt idx="20">
                  <c:v>43231</c:v>
                </c:pt>
                <c:pt idx="21">
                  <c:v>43234</c:v>
                </c:pt>
                <c:pt idx="22">
                  <c:v>43235</c:v>
                </c:pt>
                <c:pt idx="23">
                  <c:v>43236</c:v>
                </c:pt>
                <c:pt idx="24">
                  <c:v>43237</c:v>
                </c:pt>
                <c:pt idx="25">
                  <c:v>43238</c:v>
                </c:pt>
                <c:pt idx="26">
                  <c:v>43242</c:v>
                </c:pt>
                <c:pt idx="27">
                  <c:v>43243</c:v>
                </c:pt>
                <c:pt idx="28">
                  <c:v>43244</c:v>
                </c:pt>
                <c:pt idx="29">
                  <c:v>43245</c:v>
                </c:pt>
              </c:numCache>
            </c:numRef>
          </c:cat>
          <c:val>
            <c:numRef>
              <c:f>'precio mayorista3'!$C$6:$C$35</c:f>
              <c:numCache>
                <c:formatCode>#,##0</c:formatCode>
                <c:ptCount val="30"/>
                <c:pt idx="0">
                  <c:v>12000</c:v>
                </c:pt>
                <c:pt idx="1">
                  <c:v>10500</c:v>
                </c:pt>
                <c:pt idx="3">
                  <c:v>8429</c:v>
                </c:pt>
                <c:pt idx="4">
                  <c:v>10517</c:v>
                </c:pt>
                <c:pt idx="6">
                  <c:v>10438</c:v>
                </c:pt>
                <c:pt idx="7">
                  <c:v>10500</c:v>
                </c:pt>
                <c:pt idx="8">
                  <c:v>9048.6585365853662</c:v>
                </c:pt>
                <c:pt idx="9">
                  <c:v>9578</c:v>
                </c:pt>
                <c:pt idx="10">
                  <c:v>10462</c:v>
                </c:pt>
                <c:pt idx="11">
                  <c:v>9444</c:v>
                </c:pt>
                <c:pt idx="15">
                  <c:v>9716.8301886792451</c:v>
                </c:pt>
                <c:pt idx="16">
                  <c:v>10077</c:v>
                </c:pt>
                <c:pt idx="17">
                  <c:v>11870</c:v>
                </c:pt>
                <c:pt idx="19">
                  <c:v>9942.5</c:v>
                </c:pt>
                <c:pt idx="21">
                  <c:v>9000</c:v>
                </c:pt>
                <c:pt idx="22">
                  <c:v>9287.5</c:v>
                </c:pt>
                <c:pt idx="24">
                  <c:v>9909</c:v>
                </c:pt>
                <c:pt idx="25">
                  <c:v>10000</c:v>
                </c:pt>
                <c:pt idx="26">
                  <c:v>9500</c:v>
                </c:pt>
                <c:pt idx="27">
                  <c:v>8435</c:v>
                </c:pt>
                <c:pt idx="28">
                  <c:v>9476</c:v>
                </c:pt>
              </c:numCache>
            </c:numRef>
          </c:val>
          <c:smooth val="0"/>
          <c:extLst>
            <c:ext xmlns:c16="http://schemas.microsoft.com/office/drawing/2014/chart" uri="{C3380CC4-5D6E-409C-BE32-E72D297353CC}">
              <c16:uniqueId val="{00000000-84A4-4A74-81F5-62FEAB258365}"/>
            </c:ext>
          </c:extLst>
        </c:ser>
        <c:ser>
          <c:idx val="1"/>
          <c:order val="1"/>
          <c:tx>
            <c:strRef>
              <c:f>'precio mayorista3'!$D$5</c:f>
              <c:strCache>
                <c:ptCount val="1"/>
                <c:pt idx="0">
                  <c:v>Terminal La Palmera de La Serena</c:v>
                </c:pt>
              </c:strCache>
            </c:strRef>
          </c:tx>
          <c:spPr>
            <a:ln w="28575" cap="rnd">
              <a:solidFill>
                <a:schemeClr val="accent2"/>
              </a:solidFill>
              <a:round/>
            </a:ln>
            <a:effectLst/>
          </c:spPr>
          <c:marker>
            <c:symbol val="circle"/>
            <c:size val="5"/>
          </c:marker>
          <c:cat>
            <c:numRef>
              <c:f>'precio mayorista3'!$B$6:$B$35</c:f>
              <c:numCache>
                <c:formatCode>m/d/yyyy</c:formatCode>
                <c:ptCount val="30"/>
                <c:pt idx="0">
                  <c:v>43202</c:v>
                </c:pt>
                <c:pt idx="1">
                  <c:v>43203</c:v>
                </c:pt>
                <c:pt idx="2">
                  <c:v>43206</c:v>
                </c:pt>
                <c:pt idx="3">
                  <c:v>43207</c:v>
                </c:pt>
                <c:pt idx="4">
                  <c:v>43208</c:v>
                </c:pt>
                <c:pt idx="5">
                  <c:v>43209</c:v>
                </c:pt>
                <c:pt idx="6">
                  <c:v>43210</c:v>
                </c:pt>
                <c:pt idx="7">
                  <c:v>43213</c:v>
                </c:pt>
                <c:pt idx="8">
                  <c:v>43214</c:v>
                </c:pt>
                <c:pt idx="9">
                  <c:v>43215</c:v>
                </c:pt>
                <c:pt idx="10">
                  <c:v>43216</c:v>
                </c:pt>
                <c:pt idx="11">
                  <c:v>43217</c:v>
                </c:pt>
                <c:pt idx="12">
                  <c:v>43220</c:v>
                </c:pt>
                <c:pt idx="13">
                  <c:v>43222</c:v>
                </c:pt>
                <c:pt idx="14">
                  <c:v>43223</c:v>
                </c:pt>
                <c:pt idx="15">
                  <c:v>43224</c:v>
                </c:pt>
                <c:pt idx="16">
                  <c:v>43227</c:v>
                </c:pt>
                <c:pt idx="17">
                  <c:v>43228</c:v>
                </c:pt>
                <c:pt idx="18">
                  <c:v>43229</c:v>
                </c:pt>
                <c:pt idx="19">
                  <c:v>43230</c:v>
                </c:pt>
                <c:pt idx="20">
                  <c:v>43231</c:v>
                </c:pt>
                <c:pt idx="21">
                  <c:v>43234</c:v>
                </c:pt>
                <c:pt idx="22">
                  <c:v>43235</c:v>
                </c:pt>
                <c:pt idx="23">
                  <c:v>43236</c:v>
                </c:pt>
                <c:pt idx="24">
                  <c:v>43237</c:v>
                </c:pt>
                <c:pt idx="25">
                  <c:v>43238</c:v>
                </c:pt>
                <c:pt idx="26">
                  <c:v>43242</c:v>
                </c:pt>
                <c:pt idx="27">
                  <c:v>43243</c:v>
                </c:pt>
                <c:pt idx="28">
                  <c:v>43244</c:v>
                </c:pt>
                <c:pt idx="29">
                  <c:v>43245</c:v>
                </c:pt>
              </c:numCache>
            </c:numRef>
          </c:cat>
          <c:val>
            <c:numRef>
              <c:f>'precio mayorista3'!$D$6:$D$35</c:f>
              <c:numCache>
                <c:formatCode>#,##0</c:formatCode>
                <c:ptCount val="30"/>
                <c:pt idx="0">
                  <c:v>8750</c:v>
                </c:pt>
                <c:pt idx="1">
                  <c:v>8750</c:v>
                </c:pt>
                <c:pt idx="2">
                  <c:v>8750</c:v>
                </c:pt>
                <c:pt idx="3">
                  <c:v>8750</c:v>
                </c:pt>
                <c:pt idx="4">
                  <c:v>8770</c:v>
                </c:pt>
                <c:pt idx="5">
                  <c:v>8750</c:v>
                </c:pt>
                <c:pt idx="6">
                  <c:v>8500</c:v>
                </c:pt>
                <c:pt idx="7">
                  <c:v>8500</c:v>
                </c:pt>
                <c:pt idx="8">
                  <c:v>8500</c:v>
                </c:pt>
                <c:pt idx="9">
                  <c:v>8510</c:v>
                </c:pt>
                <c:pt idx="10">
                  <c:v>8500</c:v>
                </c:pt>
                <c:pt idx="11">
                  <c:v>8500</c:v>
                </c:pt>
                <c:pt idx="12">
                  <c:v>8500</c:v>
                </c:pt>
                <c:pt idx="13">
                  <c:v>8420</c:v>
                </c:pt>
                <c:pt idx="14">
                  <c:v>8376.1904761904771</c:v>
                </c:pt>
                <c:pt idx="15">
                  <c:v>8400</c:v>
                </c:pt>
                <c:pt idx="16">
                  <c:v>8400</c:v>
                </c:pt>
                <c:pt idx="17">
                  <c:v>8390.1960784313724</c:v>
                </c:pt>
                <c:pt idx="18">
                  <c:v>7750</c:v>
                </c:pt>
                <c:pt idx="19">
                  <c:v>7750</c:v>
                </c:pt>
                <c:pt idx="20">
                  <c:v>7750</c:v>
                </c:pt>
                <c:pt idx="21">
                  <c:v>7750</c:v>
                </c:pt>
                <c:pt idx="22">
                  <c:v>7750</c:v>
                </c:pt>
                <c:pt idx="23">
                  <c:v>7750</c:v>
                </c:pt>
                <c:pt idx="24">
                  <c:v>7750</c:v>
                </c:pt>
                <c:pt idx="25">
                  <c:v>7750</c:v>
                </c:pt>
                <c:pt idx="26">
                  <c:v>7750</c:v>
                </c:pt>
                <c:pt idx="27">
                  <c:v>7750</c:v>
                </c:pt>
                <c:pt idx="28">
                  <c:v>7750</c:v>
                </c:pt>
                <c:pt idx="29">
                  <c:v>7489.130434782609</c:v>
                </c:pt>
              </c:numCache>
            </c:numRef>
          </c:val>
          <c:smooth val="0"/>
          <c:extLst>
            <c:ext xmlns:c16="http://schemas.microsoft.com/office/drawing/2014/chart" uri="{C3380CC4-5D6E-409C-BE32-E72D297353CC}">
              <c16:uniqueId val="{00000001-84A4-4A74-81F5-62FEAB258365}"/>
            </c:ext>
          </c:extLst>
        </c:ser>
        <c:ser>
          <c:idx val="2"/>
          <c:order val="2"/>
          <c:tx>
            <c:strRef>
              <c:f>'precio mayorista3'!$E$5</c:f>
              <c:strCache>
                <c:ptCount val="1"/>
                <c:pt idx="0">
                  <c:v>Femacal de La Calera</c:v>
                </c:pt>
              </c:strCache>
            </c:strRef>
          </c:tx>
          <c:spPr>
            <a:ln w="28575" cap="rnd">
              <a:solidFill>
                <a:schemeClr val="accent3"/>
              </a:solidFill>
              <a:round/>
            </a:ln>
            <a:effectLst/>
          </c:spPr>
          <c:marker>
            <c:symbol val="circle"/>
            <c:size val="5"/>
          </c:marker>
          <c:cat>
            <c:numRef>
              <c:f>'precio mayorista3'!$B$6:$B$35</c:f>
              <c:numCache>
                <c:formatCode>m/d/yyyy</c:formatCode>
                <c:ptCount val="30"/>
                <c:pt idx="0">
                  <c:v>43202</c:v>
                </c:pt>
                <c:pt idx="1">
                  <c:v>43203</c:v>
                </c:pt>
                <c:pt idx="2">
                  <c:v>43206</c:v>
                </c:pt>
                <c:pt idx="3">
                  <c:v>43207</c:v>
                </c:pt>
                <c:pt idx="4">
                  <c:v>43208</c:v>
                </c:pt>
                <c:pt idx="5">
                  <c:v>43209</c:v>
                </c:pt>
                <c:pt idx="6">
                  <c:v>43210</c:v>
                </c:pt>
                <c:pt idx="7">
                  <c:v>43213</c:v>
                </c:pt>
                <c:pt idx="8">
                  <c:v>43214</c:v>
                </c:pt>
                <c:pt idx="9">
                  <c:v>43215</c:v>
                </c:pt>
                <c:pt idx="10">
                  <c:v>43216</c:v>
                </c:pt>
                <c:pt idx="11">
                  <c:v>43217</c:v>
                </c:pt>
                <c:pt idx="12">
                  <c:v>43220</c:v>
                </c:pt>
                <c:pt idx="13">
                  <c:v>43222</c:v>
                </c:pt>
                <c:pt idx="14">
                  <c:v>43223</c:v>
                </c:pt>
                <c:pt idx="15">
                  <c:v>43224</c:v>
                </c:pt>
                <c:pt idx="16">
                  <c:v>43227</c:v>
                </c:pt>
                <c:pt idx="17">
                  <c:v>43228</c:v>
                </c:pt>
                <c:pt idx="18">
                  <c:v>43229</c:v>
                </c:pt>
                <c:pt idx="19">
                  <c:v>43230</c:v>
                </c:pt>
                <c:pt idx="20">
                  <c:v>43231</c:v>
                </c:pt>
                <c:pt idx="21">
                  <c:v>43234</c:v>
                </c:pt>
                <c:pt idx="22">
                  <c:v>43235</c:v>
                </c:pt>
                <c:pt idx="23">
                  <c:v>43236</c:v>
                </c:pt>
                <c:pt idx="24">
                  <c:v>43237</c:v>
                </c:pt>
                <c:pt idx="25">
                  <c:v>43238</c:v>
                </c:pt>
                <c:pt idx="26">
                  <c:v>43242</c:v>
                </c:pt>
                <c:pt idx="27">
                  <c:v>43243</c:v>
                </c:pt>
                <c:pt idx="28">
                  <c:v>43244</c:v>
                </c:pt>
                <c:pt idx="29">
                  <c:v>43245</c:v>
                </c:pt>
              </c:numCache>
            </c:numRef>
          </c:cat>
          <c:val>
            <c:numRef>
              <c:f>'precio mayorista3'!$E$6:$E$35</c:f>
              <c:numCache>
                <c:formatCode>#,##0</c:formatCode>
                <c:ptCount val="30"/>
                <c:pt idx="0">
                  <c:v>6720.7352941176468</c:v>
                </c:pt>
                <c:pt idx="1">
                  <c:v>7162.304347826087</c:v>
                </c:pt>
                <c:pt idx="2">
                  <c:v>6784.1034482758623</c:v>
                </c:pt>
                <c:pt idx="3">
                  <c:v>6843.01</c:v>
                </c:pt>
                <c:pt idx="4">
                  <c:v>6702.898550724638</c:v>
                </c:pt>
                <c:pt idx="5">
                  <c:v>6648.9807692307695</c:v>
                </c:pt>
                <c:pt idx="6">
                  <c:v>6719.2467532467535</c:v>
                </c:pt>
                <c:pt idx="7">
                  <c:v>6730.9038461538457</c:v>
                </c:pt>
                <c:pt idx="8">
                  <c:v>6739</c:v>
                </c:pt>
                <c:pt idx="9">
                  <c:v>6506.8783783783783</c:v>
                </c:pt>
                <c:pt idx="10">
                  <c:v>6446.8493150684935</c:v>
                </c:pt>
                <c:pt idx="11">
                  <c:v>6683.0731707317073</c:v>
                </c:pt>
                <c:pt idx="12">
                  <c:v>6095.707692307692</c:v>
                </c:pt>
                <c:pt idx="13">
                  <c:v>6062.820359281437</c:v>
                </c:pt>
                <c:pt idx="14">
                  <c:v>6571.4857142857145</c:v>
                </c:pt>
                <c:pt idx="15">
                  <c:v>6783.7567567567567</c:v>
                </c:pt>
                <c:pt idx="16">
                  <c:v>6131.3265306122448</c:v>
                </c:pt>
                <c:pt idx="17">
                  <c:v>6193.1724137931033</c:v>
                </c:pt>
                <c:pt idx="18">
                  <c:v>5990.4271844660198</c:v>
                </c:pt>
                <c:pt idx="19">
                  <c:v>5919.5862068965516</c:v>
                </c:pt>
                <c:pt idx="20">
                  <c:v>5945.70652173913</c:v>
                </c:pt>
                <c:pt idx="21">
                  <c:v>5878.9473684210525</c:v>
                </c:pt>
                <c:pt idx="22">
                  <c:v>5999.8108108108108</c:v>
                </c:pt>
                <c:pt idx="23">
                  <c:v>6042.3508771929828</c:v>
                </c:pt>
                <c:pt idx="24">
                  <c:v>6000.045977011494</c:v>
                </c:pt>
                <c:pt idx="25">
                  <c:v>5980.4805194805194</c:v>
                </c:pt>
                <c:pt idx="26">
                  <c:v>5945.9113300492609</c:v>
                </c:pt>
                <c:pt idx="27">
                  <c:v>5895.0465116279074</c:v>
                </c:pt>
                <c:pt idx="28">
                  <c:v>5973.621052631579</c:v>
                </c:pt>
                <c:pt idx="29">
                  <c:v>5985.909090909091</c:v>
                </c:pt>
              </c:numCache>
            </c:numRef>
          </c:val>
          <c:smooth val="0"/>
          <c:extLst>
            <c:ext xmlns:c16="http://schemas.microsoft.com/office/drawing/2014/chart" uri="{C3380CC4-5D6E-409C-BE32-E72D297353CC}">
              <c16:uniqueId val="{00000002-84A4-4A74-81F5-62FEAB258365}"/>
            </c:ext>
          </c:extLst>
        </c:ser>
        <c:ser>
          <c:idx val="3"/>
          <c:order val="3"/>
          <c:tx>
            <c:strRef>
              <c:f>'precio mayorista3'!$F$5</c:f>
              <c:strCache>
                <c:ptCount val="1"/>
                <c:pt idx="0">
                  <c:v>Central Lo Valledor de Santiago</c:v>
                </c:pt>
              </c:strCache>
            </c:strRef>
          </c:tx>
          <c:spPr>
            <a:ln w="28575" cap="rnd">
              <a:solidFill>
                <a:schemeClr val="accent4"/>
              </a:solidFill>
              <a:round/>
            </a:ln>
            <a:effectLst/>
          </c:spPr>
          <c:marker>
            <c:symbol val="circle"/>
            <c:size val="5"/>
          </c:marker>
          <c:cat>
            <c:numRef>
              <c:f>'precio mayorista3'!$B$6:$B$35</c:f>
              <c:numCache>
                <c:formatCode>m/d/yyyy</c:formatCode>
                <c:ptCount val="30"/>
                <c:pt idx="0">
                  <c:v>43202</c:v>
                </c:pt>
                <c:pt idx="1">
                  <c:v>43203</c:v>
                </c:pt>
                <c:pt idx="2">
                  <c:v>43206</c:v>
                </c:pt>
                <c:pt idx="3">
                  <c:v>43207</c:v>
                </c:pt>
                <c:pt idx="4">
                  <c:v>43208</c:v>
                </c:pt>
                <c:pt idx="5">
                  <c:v>43209</c:v>
                </c:pt>
                <c:pt idx="6">
                  <c:v>43210</c:v>
                </c:pt>
                <c:pt idx="7">
                  <c:v>43213</c:v>
                </c:pt>
                <c:pt idx="8">
                  <c:v>43214</c:v>
                </c:pt>
                <c:pt idx="9">
                  <c:v>43215</c:v>
                </c:pt>
                <c:pt idx="10">
                  <c:v>43216</c:v>
                </c:pt>
                <c:pt idx="11">
                  <c:v>43217</c:v>
                </c:pt>
                <c:pt idx="12">
                  <c:v>43220</c:v>
                </c:pt>
                <c:pt idx="13">
                  <c:v>43222</c:v>
                </c:pt>
                <c:pt idx="14">
                  <c:v>43223</c:v>
                </c:pt>
                <c:pt idx="15">
                  <c:v>43224</c:v>
                </c:pt>
                <c:pt idx="16">
                  <c:v>43227</c:v>
                </c:pt>
                <c:pt idx="17">
                  <c:v>43228</c:v>
                </c:pt>
                <c:pt idx="18">
                  <c:v>43229</c:v>
                </c:pt>
                <c:pt idx="19">
                  <c:v>43230</c:v>
                </c:pt>
                <c:pt idx="20">
                  <c:v>43231</c:v>
                </c:pt>
                <c:pt idx="21">
                  <c:v>43234</c:v>
                </c:pt>
                <c:pt idx="22">
                  <c:v>43235</c:v>
                </c:pt>
                <c:pt idx="23">
                  <c:v>43236</c:v>
                </c:pt>
                <c:pt idx="24">
                  <c:v>43237</c:v>
                </c:pt>
                <c:pt idx="25">
                  <c:v>43238</c:v>
                </c:pt>
                <c:pt idx="26">
                  <c:v>43242</c:v>
                </c:pt>
                <c:pt idx="27">
                  <c:v>43243</c:v>
                </c:pt>
                <c:pt idx="28">
                  <c:v>43244</c:v>
                </c:pt>
                <c:pt idx="29">
                  <c:v>43245</c:v>
                </c:pt>
              </c:numCache>
            </c:numRef>
          </c:cat>
          <c:val>
            <c:numRef>
              <c:f>'precio mayorista3'!$F$6:$F$35</c:f>
              <c:numCache>
                <c:formatCode>#,##0</c:formatCode>
                <c:ptCount val="30"/>
                <c:pt idx="0">
                  <c:v>6606.8189522342063</c:v>
                </c:pt>
                <c:pt idx="1">
                  <c:v>6788.8677419354835</c:v>
                </c:pt>
                <c:pt idx="2">
                  <c:v>6949.0921228304405</c:v>
                </c:pt>
                <c:pt idx="3">
                  <c:v>6384.204556962025</c:v>
                </c:pt>
                <c:pt idx="4">
                  <c:v>6476.9539748953976</c:v>
                </c:pt>
                <c:pt idx="5">
                  <c:v>6575.2311688311693</c:v>
                </c:pt>
                <c:pt idx="6">
                  <c:v>6459.4696356275308</c:v>
                </c:pt>
                <c:pt idx="7">
                  <c:v>6459.9251439539348</c:v>
                </c:pt>
                <c:pt idx="8">
                  <c:v>6402.3244120032441</c:v>
                </c:pt>
                <c:pt idx="9">
                  <c:v>6513.0519480519479</c:v>
                </c:pt>
                <c:pt idx="10">
                  <c:v>6496.3138686131388</c:v>
                </c:pt>
                <c:pt idx="11">
                  <c:v>6486.7433628318586</c:v>
                </c:pt>
                <c:pt idx="12">
                  <c:v>6369.9132420091328</c:v>
                </c:pt>
                <c:pt idx="13">
                  <c:v>6420.8676258992809</c:v>
                </c:pt>
                <c:pt idx="14">
                  <c:v>5920.864185110664</c:v>
                </c:pt>
                <c:pt idx="15">
                  <c:v>6093.6267806267806</c:v>
                </c:pt>
                <c:pt idx="16">
                  <c:v>6479.6798365122613</c:v>
                </c:pt>
                <c:pt idx="17">
                  <c:v>6167.3582531458178</c:v>
                </c:pt>
                <c:pt idx="18">
                  <c:v>5892.1220028208745</c:v>
                </c:pt>
                <c:pt idx="19">
                  <c:v>6004.6015625</c:v>
                </c:pt>
                <c:pt idx="20">
                  <c:v>6074.5394736842109</c:v>
                </c:pt>
                <c:pt idx="21">
                  <c:v>6484.28125</c:v>
                </c:pt>
                <c:pt idx="22">
                  <c:v>5967.9266055045873</c:v>
                </c:pt>
                <c:pt idx="23">
                  <c:v>6106.3066037735853</c:v>
                </c:pt>
                <c:pt idx="24">
                  <c:v>5720.7989487516425</c:v>
                </c:pt>
                <c:pt idx="25">
                  <c:v>5789.7595628415302</c:v>
                </c:pt>
                <c:pt idx="26">
                  <c:v>5538.52622527945</c:v>
                </c:pt>
                <c:pt idx="27">
                  <c:v>5742.424242424242</c:v>
                </c:pt>
                <c:pt idx="28">
                  <c:v>5638.88064516129</c:v>
                </c:pt>
                <c:pt idx="29">
                  <c:v>5751.2536585365851</c:v>
                </c:pt>
              </c:numCache>
            </c:numRef>
          </c:val>
          <c:smooth val="0"/>
          <c:extLst>
            <c:ext xmlns:c16="http://schemas.microsoft.com/office/drawing/2014/chart" uri="{C3380CC4-5D6E-409C-BE32-E72D297353CC}">
              <c16:uniqueId val="{00000003-84A4-4A74-81F5-62FEAB258365}"/>
            </c:ext>
          </c:extLst>
        </c:ser>
        <c:ser>
          <c:idx val="4"/>
          <c:order val="4"/>
          <c:tx>
            <c:strRef>
              <c:f>'precio mayorista3'!$G$5</c:f>
              <c:strCache>
                <c:ptCount val="1"/>
                <c:pt idx="0">
                  <c:v>Vega Central Mapocho de Santiago</c:v>
                </c:pt>
              </c:strCache>
            </c:strRef>
          </c:tx>
          <c:spPr>
            <a:ln w="28575" cap="rnd">
              <a:solidFill>
                <a:schemeClr val="accent5"/>
              </a:solidFill>
              <a:round/>
            </a:ln>
            <a:effectLst/>
          </c:spPr>
          <c:marker>
            <c:symbol val="circle"/>
            <c:size val="5"/>
          </c:marker>
          <c:cat>
            <c:numRef>
              <c:f>'precio mayorista3'!$B$6:$B$35</c:f>
              <c:numCache>
                <c:formatCode>m/d/yyyy</c:formatCode>
                <c:ptCount val="30"/>
                <c:pt idx="0">
                  <c:v>43202</c:v>
                </c:pt>
                <c:pt idx="1">
                  <c:v>43203</c:v>
                </c:pt>
                <c:pt idx="2">
                  <c:v>43206</c:v>
                </c:pt>
                <c:pt idx="3">
                  <c:v>43207</c:v>
                </c:pt>
                <c:pt idx="4">
                  <c:v>43208</c:v>
                </c:pt>
                <c:pt idx="5">
                  <c:v>43209</c:v>
                </c:pt>
                <c:pt idx="6">
                  <c:v>43210</c:v>
                </c:pt>
                <c:pt idx="7">
                  <c:v>43213</c:v>
                </c:pt>
                <c:pt idx="8">
                  <c:v>43214</c:v>
                </c:pt>
                <c:pt idx="9">
                  <c:v>43215</c:v>
                </c:pt>
                <c:pt idx="10">
                  <c:v>43216</c:v>
                </c:pt>
                <c:pt idx="11">
                  <c:v>43217</c:v>
                </c:pt>
                <c:pt idx="12">
                  <c:v>43220</c:v>
                </c:pt>
                <c:pt idx="13">
                  <c:v>43222</c:v>
                </c:pt>
                <c:pt idx="14">
                  <c:v>43223</c:v>
                </c:pt>
                <c:pt idx="15">
                  <c:v>43224</c:v>
                </c:pt>
                <c:pt idx="16">
                  <c:v>43227</c:v>
                </c:pt>
                <c:pt idx="17">
                  <c:v>43228</c:v>
                </c:pt>
                <c:pt idx="18">
                  <c:v>43229</c:v>
                </c:pt>
                <c:pt idx="19">
                  <c:v>43230</c:v>
                </c:pt>
                <c:pt idx="20">
                  <c:v>43231</c:v>
                </c:pt>
                <c:pt idx="21">
                  <c:v>43234</c:v>
                </c:pt>
                <c:pt idx="22">
                  <c:v>43235</c:v>
                </c:pt>
                <c:pt idx="23">
                  <c:v>43236</c:v>
                </c:pt>
                <c:pt idx="24">
                  <c:v>43237</c:v>
                </c:pt>
                <c:pt idx="25">
                  <c:v>43238</c:v>
                </c:pt>
                <c:pt idx="26">
                  <c:v>43242</c:v>
                </c:pt>
                <c:pt idx="27">
                  <c:v>43243</c:v>
                </c:pt>
                <c:pt idx="28">
                  <c:v>43244</c:v>
                </c:pt>
                <c:pt idx="29">
                  <c:v>43245</c:v>
                </c:pt>
              </c:numCache>
            </c:numRef>
          </c:cat>
          <c:val>
            <c:numRef>
              <c:f>'precio mayorista3'!$G$6:$G$35</c:f>
              <c:numCache>
                <c:formatCode>#,##0</c:formatCode>
                <c:ptCount val="30"/>
                <c:pt idx="0">
                  <c:v>8837.6486486486483</c:v>
                </c:pt>
                <c:pt idx="3">
                  <c:v>8301.7931034482754</c:v>
                </c:pt>
                <c:pt idx="5">
                  <c:v>9459.1147540983602</c:v>
                </c:pt>
                <c:pt idx="6">
                  <c:v>9254.745098039215</c:v>
                </c:pt>
                <c:pt idx="7">
                  <c:v>8666.875</c:v>
                </c:pt>
                <c:pt idx="8">
                  <c:v>8696.4</c:v>
                </c:pt>
                <c:pt idx="9">
                  <c:v>9000</c:v>
                </c:pt>
                <c:pt idx="10">
                  <c:v>8402.7777777777774</c:v>
                </c:pt>
                <c:pt idx="11">
                  <c:v>8333.4166666666661</c:v>
                </c:pt>
                <c:pt idx="13">
                  <c:v>8348.363636363636</c:v>
                </c:pt>
                <c:pt idx="15">
                  <c:v>8721.7216494845361</c:v>
                </c:pt>
                <c:pt idx="16">
                  <c:v>8778</c:v>
                </c:pt>
                <c:pt idx="17">
                  <c:v>8318.1428571428569</c:v>
                </c:pt>
                <c:pt idx="18">
                  <c:v>8742</c:v>
                </c:pt>
                <c:pt idx="19">
                  <c:v>8330.4</c:v>
                </c:pt>
                <c:pt idx="21">
                  <c:v>8766</c:v>
                </c:pt>
                <c:pt idx="22">
                  <c:v>8297.6</c:v>
                </c:pt>
                <c:pt idx="24">
                  <c:v>8288</c:v>
                </c:pt>
                <c:pt idx="25">
                  <c:v>8220.16</c:v>
                </c:pt>
                <c:pt idx="26">
                  <c:v>8230.9670329670334</c:v>
                </c:pt>
                <c:pt idx="27">
                  <c:v>7898.9141414141413</c:v>
                </c:pt>
                <c:pt idx="28">
                  <c:v>8494.0243902439033</c:v>
                </c:pt>
                <c:pt idx="29">
                  <c:v>7652.260869565217</c:v>
                </c:pt>
              </c:numCache>
            </c:numRef>
          </c:val>
          <c:smooth val="0"/>
          <c:extLst>
            <c:ext xmlns:c16="http://schemas.microsoft.com/office/drawing/2014/chart" uri="{C3380CC4-5D6E-409C-BE32-E72D297353CC}">
              <c16:uniqueId val="{00000004-84A4-4A74-81F5-62FEAB258365}"/>
            </c:ext>
          </c:extLst>
        </c:ser>
        <c:ser>
          <c:idx val="5"/>
          <c:order val="5"/>
          <c:tx>
            <c:strRef>
              <c:f>'precio mayorista3'!$H$5</c:f>
              <c:strCache>
                <c:ptCount val="1"/>
                <c:pt idx="0">
                  <c:v>Macroferia Regional de Talca</c:v>
                </c:pt>
              </c:strCache>
            </c:strRef>
          </c:tx>
          <c:spPr>
            <a:ln w="28575" cap="rnd">
              <a:solidFill>
                <a:schemeClr val="accent6"/>
              </a:solidFill>
              <a:round/>
            </a:ln>
            <a:effectLst/>
          </c:spPr>
          <c:marker>
            <c:symbol val="circle"/>
            <c:size val="5"/>
          </c:marker>
          <c:cat>
            <c:numRef>
              <c:f>'precio mayorista3'!$B$6:$B$35</c:f>
              <c:numCache>
                <c:formatCode>m/d/yyyy</c:formatCode>
                <c:ptCount val="30"/>
                <c:pt idx="0">
                  <c:v>43202</c:v>
                </c:pt>
                <c:pt idx="1">
                  <c:v>43203</c:v>
                </c:pt>
                <c:pt idx="2">
                  <c:v>43206</c:v>
                </c:pt>
                <c:pt idx="3">
                  <c:v>43207</c:v>
                </c:pt>
                <c:pt idx="4">
                  <c:v>43208</c:v>
                </c:pt>
                <c:pt idx="5">
                  <c:v>43209</c:v>
                </c:pt>
                <c:pt idx="6">
                  <c:v>43210</c:v>
                </c:pt>
                <c:pt idx="7">
                  <c:v>43213</c:v>
                </c:pt>
                <c:pt idx="8">
                  <c:v>43214</c:v>
                </c:pt>
                <c:pt idx="9">
                  <c:v>43215</c:v>
                </c:pt>
                <c:pt idx="10">
                  <c:v>43216</c:v>
                </c:pt>
                <c:pt idx="11">
                  <c:v>43217</c:v>
                </c:pt>
                <c:pt idx="12">
                  <c:v>43220</c:v>
                </c:pt>
                <c:pt idx="13">
                  <c:v>43222</c:v>
                </c:pt>
                <c:pt idx="14">
                  <c:v>43223</c:v>
                </c:pt>
                <c:pt idx="15">
                  <c:v>43224</c:v>
                </c:pt>
                <c:pt idx="16">
                  <c:v>43227</c:v>
                </c:pt>
                <c:pt idx="17">
                  <c:v>43228</c:v>
                </c:pt>
                <c:pt idx="18">
                  <c:v>43229</c:v>
                </c:pt>
                <c:pt idx="19">
                  <c:v>43230</c:v>
                </c:pt>
                <c:pt idx="20">
                  <c:v>43231</c:v>
                </c:pt>
                <c:pt idx="21">
                  <c:v>43234</c:v>
                </c:pt>
                <c:pt idx="22">
                  <c:v>43235</c:v>
                </c:pt>
                <c:pt idx="23">
                  <c:v>43236</c:v>
                </c:pt>
                <c:pt idx="24">
                  <c:v>43237</c:v>
                </c:pt>
                <c:pt idx="25">
                  <c:v>43238</c:v>
                </c:pt>
                <c:pt idx="26">
                  <c:v>43242</c:v>
                </c:pt>
                <c:pt idx="27">
                  <c:v>43243</c:v>
                </c:pt>
                <c:pt idx="28">
                  <c:v>43244</c:v>
                </c:pt>
                <c:pt idx="29">
                  <c:v>43245</c:v>
                </c:pt>
              </c:numCache>
            </c:numRef>
          </c:cat>
          <c:val>
            <c:numRef>
              <c:f>'precio mayorista3'!$H$6:$H$35</c:f>
              <c:numCache>
                <c:formatCode>#,##0</c:formatCode>
                <c:ptCount val="30"/>
                <c:pt idx="0">
                  <c:v>6000</c:v>
                </c:pt>
                <c:pt idx="1">
                  <c:v>6000</c:v>
                </c:pt>
                <c:pt idx="2">
                  <c:v>6000</c:v>
                </c:pt>
                <c:pt idx="3">
                  <c:v>6000</c:v>
                </c:pt>
                <c:pt idx="4">
                  <c:v>6000</c:v>
                </c:pt>
                <c:pt idx="5">
                  <c:v>6000</c:v>
                </c:pt>
                <c:pt idx="6">
                  <c:v>6000</c:v>
                </c:pt>
                <c:pt idx="7">
                  <c:v>6000</c:v>
                </c:pt>
                <c:pt idx="8">
                  <c:v>6000</c:v>
                </c:pt>
                <c:pt idx="9">
                  <c:v>6000</c:v>
                </c:pt>
                <c:pt idx="10">
                  <c:v>6000</c:v>
                </c:pt>
                <c:pt idx="11">
                  <c:v>5545.636363636364</c:v>
                </c:pt>
                <c:pt idx="12">
                  <c:v>5750</c:v>
                </c:pt>
                <c:pt idx="13">
                  <c:v>6000</c:v>
                </c:pt>
                <c:pt idx="14">
                  <c:v>5954.545454545455</c:v>
                </c:pt>
                <c:pt idx="15">
                  <c:v>6000</c:v>
                </c:pt>
                <c:pt idx="16">
                  <c:v>5232.1428571428569</c:v>
                </c:pt>
                <c:pt idx="17">
                  <c:v>5250</c:v>
                </c:pt>
                <c:pt idx="18">
                  <c:v>5500</c:v>
                </c:pt>
                <c:pt idx="19">
                  <c:v>5500</c:v>
                </c:pt>
                <c:pt idx="20">
                  <c:v>6000</c:v>
                </c:pt>
                <c:pt idx="21">
                  <c:v>6000</c:v>
                </c:pt>
                <c:pt idx="22">
                  <c:v>5750</c:v>
                </c:pt>
                <c:pt idx="23">
                  <c:v>6000</c:v>
                </c:pt>
                <c:pt idx="24">
                  <c:v>5833.333333333333</c:v>
                </c:pt>
                <c:pt idx="25">
                  <c:v>5250</c:v>
                </c:pt>
                <c:pt idx="26">
                  <c:v>5250</c:v>
                </c:pt>
                <c:pt idx="27">
                  <c:v>5000</c:v>
                </c:pt>
                <c:pt idx="28">
                  <c:v>5250</c:v>
                </c:pt>
                <c:pt idx="29">
                  <c:v>5333.333333333333</c:v>
                </c:pt>
              </c:numCache>
            </c:numRef>
          </c:val>
          <c:smooth val="0"/>
          <c:extLst>
            <c:ext xmlns:c16="http://schemas.microsoft.com/office/drawing/2014/chart" uri="{C3380CC4-5D6E-409C-BE32-E72D297353CC}">
              <c16:uniqueId val="{00000005-84A4-4A74-81F5-62FEAB258365}"/>
            </c:ext>
          </c:extLst>
        </c:ser>
        <c:ser>
          <c:idx val="6"/>
          <c:order val="6"/>
          <c:tx>
            <c:strRef>
              <c:f>'precio mayorista3'!$I$5</c:f>
              <c:strCache>
                <c:ptCount val="1"/>
                <c:pt idx="0">
                  <c:v>Terminal Hortofrutícola de Chillán</c:v>
                </c:pt>
              </c:strCache>
            </c:strRef>
          </c:tx>
          <c:spPr>
            <a:ln w="28575" cap="rnd">
              <a:solidFill>
                <a:schemeClr val="accent1">
                  <a:lumMod val="60000"/>
                </a:schemeClr>
              </a:solidFill>
              <a:round/>
            </a:ln>
            <a:effectLst/>
          </c:spPr>
          <c:marker>
            <c:symbol val="circle"/>
            <c:size val="5"/>
            <c:spPr>
              <a:solidFill>
                <a:schemeClr val="accent1">
                  <a:lumMod val="50000"/>
                </a:schemeClr>
              </a:solidFill>
              <a:ln>
                <a:noFill/>
              </a:ln>
            </c:spPr>
          </c:marker>
          <c:cat>
            <c:numRef>
              <c:f>'precio mayorista3'!$B$6:$B$35</c:f>
              <c:numCache>
                <c:formatCode>m/d/yyyy</c:formatCode>
                <c:ptCount val="30"/>
                <c:pt idx="0">
                  <c:v>43202</c:v>
                </c:pt>
                <c:pt idx="1">
                  <c:v>43203</c:v>
                </c:pt>
                <c:pt idx="2">
                  <c:v>43206</c:v>
                </c:pt>
                <c:pt idx="3">
                  <c:v>43207</c:v>
                </c:pt>
                <c:pt idx="4">
                  <c:v>43208</c:v>
                </c:pt>
                <c:pt idx="5">
                  <c:v>43209</c:v>
                </c:pt>
                <c:pt idx="6">
                  <c:v>43210</c:v>
                </c:pt>
                <c:pt idx="7">
                  <c:v>43213</c:v>
                </c:pt>
                <c:pt idx="8">
                  <c:v>43214</c:v>
                </c:pt>
                <c:pt idx="9">
                  <c:v>43215</c:v>
                </c:pt>
                <c:pt idx="10">
                  <c:v>43216</c:v>
                </c:pt>
                <c:pt idx="11">
                  <c:v>43217</c:v>
                </c:pt>
                <c:pt idx="12">
                  <c:v>43220</c:v>
                </c:pt>
                <c:pt idx="13">
                  <c:v>43222</c:v>
                </c:pt>
                <c:pt idx="14">
                  <c:v>43223</c:v>
                </c:pt>
                <c:pt idx="15">
                  <c:v>43224</c:v>
                </c:pt>
                <c:pt idx="16">
                  <c:v>43227</c:v>
                </c:pt>
                <c:pt idx="17">
                  <c:v>43228</c:v>
                </c:pt>
                <c:pt idx="18">
                  <c:v>43229</c:v>
                </c:pt>
                <c:pt idx="19">
                  <c:v>43230</c:v>
                </c:pt>
                <c:pt idx="20">
                  <c:v>43231</c:v>
                </c:pt>
                <c:pt idx="21">
                  <c:v>43234</c:v>
                </c:pt>
                <c:pt idx="22">
                  <c:v>43235</c:v>
                </c:pt>
                <c:pt idx="23">
                  <c:v>43236</c:v>
                </c:pt>
                <c:pt idx="24">
                  <c:v>43237</c:v>
                </c:pt>
                <c:pt idx="25">
                  <c:v>43238</c:v>
                </c:pt>
                <c:pt idx="26">
                  <c:v>43242</c:v>
                </c:pt>
                <c:pt idx="27">
                  <c:v>43243</c:v>
                </c:pt>
                <c:pt idx="28">
                  <c:v>43244</c:v>
                </c:pt>
                <c:pt idx="29">
                  <c:v>43245</c:v>
                </c:pt>
              </c:numCache>
            </c:numRef>
          </c:cat>
          <c:val>
            <c:numRef>
              <c:f>'precio mayorista3'!$I$6:$I$35</c:f>
              <c:numCache>
                <c:formatCode>#,##0</c:formatCode>
                <c:ptCount val="30"/>
                <c:pt idx="0">
                  <c:v>6250</c:v>
                </c:pt>
                <c:pt idx="1">
                  <c:v>6250</c:v>
                </c:pt>
                <c:pt idx="2">
                  <c:v>6250</c:v>
                </c:pt>
                <c:pt idx="3">
                  <c:v>6250</c:v>
                </c:pt>
                <c:pt idx="4">
                  <c:v>6250</c:v>
                </c:pt>
                <c:pt idx="5">
                  <c:v>6250</c:v>
                </c:pt>
                <c:pt idx="6">
                  <c:v>6750</c:v>
                </c:pt>
                <c:pt idx="7">
                  <c:v>6368.7368421052633</c:v>
                </c:pt>
                <c:pt idx="8">
                  <c:v>6499.7419354838712</c:v>
                </c:pt>
                <c:pt idx="9">
                  <c:v>6555.8888888888887</c:v>
                </c:pt>
                <c:pt idx="10">
                  <c:v>6792</c:v>
                </c:pt>
                <c:pt idx="11">
                  <c:v>6407.2222222222226</c:v>
                </c:pt>
                <c:pt idx="12">
                  <c:v>5750</c:v>
                </c:pt>
                <c:pt idx="13">
                  <c:v>6017</c:v>
                </c:pt>
                <c:pt idx="14">
                  <c:v>6984.375</c:v>
                </c:pt>
                <c:pt idx="15">
                  <c:v>6767</c:v>
                </c:pt>
                <c:pt idx="16">
                  <c:v>6767</c:v>
                </c:pt>
                <c:pt idx="17">
                  <c:v>6360.6744186046508</c:v>
                </c:pt>
                <c:pt idx="18">
                  <c:v>6742.454545454545</c:v>
                </c:pt>
                <c:pt idx="19">
                  <c:v>6767</c:v>
                </c:pt>
                <c:pt idx="20">
                  <c:v>6221.8888888888887</c:v>
                </c:pt>
                <c:pt idx="21">
                  <c:v>6250</c:v>
                </c:pt>
                <c:pt idx="22">
                  <c:v>6250</c:v>
                </c:pt>
                <c:pt idx="23">
                  <c:v>6250</c:v>
                </c:pt>
                <c:pt idx="24">
                  <c:v>6200</c:v>
                </c:pt>
                <c:pt idx="25">
                  <c:v>6250</c:v>
                </c:pt>
                <c:pt idx="26">
                  <c:v>5750</c:v>
                </c:pt>
                <c:pt idx="28">
                  <c:v>5750</c:v>
                </c:pt>
                <c:pt idx="29">
                  <c:v>5750</c:v>
                </c:pt>
              </c:numCache>
            </c:numRef>
          </c:val>
          <c:smooth val="0"/>
          <c:extLst>
            <c:ext xmlns:c16="http://schemas.microsoft.com/office/drawing/2014/chart" uri="{C3380CC4-5D6E-409C-BE32-E72D297353CC}">
              <c16:uniqueId val="{00000006-84A4-4A74-81F5-62FEAB258365}"/>
            </c:ext>
          </c:extLst>
        </c:ser>
        <c:ser>
          <c:idx val="7"/>
          <c:order val="7"/>
          <c:tx>
            <c:strRef>
              <c:f>'precio mayorista3'!$J$5</c:f>
              <c:strCache>
                <c:ptCount val="1"/>
                <c:pt idx="0">
                  <c:v>Vega Monumental Concepción</c:v>
                </c:pt>
              </c:strCache>
            </c:strRef>
          </c:tx>
          <c:spPr>
            <a:ln w="28575" cap="rnd">
              <a:solidFill>
                <a:schemeClr val="accent2">
                  <a:lumMod val="60000"/>
                </a:schemeClr>
              </a:solidFill>
              <a:round/>
            </a:ln>
            <a:effectLst/>
          </c:spPr>
          <c:marker>
            <c:symbol val="circle"/>
            <c:size val="5"/>
            <c:spPr>
              <a:solidFill>
                <a:schemeClr val="accent2">
                  <a:lumMod val="50000"/>
                </a:schemeClr>
              </a:solidFill>
              <a:ln>
                <a:noFill/>
              </a:ln>
            </c:spPr>
          </c:marker>
          <c:cat>
            <c:numRef>
              <c:f>'precio mayorista3'!$B$6:$B$35</c:f>
              <c:numCache>
                <c:formatCode>m/d/yyyy</c:formatCode>
                <c:ptCount val="30"/>
                <c:pt idx="0">
                  <c:v>43202</c:v>
                </c:pt>
                <c:pt idx="1">
                  <c:v>43203</c:v>
                </c:pt>
                <c:pt idx="2">
                  <c:v>43206</c:v>
                </c:pt>
                <c:pt idx="3">
                  <c:v>43207</c:v>
                </c:pt>
                <c:pt idx="4">
                  <c:v>43208</c:v>
                </c:pt>
                <c:pt idx="5">
                  <c:v>43209</c:v>
                </c:pt>
                <c:pt idx="6">
                  <c:v>43210</c:v>
                </c:pt>
                <c:pt idx="7">
                  <c:v>43213</c:v>
                </c:pt>
                <c:pt idx="8">
                  <c:v>43214</c:v>
                </c:pt>
                <c:pt idx="9">
                  <c:v>43215</c:v>
                </c:pt>
                <c:pt idx="10">
                  <c:v>43216</c:v>
                </c:pt>
                <c:pt idx="11">
                  <c:v>43217</c:v>
                </c:pt>
                <c:pt idx="12">
                  <c:v>43220</c:v>
                </c:pt>
                <c:pt idx="13">
                  <c:v>43222</c:v>
                </c:pt>
                <c:pt idx="14">
                  <c:v>43223</c:v>
                </c:pt>
                <c:pt idx="15">
                  <c:v>43224</c:v>
                </c:pt>
                <c:pt idx="16">
                  <c:v>43227</c:v>
                </c:pt>
                <c:pt idx="17">
                  <c:v>43228</c:v>
                </c:pt>
                <c:pt idx="18">
                  <c:v>43229</c:v>
                </c:pt>
                <c:pt idx="19">
                  <c:v>43230</c:v>
                </c:pt>
                <c:pt idx="20">
                  <c:v>43231</c:v>
                </c:pt>
                <c:pt idx="21">
                  <c:v>43234</c:v>
                </c:pt>
                <c:pt idx="22">
                  <c:v>43235</c:v>
                </c:pt>
                <c:pt idx="23">
                  <c:v>43236</c:v>
                </c:pt>
                <c:pt idx="24">
                  <c:v>43237</c:v>
                </c:pt>
                <c:pt idx="25">
                  <c:v>43238</c:v>
                </c:pt>
                <c:pt idx="26">
                  <c:v>43242</c:v>
                </c:pt>
                <c:pt idx="27">
                  <c:v>43243</c:v>
                </c:pt>
                <c:pt idx="28">
                  <c:v>43244</c:v>
                </c:pt>
                <c:pt idx="29">
                  <c:v>43245</c:v>
                </c:pt>
              </c:numCache>
            </c:numRef>
          </c:cat>
          <c:val>
            <c:numRef>
              <c:f>'precio mayorista3'!$J$6:$J$35</c:f>
              <c:numCache>
                <c:formatCode>#,##0</c:formatCode>
                <c:ptCount val="30"/>
                <c:pt idx="0">
                  <c:v>7242</c:v>
                </c:pt>
                <c:pt idx="1">
                  <c:v>7233</c:v>
                </c:pt>
                <c:pt idx="3">
                  <c:v>7250</c:v>
                </c:pt>
                <c:pt idx="4">
                  <c:v>7250</c:v>
                </c:pt>
                <c:pt idx="5">
                  <c:v>7250</c:v>
                </c:pt>
                <c:pt idx="6">
                  <c:v>7250</c:v>
                </c:pt>
                <c:pt idx="8">
                  <c:v>6278</c:v>
                </c:pt>
                <c:pt idx="9">
                  <c:v>7250</c:v>
                </c:pt>
                <c:pt idx="10">
                  <c:v>6750</c:v>
                </c:pt>
                <c:pt idx="11">
                  <c:v>6750</c:v>
                </c:pt>
                <c:pt idx="13">
                  <c:v>7233</c:v>
                </c:pt>
                <c:pt idx="14">
                  <c:v>5740</c:v>
                </c:pt>
                <c:pt idx="15">
                  <c:v>6556</c:v>
                </c:pt>
                <c:pt idx="17">
                  <c:v>6750</c:v>
                </c:pt>
                <c:pt idx="18">
                  <c:v>6750</c:v>
                </c:pt>
                <c:pt idx="19">
                  <c:v>6250</c:v>
                </c:pt>
                <c:pt idx="20">
                  <c:v>6250</c:v>
                </c:pt>
                <c:pt idx="22">
                  <c:v>7066.1061946902655</c:v>
                </c:pt>
                <c:pt idx="23">
                  <c:v>7267</c:v>
                </c:pt>
                <c:pt idx="25">
                  <c:v>5765.78125</c:v>
                </c:pt>
                <c:pt idx="26">
                  <c:v>6250</c:v>
                </c:pt>
                <c:pt idx="27">
                  <c:v>5750</c:v>
                </c:pt>
                <c:pt idx="28">
                  <c:v>6250</c:v>
                </c:pt>
                <c:pt idx="29">
                  <c:v>6250</c:v>
                </c:pt>
              </c:numCache>
            </c:numRef>
          </c:val>
          <c:smooth val="0"/>
          <c:extLst>
            <c:ext xmlns:c16="http://schemas.microsoft.com/office/drawing/2014/chart" uri="{C3380CC4-5D6E-409C-BE32-E72D297353CC}">
              <c16:uniqueId val="{00000007-84A4-4A74-81F5-62FEAB258365}"/>
            </c:ext>
          </c:extLst>
        </c:ser>
        <c:ser>
          <c:idx val="8"/>
          <c:order val="8"/>
          <c:tx>
            <c:strRef>
              <c:f>'precio mayorista3'!$K$5</c:f>
              <c:strCache>
                <c:ptCount val="1"/>
                <c:pt idx="0">
                  <c:v>Vega Modelo de Temuco</c:v>
                </c:pt>
              </c:strCache>
            </c:strRef>
          </c:tx>
          <c:spPr>
            <a:ln>
              <a:solidFill>
                <a:schemeClr val="accent3">
                  <a:lumMod val="50000"/>
                </a:schemeClr>
              </a:solidFill>
            </a:ln>
          </c:spPr>
          <c:marker>
            <c:symbol val="circle"/>
            <c:size val="5"/>
            <c:spPr>
              <a:solidFill>
                <a:schemeClr val="accent3">
                  <a:lumMod val="50000"/>
                </a:schemeClr>
              </a:solidFill>
              <a:ln>
                <a:noFill/>
              </a:ln>
            </c:spPr>
          </c:marker>
          <c:cat>
            <c:numRef>
              <c:f>'precio mayorista3'!$B$6:$B$35</c:f>
              <c:numCache>
                <c:formatCode>m/d/yyyy</c:formatCode>
                <c:ptCount val="30"/>
                <c:pt idx="0">
                  <c:v>43202</c:v>
                </c:pt>
                <c:pt idx="1">
                  <c:v>43203</c:v>
                </c:pt>
                <c:pt idx="2">
                  <c:v>43206</c:v>
                </c:pt>
                <c:pt idx="3">
                  <c:v>43207</c:v>
                </c:pt>
                <c:pt idx="4">
                  <c:v>43208</c:v>
                </c:pt>
                <c:pt idx="5">
                  <c:v>43209</c:v>
                </c:pt>
                <c:pt idx="6">
                  <c:v>43210</c:v>
                </c:pt>
                <c:pt idx="7">
                  <c:v>43213</c:v>
                </c:pt>
                <c:pt idx="8">
                  <c:v>43214</c:v>
                </c:pt>
                <c:pt idx="9">
                  <c:v>43215</c:v>
                </c:pt>
                <c:pt idx="10">
                  <c:v>43216</c:v>
                </c:pt>
                <c:pt idx="11">
                  <c:v>43217</c:v>
                </c:pt>
                <c:pt idx="12">
                  <c:v>43220</c:v>
                </c:pt>
                <c:pt idx="13">
                  <c:v>43222</c:v>
                </c:pt>
                <c:pt idx="14">
                  <c:v>43223</c:v>
                </c:pt>
                <c:pt idx="15">
                  <c:v>43224</c:v>
                </c:pt>
                <c:pt idx="16">
                  <c:v>43227</c:v>
                </c:pt>
                <c:pt idx="17">
                  <c:v>43228</c:v>
                </c:pt>
                <c:pt idx="18">
                  <c:v>43229</c:v>
                </c:pt>
                <c:pt idx="19">
                  <c:v>43230</c:v>
                </c:pt>
                <c:pt idx="20">
                  <c:v>43231</c:v>
                </c:pt>
                <c:pt idx="21">
                  <c:v>43234</c:v>
                </c:pt>
                <c:pt idx="22">
                  <c:v>43235</c:v>
                </c:pt>
                <c:pt idx="23">
                  <c:v>43236</c:v>
                </c:pt>
                <c:pt idx="24">
                  <c:v>43237</c:v>
                </c:pt>
                <c:pt idx="25">
                  <c:v>43238</c:v>
                </c:pt>
                <c:pt idx="26">
                  <c:v>43242</c:v>
                </c:pt>
                <c:pt idx="27">
                  <c:v>43243</c:v>
                </c:pt>
                <c:pt idx="28">
                  <c:v>43244</c:v>
                </c:pt>
                <c:pt idx="29">
                  <c:v>43245</c:v>
                </c:pt>
              </c:numCache>
            </c:numRef>
          </c:cat>
          <c:val>
            <c:numRef>
              <c:f>'precio mayorista3'!$K$6:$K$35</c:f>
              <c:numCache>
                <c:formatCode>#,##0</c:formatCode>
                <c:ptCount val="30"/>
                <c:pt idx="0">
                  <c:v>6500</c:v>
                </c:pt>
                <c:pt idx="1">
                  <c:v>6500</c:v>
                </c:pt>
                <c:pt idx="2">
                  <c:v>6500</c:v>
                </c:pt>
                <c:pt idx="3">
                  <c:v>6500</c:v>
                </c:pt>
                <c:pt idx="4">
                  <c:v>6500</c:v>
                </c:pt>
                <c:pt idx="5">
                  <c:v>6424.545454545455</c:v>
                </c:pt>
                <c:pt idx="6">
                  <c:v>6214</c:v>
                </c:pt>
                <c:pt idx="7">
                  <c:v>6500</c:v>
                </c:pt>
                <c:pt idx="8">
                  <c:v>6818</c:v>
                </c:pt>
                <c:pt idx="9">
                  <c:v>6658.5714285714284</c:v>
                </c:pt>
                <c:pt idx="10">
                  <c:v>6329</c:v>
                </c:pt>
                <c:pt idx="11">
                  <c:v>6500</c:v>
                </c:pt>
                <c:pt idx="12">
                  <c:v>6256</c:v>
                </c:pt>
                <c:pt idx="13">
                  <c:v>6500</c:v>
                </c:pt>
                <c:pt idx="14">
                  <c:v>6000</c:v>
                </c:pt>
                <c:pt idx="15">
                  <c:v>6000</c:v>
                </c:pt>
                <c:pt idx="16">
                  <c:v>6500</c:v>
                </c:pt>
                <c:pt idx="17">
                  <c:v>6365.4615384615381</c:v>
                </c:pt>
                <c:pt idx="19">
                  <c:v>6698</c:v>
                </c:pt>
                <c:pt idx="20">
                  <c:v>6500</c:v>
                </c:pt>
                <c:pt idx="21">
                  <c:v>6500</c:v>
                </c:pt>
                <c:pt idx="22">
                  <c:v>6000</c:v>
                </c:pt>
                <c:pt idx="23">
                  <c:v>6000</c:v>
                </c:pt>
                <c:pt idx="24">
                  <c:v>6000</c:v>
                </c:pt>
                <c:pt idx="26">
                  <c:v>6000</c:v>
                </c:pt>
                <c:pt idx="28">
                  <c:v>6339.6226415094343</c:v>
                </c:pt>
              </c:numCache>
            </c:numRef>
          </c:val>
          <c:smooth val="0"/>
          <c:extLst>
            <c:ext xmlns:c16="http://schemas.microsoft.com/office/drawing/2014/chart" uri="{C3380CC4-5D6E-409C-BE32-E72D297353CC}">
              <c16:uniqueId val="{00000008-84A4-4A74-81F5-62FEAB258365}"/>
            </c:ext>
          </c:extLst>
        </c:ser>
        <c:ser>
          <c:idx val="9"/>
          <c:order val="9"/>
          <c:tx>
            <c:strRef>
              <c:f>'precio mayorista3'!$L$5</c:f>
              <c:strCache>
                <c:ptCount val="1"/>
                <c:pt idx="0">
                  <c:v>Feria Lagunitas de Puerto Montt</c:v>
                </c:pt>
              </c:strCache>
            </c:strRef>
          </c:tx>
          <c:marker>
            <c:symbol val="circle"/>
            <c:size val="5"/>
          </c:marker>
          <c:cat>
            <c:numRef>
              <c:f>'precio mayorista3'!$B$6:$B$35</c:f>
              <c:numCache>
                <c:formatCode>m/d/yyyy</c:formatCode>
                <c:ptCount val="30"/>
                <c:pt idx="0">
                  <c:v>43202</c:v>
                </c:pt>
                <c:pt idx="1">
                  <c:v>43203</c:v>
                </c:pt>
                <c:pt idx="2">
                  <c:v>43206</c:v>
                </c:pt>
                <c:pt idx="3">
                  <c:v>43207</c:v>
                </c:pt>
                <c:pt idx="4">
                  <c:v>43208</c:v>
                </c:pt>
                <c:pt idx="5">
                  <c:v>43209</c:v>
                </c:pt>
                <c:pt idx="6">
                  <c:v>43210</c:v>
                </c:pt>
                <c:pt idx="7">
                  <c:v>43213</c:v>
                </c:pt>
                <c:pt idx="8">
                  <c:v>43214</c:v>
                </c:pt>
                <c:pt idx="9">
                  <c:v>43215</c:v>
                </c:pt>
                <c:pt idx="10">
                  <c:v>43216</c:v>
                </c:pt>
                <c:pt idx="11">
                  <c:v>43217</c:v>
                </c:pt>
                <c:pt idx="12">
                  <c:v>43220</c:v>
                </c:pt>
                <c:pt idx="13">
                  <c:v>43222</c:v>
                </c:pt>
                <c:pt idx="14">
                  <c:v>43223</c:v>
                </c:pt>
                <c:pt idx="15">
                  <c:v>43224</c:v>
                </c:pt>
                <c:pt idx="16">
                  <c:v>43227</c:v>
                </c:pt>
                <c:pt idx="17">
                  <c:v>43228</c:v>
                </c:pt>
                <c:pt idx="18">
                  <c:v>43229</c:v>
                </c:pt>
                <c:pt idx="19">
                  <c:v>43230</c:v>
                </c:pt>
                <c:pt idx="20">
                  <c:v>43231</c:v>
                </c:pt>
                <c:pt idx="21">
                  <c:v>43234</c:v>
                </c:pt>
                <c:pt idx="22">
                  <c:v>43235</c:v>
                </c:pt>
                <c:pt idx="23">
                  <c:v>43236</c:v>
                </c:pt>
                <c:pt idx="24">
                  <c:v>43237</c:v>
                </c:pt>
                <c:pt idx="25">
                  <c:v>43238</c:v>
                </c:pt>
                <c:pt idx="26">
                  <c:v>43242</c:v>
                </c:pt>
                <c:pt idx="27">
                  <c:v>43243</c:v>
                </c:pt>
                <c:pt idx="28">
                  <c:v>43244</c:v>
                </c:pt>
                <c:pt idx="29">
                  <c:v>43245</c:v>
                </c:pt>
              </c:numCache>
            </c:numRef>
          </c:cat>
          <c:val>
            <c:numRef>
              <c:f>'precio mayorista3'!$L$6:$L$35</c:f>
              <c:numCache>
                <c:formatCode>#,##0</c:formatCode>
                <c:ptCount val="30"/>
                <c:pt idx="0">
                  <c:v>7000</c:v>
                </c:pt>
                <c:pt idx="1">
                  <c:v>7000</c:v>
                </c:pt>
                <c:pt idx="2">
                  <c:v>7000</c:v>
                </c:pt>
                <c:pt idx="3">
                  <c:v>7000</c:v>
                </c:pt>
                <c:pt idx="4">
                  <c:v>7000</c:v>
                </c:pt>
                <c:pt idx="5">
                  <c:v>7000</c:v>
                </c:pt>
                <c:pt idx="6">
                  <c:v>7000</c:v>
                </c:pt>
                <c:pt idx="7">
                  <c:v>7000</c:v>
                </c:pt>
                <c:pt idx="8">
                  <c:v>7000</c:v>
                </c:pt>
                <c:pt idx="9">
                  <c:v>7000</c:v>
                </c:pt>
                <c:pt idx="10">
                  <c:v>7000</c:v>
                </c:pt>
                <c:pt idx="11">
                  <c:v>6500</c:v>
                </c:pt>
                <c:pt idx="12">
                  <c:v>6500</c:v>
                </c:pt>
                <c:pt idx="13">
                  <c:v>6333.333333333333</c:v>
                </c:pt>
                <c:pt idx="15">
                  <c:v>6500</c:v>
                </c:pt>
                <c:pt idx="17">
                  <c:v>6250</c:v>
                </c:pt>
                <c:pt idx="18">
                  <c:v>6250</c:v>
                </c:pt>
                <c:pt idx="19">
                  <c:v>6250</c:v>
                </c:pt>
                <c:pt idx="20">
                  <c:v>6250</c:v>
                </c:pt>
                <c:pt idx="21">
                  <c:v>6250</c:v>
                </c:pt>
                <c:pt idx="22">
                  <c:v>6250</c:v>
                </c:pt>
                <c:pt idx="24">
                  <c:v>6250</c:v>
                </c:pt>
                <c:pt idx="25">
                  <c:v>6250</c:v>
                </c:pt>
                <c:pt idx="26">
                  <c:v>6500</c:v>
                </c:pt>
                <c:pt idx="27">
                  <c:v>6250</c:v>
                </c:pt>
                <c:pt idx="28">
                  <c:v>6250</c:v>
                </c:pt>
                <c:pt idx="29">
                  <c:v>6000</c:v>
                </c:pt>
              </c:numCache>
            </c:numRef>
          </c:val>
          <c:smooth val="0"/>
          <c:extLst>
            <c:ext xmlns:c16="http://schemas.microsoft.com/office/drawing/2014/chart" uri="{C3380CC4-5D6E-409C-BE32-E72D297353CC}">
              <c16:uniqueId val="{00000009-84A4-4A74-81F5-62FEAB258365}"/>
            </c:ext>
          </c:extLst>
        </c:ser>
        <c:dLbls>
          <c:showLegendKey val="0"/>
          <c:showVal val="0"/>
          <c:showCatName val="0"/>
          <c:showSerName val="0"/>
          <c:showPercent val="0"/>
          <c:showBubbleSize val="0"/>
        </c:dLbls>
        <c:marker val="1"/>
        <c:smooth val="0"/>
        <c:axId val="-2140123528"/>
        <c:axId val="-2140127560"/>
      </c:lineChart>
      <c:dateAx>
        <c:axId val="-2140123528"/>
        <c:scaling>
          <c:orientation val="minMax"/>
        </c:scaling>
        <c:delete val="0"/>
        <c:axPos val="b"/>
        <c:numFmt formatCode="dd/mm" sourceLinked="0"/>
        <c:majorTickMark val="out"/>
        <c:minorTickMark val="none"/>
        <c:tickLblPos val="nextTo"/>
        <c:spPr>
          <a:noFill/>
          <a:ln w="9525" cap="flat" cmpd="sng" algn="ctr">
            <a:solidFill>
              <a:schemeClr val="tx1">
                <a:lumMod val="15000"/>
                <a:lumOff val="85000"/>
              </a:schemeClr>
            </a:solidFill>
            <a:round/>
          </a:ln>
          <a:effectLst/>
        </c:spPr>
        <c:txPr>
          <a:bodyPr rot="-2700000" vert="horz"/>
          <a:lstStyle/>
          <a:p>
            <a:pPr>
              <a:defRPr sz="1000" b="0" i="0" u="none" strike="noStrike" baseline="0">
                <a:solidFill>
                  <a:srgbClr val="000000"/>
                </a:solidFill>
                <a:latin typeface="Arial"/>
                <a:ea typeface="Arial"/>
                <a:cs typeface="Arial"/>
              </a:defRPr>
            </a:pPr>
            <a:endParaRPr lang="es-CL"/>
          </a:p>
        </c:txPr>
        <c:crossAx val="-2140127560"/>
        <c:crosses val="autoZero"/>
        <c:auto val="1"/>
        <c:lblOffset val="100"/>
        <c:baseTimeUnit val="days"/>
      </c:dateAx>
      <c:valAx>
        <c:axId val="-2140127560"/>
        <c:scaling>
          <c:orientation val="minMax"/>
          <c:max val="14000"/>
          <c:min val="30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 $ / saco de 25 kg</a:t>
                </a:r>
              </a:p>
            </c:rich>
          </c:tx>
          <c:overlay val="0"/>
          <c:spPr>
            <a:noFill/>
            <a:ln w="25400">
              <a:noFill/>
            </a:ln>
          </c:spPr>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40123528"/>
        <c:crosses val="autoZero"/>
        <c:crossBetween val="between"/>
      </c:valAx>
      <c:spPr>
        <a:noFill/>
        <a:ln w="25400">
          <a:noFill/>
        </a:ln>
      </c:spPr>
    </c:plotArea>
    <c:legend>
      <c:legendPos val="r"/>
      <c:layout>
        <c:manualLayout>
          <c:xMode val="edge"/>
          <c:yMode val="edge"/>
          <c:x val="0.837761861688193"/>
          <c:y val="7.3199066197127405E-2"/>
          <c:w val="0.15849548467458499"/>
          <c:h val="0.91942441868133296"/>
        </c:manualLayout>
      </c:layout>
      <c:overlay val="0"/>
      <c:spPr>
        <a:noFill/>
        <a:ln w="25400">
          <a:noFill/>
        </a:ln>
      </c:spPr>
      <c:txPr>
        <a:bodyPr/>
        <a:lstStyle/>
        <a:p>
          <a:pPr>
            <a:defRPr sz="825"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4. Precio</a:t>
            </a:r>
            <a:r>
              <a:rPr lang="en-US" baseline="0"/>
              <a:t> promedio mensual </a:t>
            </a:r>
            <a:r>
              <a:rPr lang="en-US"/>
              <a:t>de papa en supermercados,</a:t>
            </a:r>
            <a:r>
              <a:rPr lang="en-US" baseline="0"/>
              <a:t> </a:t>
            </a:r>
            <a:r>
              <a:rPr lang="en-US"/>
              <a:t>ferias libres y mercados</a:t>
            </a:r>
            <a:r>
              <a:rPr lang="en-US" baseline="0"/>
              <a:t> m</a:t>
            </a:r>
            <a:r>
              <a:rPr lang="en-US"/>
              <a:t>ayoristas de Santiago</a:t>
            </a:r>
          </a:p>
        </c:rich>
      </c:tx>
      <c:overlay val="0"/>
      <c:spPr>
        <a:noFill/>
        <a:ln w="25400">
          <a:noFill/>
        </a:ln>
      </c:spPr>
    </c:title>
    <c:autoTitleDeleted val="0"/>
    <c:plotArea>
      <c:layout>
        <c:manualLayout>
          <c:layoutTarget val="inner"/>
          <c:xMode val="edge"/>
          <c:yMode val="edge"/>
          <c:x val="7.9560384362946907E-2"/>
          <c:y val="0.10915488967683146"/>
          <c:w val="0.89511068041407305"/>
          <c:h val="0.70045119809664103"/>
        </c:manualLayout>
      </c:layout>
      <c:lineChart>
        <c:grouping val="standard"/>
        <c:varyColors val="0"/>
        <c:ser>
          <c:idx val="0"/>
          <c:order val="0"/>
          <c:tx>
            <c:strRef>
              <c:f>'precio minorista'!$D$24</c:f>
              <c:strCache>
                <c:ptCount val="1"/>
                <c:pt idx="0">
                  <c:v>Supermercados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'precio minorista'!$C$25:$C$44</c:f>
              <c:numCache>
                <c:formatCode>mmm\-yy</c:formatCode>
                <c:ptCount val="20"/>
                <c:pt idx="0">
                  <c:v>42614</c:v>
                </c:pt>
                <c:pt idx="1">
                  <c:v>42644</c:v>
                </c:pt>
                <c:pt idx="2">
                  <c:v>42675</c:v>
                </c:pt>
                <c:pt idx="3">
                  <c:v>42705</c:v>
                </c:pt>
                <c:pt idx="4">
                  <c:v>42736</c:v>
                </c:pt>
                <c:pt idx="5">
                  <c:v>42767</c:v>
                </c:pt>
                <c:pt idx="6">
                  <c:v>42795</c:v>
                </c:pt>
                <c:pt idx="7">
                  <c:v>42826</c:v>
                </c:pt>
                <c:pt idx="8">
                  <c:v>42856</c:v>
                </c:pt>
                <c:pt idx="9">
                  <c:v>42887</c:v>
                </c:pt>
                <c:pt idx="10">
                  <c:v>42917</c:v>
                </c:pt>
                <c:pt idx="11">
                  <c:v>42948</c:v>
                </c:pt>
                <c:pt idx="12">
                  <c:v>42979</c:v>
                </c:pt>
                <c:pt idx="13">
                  <c:v>43009</c:v>
                </c:pt>
                <c:pt idx="14">
                  <c:v>43040</c:v>
                </c:pt>
                <c:pt idx="15">
                  <c:v>43070</c:v>
                </c:pt>
                <c:pt idx="16">
                  <c:v>43101</c:v>
                </c:pt>
                <c:pt idx="17">
                  <c:v>43132</c:v>
                </c:pt>
                <c:pt idx="18">
                  <c:v>43160</c:v>
                </c:pt>
                <c:pt idx="19">
                  <c:v>43191</c:v>
                </c:pt>
              </c:numCache>
            </c:numRef>
          </c:cat>
          <c:val>
            <c:numRef>
              <c:f>'precio minorista'!$D$25:$D$44</c:f>
              <c:numCache>
                <c:formatCode>#,##0</c:formatCode>
                <c:ptCount val="20"/>
                <c:pt idx="0">
                  <c:v>1035</c:v>
                </c:pt>
                <c:pt idx="1">
                  <c:v>1042</c:v>
                </c:pt>
                <c:pt idx="2">
                  <c:v>1130</c:v>
                </c:pt>
                <c:pt idx="3">
                  <c:v>1082</c:v>
                </c:pt>
                <c:pt idx="4">
                  <c:v>1090.5</c:v>
                </c:pt>
                <c:pt idx="5">
                  <c:v>1091.5</c:v>
                </c:pt>
                <c:pt idx="6">
                  <c:v>1108.8571428571429</c:v>
                </c:pt>
                <c:pt idx="7">
                  <c:v>1076.375</c:v>
                </c:pt>
                <c:pt idx="8">
                  <c:v>1066.125</c:v>
                </c:pt>
                <c:pt idx="9">
                  <c:v>969.2</c:v>
                </c:pt>
                <c:pt idx="10">
                  <c:v>905</c:v>
                </c:pt>
                <c:pt idx="11">
                  <c:v>920.25</c:v>
                </c:pt>
                <c:pt idx="12">
                  <c:v>953</c:v>
                </c:pt>
                <c:pt idx="13">
                  <c:v>912.125</c:v>
                </c:pt>
                <c:pt idx="14">
                  <c:v>945.5</c:v>
                </c:pt>
                <c:pt idx="15">
                  <c:v>1023.3</c:v>
                </c:pt>
                <c:pt idx="16">
                  <c:v>1074.25</c:v>
                </c:pt>
                <c:pt idx="17">
                  <c:v>1099</c:v>
                </c:pt>
                <c:pt idx="18">
                  <c:v>1110.9000000000001</c:v>
                </c:pt>
                <c:pt idx="19">
                  <c:v>1104.875</c:v>
                </c:pt>
              </c:numCache>
            </c:numRef>
          </c:val>
          <c:smooth val="0"/>
          <c:extLst>
            <c:ext xmlns:c16="http://schemas.microsoft.com/office/drawing/2014/chart" uri="{C3380CC4-5D6E-409C-BE32-E72D297353CC}">
              <c16:uniqueId val="{00000000-6F61-4ACB-B369-FCA69C601BD7}"/>
            </c:ext>
          </c:extLst>
        </c:ser>
        <c:ser>
          <c:idx val="1"/>
          <c:order val="1"/>
          <c:tx>
            <c:strRef>
              <c:f>'precio minorista'!$E$24</c:f>
              <c:strCache>
                <c:ptCount val="1"/>
                <c:pt idx="0">
                  <c:v>Ferias libres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'precio minorista'!$C$25:$C$44</c:f>
              <c:numCache>
                <c:formatCode>mmm\-yy</c:formatCode>
                <c:ptCount val="20"/>
                <c:pt idx="0">
                  <c:v>42614</c:v>
                </c:pt>
                <c:pt idx="1">
                  <c:v>42644</c:v>
                </c:pt>
                <c:pt idx="2">
                  <c:v>42675</c:v>
                </c:pt>
                <c:pt idx="3">
                  <c:v>42705</c:v>
                </c:pt>
                <c:pt idx="4">
                  <c:v>42736</c:v>
                </c:pt>
                <c:pt idx="5">
                  <c:v>42767</c:v>
                </c:pt>
                <c:pt idx="6">
                  <c:v>42795</c:v>
                </c:pt>
                <c:pt idx="7">
                  <c:v>42826</c:v>
                </c:pt>
                <c:pt idx="8">
                  <c:v>42856</c:v>
                </c:pt>
                <c:pt idx="9">
                  <c:v>42887</c:v>
                </c:pt>
                <c:pt idx="10">
                  <c:v>42917</c:v>
                </c:pt>
                <c:pt idx="11">
                  <c:v>42948</c:v>
                </c:pt>
                <c:pt idx="12">
                  <c:v>42979</c:v>
                </c:pt>
                <c:pt idx="13">
                  <c:v>43009</c:v>
                </c:pt>
                <c:pt idx="14">
                  <c:v>43040</c:v>
                </c:pt>
                <c:pt idx="15">
                  <c:v>43070</c:v>
                </c:pt>
                <c:pt idx="16">
                  <c:v>43101</c:v>
                </c:pt>
                <c:pt idx="17">
                  <c:v>43132</c:v>
                </c:pt>
                <c:pt idx="18">
                  <c:v>43160</c:v>
                </c:pt>
                <c:pt idx="19">
                  <c:v>43191</c:v>
                </c:pt>
              </c:numCache>
            </c:numRef>
          </c:cat>
          <c:val>
            <c:numRef>
              <c:f>'precio minorista'!$E$25:$E$44</c:f>
              <c:numCache>
                <c:formatCode>#,##0</c:formatCode>
                <c:ptCount val="20"/>
                <c:pt idx="0">
                  <c:v>502</c:v>
                </c:pt>
                <c:pt idx="1">
                  <c:v>524</c:v>
                </c:pt>
                <c:pt idx="2">
                  <c:v>477</c:v>
                </c:pt>
                <c:pt idx="3">
                  <c:v>386</c:v>
                </c:pt>
                <c:pt idx="4">
                  <c:v>393.75</c:v>
                </c:pt>
                <c:pt idx="5">
                  <c:v>387.75</c:v>
                </c:pt>
                <c:pt idx="6">
                  <c:v>407</c:v>
                </c:pt>
                <c:pt idx="7">
                  <c:v>385.625</c:v>
                </c:pt>
                <c:pt idx="8">
                  <c:v>365</c:v>
                </c:pt>
                <c:pt idx="9">
                  <c:v>374.8</c:v>
                </c:pt>
                <c:pt idx="10">
                  <c:v>372.75</c:v>
                </c:pt>
                <c:pt idx="11">
                  <c:v>337.125</c:v>
                </c:pt>
                <c:pt idx="12">
                  <c:v>369.6</c:v>
                </c:pt>
                <c:pt idx="13">
                  <c:v>389.375</c:v>
                </c:pt>
                <c:pt idx="14">
                  <c:v>426.75</c:v>
                </c:pt>
                <c:pt idx="15">
                  <c:v>469.5</c:v>
                </c:pt>
                <c:pt idx="16">
                  <c:v>497.25</c:v>
                </c:pt>
                <c:pt idx="17">
                  <c:v>465.5</c:v>
                </c:pt>
                <c:pt idx="18">
                  <c:v>483.7</c:v>
                </c:pt>
                <c:pt idx="19">
                  <c:v>484.375</c:v>
                </c:pt>
              </c:numCache>
            </c:numRef>
          </c:val>
          <c:smooth val="0"/>
          <c:extLst>
            <c:ext xmlns:c16="http://schemas.microsoft.com/office/drawing/2014/chart" uri="{C3380CC4-5D6E-409C-BE32-E72D297353CC}">
              <c16:uniqueId val="{00000001-6F61-4ACB-B369-FCA69C601BD7}"/>
            </c:ext>
          </c:extLst>
        </c:ser>
        <c:ser>
          <c:idx val="2"/>
          <c:order val="2"/>
          <c:tx>
            <c:strRef>
              <c:f>'precio minorista'!$F$24</c:f>
              <c:strCache>
                <c:ptCount val="1"/>
                <c:pt idx="0">
                  <c:v>Mayorista</c:v>
                </c:pt>
              </c:strCache>
            </c:strRef>
          </c:tx>
          <c:spPr>
            <a:ln>
              <a:solidFill>
                <a:schemeClr val="accent3">
                  <a:lumMod val="75000"/>
                </a:schemeClr>
              </a:solidFill>
            </a:ln>
          </c:spPr>
          <c:marker>
            <c:symbol val="circle"/>
            <c:size val="5"/>
            <c:spPr>
              <a:solidFill>
                <a:schemeClr val="accent3">
                  <a:lumMod val="75000"/>
                </a:schemeClr>
              </a:solidFill>
              <a:ln>
                <a:noFill/>
              </a:ln>
            </c:spPr>
          </c:marker>
          <c:cat>
            <c:numRef>
              <c:f>'precio minorista'!$C$25:$C$44</c:f>
              <c:numCache>
                <c:formatCode>mmm\-yy</c:formatCode>
                <c:ptCount val="20"/>
                <c:pt idx="0">
                  <c:v>42614</c:v>
                </c:pt>
                <c:pt idx="1">
                  <c:v>42644</c:v>
                </c:pt>
                <c:pt idx="2">
                  <c:v>42675</c:v>
                </c:pt>
                <c:pt idx="3">
                  <c:v>42705</c:v>
                </c:pt>
                <c:pt idx="4">
                  <c:v>42736</c:v>
                </c:pt>
                <c:pt idx="5">
                  <c:v>42767</c:v>
                </c:pt>
                <c:pt idx="6">
                  <c:v>42795</c:v>
                </c:pt>
                <c:pt idx="7">
                  <c:v>42826</c:v>
                </c:pt>
                <c:pt idx="8">
                  <c:v>42856</c:v>
                </c:pt>
                <c:pt idx="9">
                  <c:v>42887</c:v>
                </c:pt>
                <c:pt idx="10">
                  <c:v>42917</c:v>
                </c:pt>
                <c:pt idx="11">
                  <c:v>42948</c:v>
                </c:pt>
                <c:pt idx="12">
                  <c:v>42979</c:v>
                </c:pt>
                <c:pt idx="13">
                  <c:v>43009</c:v>
                </c:pt>
                <c:pt idx="14">
                  <c:v>43040</c:v>
                </c:pt>
                <c:pt idx="15">
                  <c:v>43070</c:v>
                </c:pt>
                <c:pt idx="16">
                  <c:v>43101</c:v>
                </c:pt>
                <c:pt idx="17">
                  <c:v>43132</c:v>
                </c:pt>
                <c:pt idx="18">
                  <c:v>43160</c:v>
                </c:pt>
                <c:pt idx="19">
                  <c:v>43191</c:v>
                </c:pt>
              </c:numCache>
            </c:numRef>
          </c:cat>
          <c:val>
            <c:numRef>
              <c:f>'precio minorista'!$F$25:$F$44</c:f>
              <c:numCache>
                <c:formatCode>#,##0</c:formatCode>
                <c:ptCount val="20"/>
                <c:pt idx="0">
                  <c:v>271.5773347895319</c:v>
                </c:pt>
                <c:pt idx="1">
                  <c:v>291.07756883166979</c:v>
                </c:pt>
                <c:pt idx="2">
                  <c:v>240.22288451958858</c:v>
                </c:pt>
                <c:pt idx="3">
                  <c:v>134.25360921775177</c:v>
                </c:pt>
                <c:pt idx="4">
                  <c:v>122.55201052298115</c:v>
                </c:pt>
                <c:pt idx="5">
                  <c:v>156.77416826463534</c:v>
                </c:pt>
                <c:pt idx="6">
                  <c:v>173.07884036209697</c:v>
                </c:pt>
                <c:pt idx="7">
                  <c:v>164.94906596667934</c:v>
                </c:pt>
                <c:pt idx="8">
                  <c:v>168.24184474672663</c:v>
                </c:pt>
                <c:pt idx="9">
                  <c:v>144.30786211548005</c:v>
                </c:pt>
                <c:pt idx="10">
                  <c:v>153.24722365285405</c:v>
                </c:pt>
                <c:pt idx="11">
                  <c:v>145.56473346602601</c:v>
                </c:pt>
                <c:pt idx="12">
                  <c:v>165.63338176908732</c:v>
                </c:pt>
                <c:pt idx="13">
                  <c:v>170.61140008511157</c:v>
                </c:pt>
                <c:pt idx="14">
                  <c:v>265.80554582763341</c:v>
                </c:pt>
                <c:pt idx="15">
                  <c:v>306.40637434905051</c:v>
                </c:pt>
                <c:pt idx="16">
                  <c:v>294.74526160609918</c:v>
                </c:pt>
                <c:pt idx="17">
                  <c:v>281.30063313532338</c:v>
                </c:pt>
                <c:pt idx="18">
                  <c:v>293.34749336134939</c:v>
                </c:pt>
                <c:pt idx="19">
                  <c:v>269.08175335526931</c:v>
                </c:pt>
              </c:numCache>
            </c:numRef>
          </c:val>
          <c:smooth val="0"/>
          <c:extLst>
            <c:ext xmlns:c16="http://schemas.microsoft.com/office/drawing/2014/chart" uri="{C3380CC4-5D6E-409C-BE32-E72D297353CC}">
              <c16:uniqueId val="{00000000-3867-4276-9CA8-7607282547A9}"/>
            </c:ext>
          </c:extLst>
        </c:ser>
        <c:dLbls>
          <c:showLegendKey val="0"/>
          <c:showVal val="0"/>
          <c:showCatName val="0"/>
          <c:showSerName val="0"/>
          <c:showPercent val="0"/>
          <c:showBubbleSize val="0"/>
        </c:dLbls>
        <c:marker val="1"/>
        <c:smooth val="0"/>
        <c:axId val="-2124465208"/>
        <c:axId val="-2124462008"/>
      </c:lineChart>
      <c:dateAx>
        <c:axId val="-2124465208"/>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462008"/>
        <c:crosses val="autoZero"/>
        <c:auto val="1"/>
        <c:lblOffset val="100"/>
        <c:baseTimeUnit val="months"/>
        <c:majorUnit val="2"/>
        <c:majorTimeUnit val="months"/>
      </c:dateAx>
      <c:valAx>
        <c:axId val="-2124462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Precio ($ / kilo con IVA)</a:t>
                </a:r>
              </a:p>
            </c:rich>
          </c:tx>
          <c:overlay val="0"/>
          <c:spPr>
            <a:noFill/>
            <a:ln w="25400">
              <a:noFill/>
            </a:ln>
          </c:spPr>
        </c:title>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465208"/>
        <c:crosses val="autoZero"/>
        <c:crossBetween val="between"/>
      </c:valAx>
      <c:spPr>
        <a:noFill/>
        <a:ln w="25400">
          <a:noFill/>
        </a:ln>
      </c:spPr>
    </c:plotArea>
    <c:legend>
      <c:legendPos val="r"/>
      <c:layout>
        <c:manualLayout>
          <c:xMode val="edge"/>
          <c:yMode val="edge"/>
          <c:x val="0.24493576013761695"/>
          <c:y val="0.91594302730203492"/>
          <c:w val="0.54367998404441631"/>
          <c:h val="8.4056972697965124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Gráfico 5. Precio semanal a consumidor de papa en supermercados según región</a:t>
            </a:r>
          </a:p>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 kilo con IVA)</a:t>
            </a:r>
          </a:p>
        </c:rich>
      </c:tx>
      <c:overlay val="0"/>
      <c:spPr>
        <a:noFill/>
        <a:ln w="25400">
          <a:noFill/>
        </a:ln>
      </c:spPr>
    </c:title>
    <c:autoTitleDeleted val="0"/>
    <c:plotArea>
      <c:layout>
        <c:manualLayout>
          <c:layoutTarget val="inner"/>
          <c:xMode val="edge"/>
          <c:yMode val="edge"/>
          <c:x val="0.129155156076802"/>
          <c:y val="0.129118657465114"/>
          <c:w val="0.84518138754611405"/>
          <c:h val="0.66729557453966903"/>
        </c:manualLayout>
      </c:layout>
      <c:lineChart>
        <c:grouping val="standard"/>
        <c:varyColors val="0"/>
        <c:ser>
          <c:idx val="0"/>
          <c:order val="0"/>
          <c:tx>
            <c:strRef>
              <c:f>'precio minorista regiones'!$C$6</c:f>
              <c:strCache>
                <c:ptCount val="1"/>
                <c:pt idx="0">
                  <c:v>Arica</c:v>
                </c:pt>
              </c:strCache>
            </c:strRef>
          </c:tx>
          <c:spPr>
            <a:ln w="28575" cap="rnd">
              <a:solidFill>
                <a:schemeClr val="accent1"/>
              </a:solidFill>
              <a:round/>
            </a:ln>
            <a:effectLst/>
          </c:spPr>
          <c:marker>
            <c:symbol val="circle"/>
            <c:size val="5"/>
          </c:marker>
          <c:cat>
            <c:numRef>
              <c:f>'precio minorista regiones'!$B$7:$B$25</c:f>
              <c:numCache>
                <c:formatCode>dd/mm/yy;@</c:formatCode>
                <c:ptCount val="19"/>
                <c:pt idx="0">
                  <c:v>43119</c:v>
                </c:pt>
                <c:pt idx="1">
                  <c:v>43126</c:v>
                </c:pt>
                <c:pt idx="2">
                  <c:v>43133</c:v>
                </c:pt>
                <c:pt idx="3">
                  <c:v>43140</c:v>
                </c:pt>
                <c:pt idx="4">
                  <c:v>43147</c:v>
                </c:pt>
                <c:pt idx="5">
                  <c:v>43154</c:v>
                </c:pt>
                <c:pt idx="6">
                  <c:v>43161</c:v>
                </c:pt>
                <c:pt idx="7">
                  <c:v>43168</c:v>
                </c:pt>
                <c:pt idx="8">
                  <c:v>43175</c:v>
                </c:pt>
                <c:pt idx="9">
                  <c:v>43182</c:v>
                </c:pt>
                <c:pt idx="10">
                  <c:v>43189</c:v>
                </c:pt>
                <c:pt idx="11">
                  <c:v>43196</c:v>
                </c:pt>
                <c:pt idx="12">
                  <c:v>43203</c:v>
                </c:pt>
                <c:pt idx="13">
                  <c:v>43210</c:v>
                </c:pt>
                <c:pt idx="14">
                  <c:v>43217</c:v>
                </c:pt>
                <c:pt idx="15">
                  <c:v>43224</c:v>
                </c:pt>
                <c:pt idx="16">
                  <c:v>43231</c:v>
                </c:pt>
                <c:pt idx="17">
                  <c:v>43238</c:v>
                </c:pt>
                <c:pt idx="18">
                  <c:v>43245</c:v>
                </c:pt>
              </c:numCache>
            </c:numRef>
          </c:cat>
          <c:val>
            <c:numRef>
              <c:f>'precio minorista regiones'!$C$7:$C$25</c:f>
              <c:numCache>
                <c:formatCode>#,##0</c:formatCode>
                <c:ptCount val="19"/>
                <c:pt idx="0">
                  <c:v>1097</c:v>
                </c:pt>
                <c:pt idx="1">
                  <c:v>1160</c:v>
                </c:pt>
                <c:pt idx="2">
                  <c:v>1050</c:v>
                </c:pt>
                <c:pt idx="3">
                  <c:v>1112</c:v>
                </c:pt>
                <c:pt idx="4">
                  <c:v>1152</c:v>
                </c:pt>
                <c:pt idx="5">
                  <c:v>1158</c:v>
                </c:pt>
                <c:pt idx="6">
                  <c:v>1158</c:v>
                </c:pt>
                <c:pt idx="7">
                  <c:v>1071.5999999999999</c:v>
                </c:pt>
                <c:pt idx="8">
                  <c:v>1226</c:v>
                </c:pt>
                <c:pt idx="9">
                  <c:v>1108.1666</c:v>
                </c:pt>
                <c:pt idx="10">
                  <c:v>1130</c:v>
                </c:pt>
                <c:pt idx="11">
                  <c:v>1153.5999999999999</c:v>
                </c:pt>
                <c:pt idx="12">
                  <c:v>1030</c:v>
                </c:pt>
                <c:pt idx="13">
                  <c:v>1052</c:v>
                </c:pt>
                <c:pt idx="14">
                  <c:v>1207</c:v>
                </c:pt>
                <c:pt idx="15">
                  <c:v>1092</c:v>
                </c:pt>
                <c:pt idx="16">
                  <c:v>1052</c:v>
                </c:pt>
                <c:pt idx="17">
                  <c:v>1007</c:v>
                </c:pt>
                <c:pt idx="18">
                  <c:v>1093</c:v>
                </c:pt>
              </c:numCache>
            </c:numRef>
          </c:val>
          <c:smooth val="0"/>
          <c:extLst>
            <c:ext xmlns:c16="http://schemas.microsoft.com/office/drawing/2014/chart" uri="{C3380CC4-5D6E-409C-BE32-E72D297353CC}">
              <c16:uniqueId val="{00000000-D371-4525-8FF2-35436C5CD4D9}"/>
            </c:ext>
          </c:extLst>
        </c:ser>
        <c:ser>
          <c:idx val="1"/>
          <c:order val="1"/>
          <c:tx>
            <c:strRef>
              <c:f>'precio minorista regiones'!$D$6</c:f>
              <c:strCache>
                <c:ptCount val="1"/>
                <c:pt idx="0">
                  <c:v>Coquimbo</c:v>
                </c:pt>
              </c:strCache>
            </c:strRef>
          </c:tx>
          <c:spPr>
            <a:ln w="28575" cap="rnd">
              <a:solidFill>
                <a:schemeClr val="accent2"/>
              </a:solidFill>
              <a:round/>
            </a:ln>
            <a:effectLst/>
          </c:spPr>
          <c:marker>
            <c:symbol val="circle"/>
            <c:size val="5"/>
          </c:marker>
          <c:cat>
            <c:numRef>
              <c:f>'precio minorista regiones'!$B$7:$B$25</c:f>
              <c:numCache>
                <c:formatCode>dd/mm/yy;@</c:formatCode>
                <c:ptCount val="19"/>
                <c:pt idx="0">
                  <c:v>43119</c:v>
                </c:pt>
                <c:pt idx="1">
                  <c:v>43126</c:v>
                </c:pt>
                <c:pt idx="2">
                  <c:v>43133</c:v>
                </c:pt>
                <c:pt idx="3">
                  <c:v>43140</c:v>
                </c:pt>
                <c:pt idx="4">
                  <c:v>43147</c:v>
                </c:pt>
                <c:pt idx="5">
                  <c:v>43154</c:v>
                </c:pt>
                <c:pt idx="6">
                  <c:v>43161</c:v>
                </c:pt>
                <c:pt idx="7">
                  <c:v>43168</c:v>
                </c:pt>
                <c:pt idx="8">
                  <c:v>43175</c:v>
                </c:pt>
                <c:pt idx="9">
                  <c:v>43182</c:v>
                </c:pt>
                <c:pt idx="10">
                  <c:v>43189</c:v>
                </c:pt>
                <c:pt idx="11">
                  <c:v>43196</c:v>
                </c:pt>
                <c:pt idx="12">
                  <c:v>43203</c:v>
                </c:pt>
                <c:pt idx="13">
                  <c:v>43210</c:v>
                </c:pt>
                <c:pt idx="14">
                  <c:v>43217</c:v>
                </c:pt>
                <c:pt idx="15">
                  <c:v>43224</c:v>
                </c:pt>
                <c:pt idx="16">
                  <c:v>43231</c:v>
                </c:pt>
                <c:pt idx="17">
                  <c:v>43238</c:v>
                </c:pt>
                <c:pt idx="18">
                  <c:v>43245</c:v>
                </c:pt>
              </c:numCache>
            </c:numRef>
          </c:cat>
          <c:val>
            <c:numRef>
              <c:f>'precio minorista regiones'!$D$7:$D$25</c:f>
              <c:numCache>
                <c:formatCode>#,##0</c:formatCode>
                <c:ptCount val="19"/>
                <c:pt idx="0">
                  <c:v>1141</c:v>
                </c:pt>
                <c:pt idx="1">
                  <c:v>1147</c:v>
                </c:pt>
                <c:pt idx="2">
                  <c:v>1153</c:v>
                </c:pt>
                <c:pt idx="3">
                  <c:v>1222</c:v>
                </c:pt>
                <c:pt idx="4">
                  <c:v>1129</c:v>
                </c:pt>
                <c:pt idx="5">
                  <c:v>1128</c:v>
                </c:pt>
                <c:pt idx="6">
                  <c:v>1128</c:v>
                </c:pt>
                <c:pt idx="7">
                  <c:v>1085.5</c:v>
                </c:pt>
                <c:pt idx="8">
                  <c:v>1142</c:v>
                </c:pt>
                <c:pt idx="9">
                  <c:v>1210.5</c:v>
                </c:pt>
                <c:pt idx="10">
                  <c:v>1131</c:v>
                </c:pt>
                <c:pt idx="11">
                  <c:v>1148</c:v>
                </c:pt>
                <c:pt idx="12">
                  <c:v>1085</c:v>
                </c:pt>
                <c:pt idx="13">
                  <c:v>1137</c:v>
                </c:pt>
                <c:pt idx="14">
                  <c:v>1133</c:v>
                </c:pt>
                <c:pt idx="15">
                  <c:v>1135</c:v>
                </c:pt>
                <c:pt idx="16">
                  <c:v>1036.5</c:v>
                </c:pt>
                <c:pt idx="17">
                  <c:v>1007</c:v>
                </c:pt>
                <c:pt idx="18">
                  <c:v>1097</c:v>
                </c:pt>
              </c:numCache>
            </c:numRef>
          </c:val>
          <c:smooth val="0"/>
          <c:extLst>
            <c:ext xmlns:c16="http://schemas.microsoft.com/office/drawing/2014/chart" uri="{C3380CC4-5D6E-409C-BE32-E72D297353CC}">
              <c16:uniqueId val="{00000001-D371-4525-8FF2-35436C5CD4D9}"/>
            </c:ext>
          </c:extLst>
        </c:ser>
        <c:ser>
          <c:idx val="2"/>
          <c:order val="2"/>
          <c:tx>
            <c:strRef>
              <c:f>'precio minorista regiones'!$E$6</c:f>
              <c:strCache>
                <c:ptCount val="1"/>
                <c:pt idx="0">
                  <c:v>Valparaíso</c:v>
                </c:pt>
              </c:strCache>
            </c:strRef>
          </c:tx>
          <c:spPr>
            <a:ln w="28575" cap="rnd">
              <a:solidFill>
                <a:schemeClr val="accent3"/>
              </a:solidFill>
              <a:round/>
            </a:ln>
            <a:effectLst/>
          </c:spPr>
          <c:marker>
            <c:symbol val="circle"/>
            <c:size val="5"/>
          </c:marker>
          <c:cat>
            <c:numRef>
              <c:f>'precio minorista regiones'!$B$7:$B$25</c:f>
              <c:numCache>
                <c:formatCode>dd/mm/yy;@</c:formatCode>
                <c:ptCount val="19"/>
                <c:pt idx="0">
                  <c:v>43119</c:v>
                </c:pt>
                <c:pt idx="1">
                  <c:v>43126</c:v>
                </c:pt>
                <c:pt idx="2">
                  <c:v>43133</c:v>
                </c:pt>
                <c:pt idx="3">
                  <c:v>43140</c:v>
                </c:pt>
                <c:pt idx="4">
                  <c:v>43147</c:v>
                </c:pt>
                <c:pt idx="5">
                  <c:v>43154</c:v>
                </c:pt>
                <c:pt idx="6">
                  <c:v>43161</c:v>
                </c:pt>
                <c:pt idx="7">
                  <c:v>43168</c:v>
                </c:pt>
                <c:pt idx="8">
                  <c:v>43175</c:v>
                </c:pt>
                <c:pt idx="9">
                  <c:v>43182</c:v>
                </c:pt>
                <c:pt idx="10">
                  <c:v>43189</c:v>
                </c:pt>
                <c:pt idx="11">
                  <c:v>43196</c:v>
                </c:pt>
                <c:pt idx="12">
                  <c:v>43203</c:v>
                </c:pt>
                <c:pt idx="13">
                  <c:v>43210</c:v>
                </c:pt>
                <c:pt idx="14">
                  <c:v>43217</c:v>
                </c:pt>
                <c:pt idx="15">
                  <c:v>43224</c:v>
                </c:pt>
                <c:pt idx="16">
                  <c:v>43231</c:v>
                </c:pt>
                <c:pt idx="17">
                  <c:v>43238</c:v>
                </c:pt>
                <c:pt idx="18">
                  <c:v>43245</c:v>
                </c:pt>
              </c:numCache>
            </c:numRef>
          </c:cat>
          <c:val>
            <c:numRef>
              <c:f>'precio minorista regiones'!$E$7:$E$25</c:f>
              <c:numCache>
                <c:formatCode>#,##0</c:formatCode>
                <c:ptCount val="19"/>
                <c:pt idx="0">
                  <c:v>1061</c:v>
                </c:pt>
                <c:pt idx="1">
                  <c:v>1065</c:v>
                </c:pt>
                <c:pt idx="2">
                  <c:v>1072</c:v>
                </c:pt>
                <c:pt idx="3">
                  <c:v>1121</c:v>
                </c:pt>
                <c:pt idx="4">
                  <c:v>1087</c:v>
                </c:pt>
                <c:pt idx="5">
                  <c:v>1148.5</c:v>
                </c:pt>
                <c:pt idx="6">
                  <c:v>1125</c:v>
                </c:pt>
                <c:pt idx="7">
                  <c:v>1159</c:v>
                </c:pt>
                <c:pt idx="8">
                  <c:v>1132.5</c:v>
                </c:pt>
                <c:pt idx="9">
                  <c:v>1142</c:v>
                </c:pt>
                <c:pt idx="10">
                  <c:v>1136</c:v>
                </c:pt>
                <c:pt idx="11">
                  <c:v>1118.5</c:v>
                </c:pt>
                <c:pt idx="12">
                  <c:v>1122</c:v>
                </c:pt>
                <c:pt idx="13">
                  <c:v>1100.5</c:v>
                </c:pt>
                <c:pt idx="14">
                  <c:v>1100.5</c:v>
                </c:pt>
                <c:pt idx="15">
                  <c:v>1083</c:v>
                </c:pt>
                <c:pt idx="16">
                  <c:v>1102.5</c:v>
                </c:pt>
                <c:pt idx="17">
                  <c:v>1075</c:v>
                </c:pt>
                <c:pt idx="18">
                  <c:v>1083.5</c:v>
                </c:pt>
              </c:numCache>
            </c:numRef>
          </c:val>
          <c:smooth val="0"/>
          <c:extLst>
            <c:ext xmlns:c16="http://schemas.microsoft.com/office/drawing/2014/chart" uri="{C3380CC4-5D6E-409C-BE32-E72D297353CC}">
              <c16:uniqueId val="{00000002-D371-4525-8FF2-35436C5CD4D9}"/>
            </c:ext>
          </c:extLst>
        </c:ser>
        <c:ser>
          <c:idx val="3"/>
          <c:order val="3"/>
          <c:tx>
            <c:strRef>
              <c:f>'precio minorista regiones'!$F$6</c:f>
              <c:strCache>
                <c:ptCount val="1"/>
                <c:pt idx="0">
                  <c:v>RM</c:v>
                </c:pt>
              </c:strCache>
            </c:strRef>
          </c:tx>
          <c:spPr>
            <a:ln w="28575" cap="rnd">
              <a:solidFill>
                <a:schemeClr val="accent4"/>
              </a:solidFill>
              <a:round/>
            </a:ln>
            <a:effectLst/>
          </c:spPr>
          <c:marker>
            <c:symbol val="circle"/>
            <c:size val="5"/>
          </c:marker>
          <c:cat>
            <c:numRef>
              <c:f>'precio minorista regiones'!$B$7:$B$25</c:f>
              <c:numCache>
                <c:formatCode>dd/mm/yy;@</c:formatCode>
                <c:ptCount val="19"/>
                <c:pt idx="0">
                  <c:v>43119</c:v>
                </c:pt>
                <c:pt idx="1">
                  <c:v>43126</c:v>
                </c:pt>
                <c:pt idx="2">
                  <c:v>43133</c:v>
                </c:pt>
                <c:pt idx="3">
                  <c:v>43140</c:v>
                </c:pt>
                <c:pt idx="4">
                  <c:v>43147</c:v>
                </c:pt>
                <c:pt idx="5">
                  <c:v>43154</c:v>
                </c:pt>
                <c:pt idx="6">
                  <c:v>43161</c:v>
                </c:pt>
                <c:pt idx="7">
                  <c:v>43168</c:v>
                </c:pt>
                <c:pt idx="8">
                  <c:v>43175</c:v>
                </c:pt>
                <c:pt idx="9">
                  <c:v>43182</c:v>
                </c:pt>
                <c:pt idx="10">
                  <c:v>43189</c:v>
                </c:pt>
                <c:pt idx="11">
                  <c:v>43196</c:v>
                </c:pt>
                <c:pt idx="12">
                  <c:v>43203</c:v>
                </c:pt>
                <c:pt idx="13">
                  <c:v>43210</c:v>
                </c:pt>
                <c:pt idx="14">
                  <c:v>43217</c:v>
                </c:pt>
                <c:pt idx="15">
                  <c:v>43224</c:v>
                </c:pt>
                <c:pt idx="16">
                  <c:v>43231</c:v>
                </c:pt>
                <c:pt idx="17">
                  <c:v>43238</c:v>
                </c:pt>
                <c:pt idx="18">
                  <c:v>43245</c:v>
                </c:pt>
              </c:numCache>
            </c:numRef>
          </c:cat>
          <c:val>
            <c:numRef>
              <c:f>'precio minorista regiones'!$F$7:$F$25</c:f>
              <c:numCache>
                <c:formatCode>#,##0</c:formatCode>
                <c:ptCount val="19"/>
                <c:pt idx="0">
                  <c:v>1062.5</c:v>
                </c:pt>
                <c:pt idx="1">
                  <c:v>1116</c:v>
                </c:pt>
                <c:pt idx="2">
                  <c:v>1092</c:v>
                </c:pt>
                <c:pt idx="3">
                  <c:v>1096</c:v>
                </c:pt>
                <c:pt idx="4">
                  <c:v>1102.5</c:v>
                </c:pt>
                <c:pt idx="5">
                  <c:v>1105.5</c:v>
                </c:pt>
                <c:pt idx="6">
                  <c:v>1135.5</c:v>
                </c:pt>
                <c:pt idx="7">
                  <c:v>1091.5</c:v>
                </c:pt>
                <c:pt idx="8">
                  <c:v>1115</c:v>
                </c:pt>
                <c:pt idx="9">
                  <c:v>1121.5</c:v>
                </c:pt>
                <c:pt idx="10">
                  <c:v>1091</c:v>
                </c:pt>
                <c:pt idx="11">
                  <c:v>1119</c:v>
                </c:pt>
                <c:pt idx="12">
                  <c:v>1083.5</c:v>
                </c:pt>
                <c:pt idx="13">
                  <c:v>1082.5</c:v>
                </c:pt>
                <c:pt idx="14">
                  <c:v>1134.5</c:v>
                </c:pt>
                <c:pt idx="15">
                  <c:v>1097</c:v>
                </c:pt>
                <c:pt idx="16">
                  <c:v>1078</c:v>
                </c:pt>
                <c:pt idx="17">
                  <c:v>1042.5</c:v>
                </c:pt>
                <c:pt idx="18">
                  <c:v>1110.5</c:v>
                </c:pt>
              </c:numCache>
            </c:numRef>
          </c:val>
          <c:smooth val="0"/>
          <c:extLst>
            <c:ext xmlns:c16="http://schemas.microsoft.com/office/drawing/2014/chart" uri="{C3380CC4-5D6E-409C-BE32-E72D297353CC}">
              <c16:uniqueId val="{00000003-D371-4525-8FF2-35436C5CD4D9}"/>
            </c:ext>
          </c:extLst>
        </c:ser>
        <c:ser>
          <c:idx val="4"/>
          <c:order val="4"/>
          <c:tx>
            <c:strRef>
              <c:f>'precio minorista regiones'!$G$6</c:f>
              <c:strCache>
                <c:ptCount val="1"/>
                <c:pt idx="0">
                  <c:v>Maule</c:v>
                </c:pt>
              </c:strCache>
            </c:strRef>
          </c:tx>
          <c:spPr>
            <a:ln w="28575" cap="rnd">
              <a:solidFill>
                <a:schemeClr val="accent5"/>
              </a:solidFill>
              <a:round/>
            </a:ln>
            <a:effectLst/>
          </c:spPr>
          <c:marker>
            <c:symbol val="circle"/>
            <c:size val="5"/>
          </c:marker>
          <c:cat>
            <c:numRef>
              <c:f>'precio minorista regiones'!$B$7:$B$25</c:f>
              <c:numCache>
                <c:formatCode>dd/mm/yy;@</c:formatCode>
                <c:ptCount val="19"/>
                <c:pt idx="0">
                  <c:v>43119</c:v>
                </c:pt>
                <c:pt idx="1">
                  <c:v>43126</c:v>
                </c:pt>
                <c:pt idx="2">
                  <c:v>43133</c:v>
                </c:pt>
                <c:pt idx="3">
                  <c:v>43140</c:v>
                </c:pt>
                <c:pt idx="4">
                  <c:v>43147</c:v>
                </c:pt>
                <c:pt idx="5">
                  <c:v>43154</c:v>
                </c:pt>
                <c:pt idx="6">
                  <c:v>43161</c:v>
                </c:pt>
                <c:pt idx="7">
                  <c:v>43168</c:v>
                </c:pt>
                <c:pt idx="8">
                  <c:v>43175</c:v>
                </c:pt>
                <c:pt idx="9">
                  <c:v>43182</c:v>
                </c:pt>
                <c:pt idx="10">
                  <c:v>43189</c:v>
                </c:pt>
                <c:pt idx="11">
                  <c:v>43196</c:v>
                </c:pt>
                <c:pt idx="12">
                  <c:v>43203</c:v>
                </c:pt>
                <c:pt idx="13">
                  <c:v>43210</c:v>
                </c:pt>
                <c:pt idx="14">
                  <c:v>43217</c:v>
                </c:pt>
                <c:pt idx="15">
                  <c:v>43224</c:v>
                </c:pt>
                <c:pt idx="16">
                  <c:v>43231</c:v>
                </c:pt>
                <c:pt idx="17">
                  <c:v>43238</c:v>
                </c:pt>
                <c:pt idx="18">
                  <c:v>43245</c:v>
                </c:pt>
              </c:numCache>
            </c:numRef>
          </c:cat>
          <c:val>
            <c:numRef>
              <c:f>'precio minorista regiones'!$G$7:$G$25</c:f>
              <c:numCache>
                <c:formatCode>#,##0</c:formatCode>
                <c:ptCount val="19"/>
                <c:pt idx="0">
                  <c:v>1081</c:v>
                </c:pt>
                <c:pt idx="1">
                  <c:v>1085</c:v>
                </c:pt>
                <c:pt idx="2">
                  <c:v>1140</c:v>
                </c:pt>
                <c:pt idx="3">
                  <c:v>1181.5</c:v>
                </c:pt>
                <c:pt idx="4">
                  <c:v>1076.5</c:v>
                </c:pt>
                <c:pt idx="5">
                  <c:v>1113.5</c:v>
                </c:pt>
                <c:pt idx="6">
                  <c:v>1122</c:v>
                </c:pt>
                <c:pt idx="7">
                  <c:v>1093</c:v>
                </c:pt>
                <c:pt idx="8">
                  <c:v>1152.5</c:v>
                </c:pt>
                <c:pt idx="9">
                  <c:v>1147</c:v>
                </c:pt>
                <c:pt idx="10">
                  <c:v>1120.5</c:v>
                </c:pt>
                <c:pt idx="11">
                  <c:v>1136</c:v>
                </c:pt>
                <c:pt idx="12">
                  <c:v>1071</c:v>
                </c:pt>
                <c:pt idx="13">
                  <c:v>1102.5</c:v>
                </c:pt>
                <c:pt idx="14">
                  <c:v>1101</c:v>
                </c:pt>
                <c:pt idx="15">
                  <c:v>1129</c:v>
                </c:pt>
                <c:pt idx="16">
                  <c:v>1089</c:v>
                </c:pt>
                <c:pt idx="17">
                  <c:v>1056</c:v>
                </c:pt>
                <c:pt idx="18">
                  <c:v>1101</c:v>
                </c:pt>
              </c:numCache>
            </c:numRef>
          </c:val>
          <c:smooth val="0"/>
          <c:extLst>
            <c:ext xmlns:c16="http://schemas.microsoft.com/office/drawing/2014/chart" uri="{C3380CC4-5D6E-409C-BE32-E72D297353CC}">
              <c16:uniqueId val="{00000004-D371-4525-8FF2-35436C5CD4D9}"/>
            </c:ext>
          </c:extLst>
        </c:ser>
        <c:ser>
          <c:idx val="5"/>
          <c:order val="5"/>
          <c:tx>
            <c:strRef>
              <c:f>'precio minorista regiones'!$H$6</c:f>
              <c:strCache>
                <c:ptCount val="1"/>
                <c:pt idx="0">
                  <c:v>Bío Bío</c:v>
                </c:pt>
              </c:strCache>
            </c:strRef>
          </c:tx>
          <c:spPr>
            <a:ln w="28575" cap="rnd">
              <a:solidFill>
                <a:schemeClr val="accent6"/>
              </a:solidFill>
              <a:round/>
            </a:ln>
            <a:effectLst/>
          </c:spPr>
          <c:marker>
            <c:symbol val="circle"/>
            <c:size val="5"/>
          </c:marker>
          <c:cat>
            <c:numRef>
              <c:f>'precio minorista regiones'!$B$7:$B$25</c:f>
              <c:numCache>
                <c:formatCode>dd/mm/yy;@</c:formatCode>
                <c:ptCount val="19"/>
                <c:pt idx="0">
                  <c:v>43119</c:v>
                </c:pt>
                <c:pt idx="1">
                  <c:v>43126</c:v>
                </c:pt>
                <c:pt idx="2">
                  <c:v>43133</c:v>
                </c:pt>
                <c:pt idx="3">
                  <c:v>43140</c:v>
                </c:pt>
                <c:pt idx="4">
                  <c:v>43147</c:v>
                </c:pt>
                <c:pt idx="5">
                  <c:v>43154</c:v>
                </c:pt>
                <c:pt idx="6">
                  <c:v>43161</c:v>
                </c:pt>
                <c:pt idx="7">
                  <c:v>43168</c:v>
                </c:pt>
                <c:pt idx="8">
                  <c:v>43175</c:v>
                </c:pt>
                <c:pt idx="9">
                  <c:v>43182</c:v>
                </c:pt>
                <c:pt idx="10">
                  <c:v>43189</c:v>
                </c:pt>
                <c:pt idx="11">
                  <c:v>43196</c:v>
                </c:pt>
                <c:pt idx="12">
                  <c:v>43203</c:v>
                </c:pt>
                <c:pt idx="13">
                  <c:v>43210</c:v>
                </c:pt>
                <c:pt idx="14">
                  <c:v>43217</c:v>
                </c:pt>
                <c:pt idx="15">
                  <c:v>43224</c:v>
                </c:pt>
                <c:pt idx="16">
                  <c:v>43231</c:v>
                </c:pt>
                <c:pt idx="17">
                  <c:v>43238</c:v>
                </c:pt>
                <c:pt idx="18">
                  <c:v>43245</c:v>
                </c:pt>
              </c:numCache>
            </c:numRef>
          </c:cat>
          <c:val>
            <c:numRef>
              <c:f>'precio minorista regiones'!$H$7:$H$25</c:f>
              <c:numCache>
                <c:formatCode>#,##0</c:formatCode>
                <c:ptCount val="19"/>
                <c:pt idx="0">
                  <c:v>1091.5</c:v>
                </c:pt>
                <c:pt idx="1">
                  <c:v>1072</c:v>
                </c:pt>
                <c:pt idx="2">
                  <c:v>1066.5</c:v>
                </c:pt>
                <c:pt idx="3">
                  <c:v>1027.5</c:v>
                </c:pt>
                <c:pt idx="4">
                  <c:v>1012</c:v>
                </c:pt>
                <c:pt idx="5">
                  <c:v>1053.5</c:v>
                </c:pt>
                <c:pt idx="6">
                  <c:v>1088.5</c:v>
                </c:pt>
                <c:pt idx="7">
                  <c:v>1096</c:v>
                </c:pt>
                <c:pt idx="8">
                  <c:v>1075</c:v>
                </c:pt>
                <c:pt idx="9">
                  <c:v>1040</c:v>
                </c:pt>
                <c:pt idx="10">
                  <c:v>1096.5</c:v>
                </c:pt>
                <c:pt idx="11">
                  <c:v>1081</c:v>
                </c:pt>
                <c:pt idx="12">
                  <c:v>958</c:v>
                </c:pt>
                <c:pt idx="13">
                  <c:v>1062</c:v>
                </c:pt>
                <c:pt idx="14">
                  <c:v>1086.5</c:v>
                </c:pt>
                <c:pt idx="15">
                  <c:v>1077.5</c:v>
                </c:pt>
                <c:pt idx="16">
                  <c:v>1049</c:v>
                </c:pt>
                <c:pt idx="17">
                  <c:v>926.5</c:v>
                </c:pt>
                <c:pt idx="18">
                  <c:v>1019.5</c:v>
                </c:pt>
              </c:numCache>
            </c:numRef>
          </c:val>
          <c:smooth val="0"/>
          <c:extLst>
            <c:ext xmlns:c16="http://schemas.microsoft.com/office/drawing/2014/chart" uri="{C3380CC4-5D6E-409C-BE32-E72D297353CC}">
              <c16:uniqueId val="{00000005-D371-4525-8FF2-35436C5CD4D9}"/>
            </c:ext>
          </c:extLst>
        </c:ser>
        <c:ser>
          <c:idx val="6"/>
          <c:order val="6"/>
          <c:tx>
            <c:strRef>
              <c:f>'precio minorista regiones'!$I$6</c:f>
              <c:strCache>
                <c:ptCount val="1"/>
                <c:pt idx="0">
                  <c:v>La Araucanía</c:v>
                </c:pt>
              </c:strCache>
            </c:strRef>
          </c:tx>
          <c:spPr>
            <a:ln w="28575" cap="rnd">
              <a:solidFill>
                <a:schemeClr val="accent1">
                  <a:lumMod val="60000"/>
                </a:schemeClr>
              </a:solidFill>
              <a:round/>
            </a:ln>
            <a:effectLst/>
          </c:spPr>
          <c:marker>
            <c:symbol val="circle"/>
            <c:size val="5"/>
            <c:spPr>
              <a:solidFill>
                <a:schemeClr val="accent1">
                  <a:lumMod val="50000"/>
                </a:schemeClr>
              </a:solidFill>
              <a:ln>
                <a:noFill/>
              </a:ln>
            </c:spPr>
          </c:marker>
          <c:cat>
            <c:numRef>
              <c:f>'precio minorista regiones'!$B$7:$B$25</c:f>
              <c:numCache>
                <c:formatCode>dd/mm/yy;@</c:formatCode>
                <c:ptCount val="19"/>
                <c:pt idx="0">
                  <c:v>43119</c:v>
                </c:pt>
                <c:pt idx="1">
                  <c:v>43126</c:v>
                </c:pt>
                <c:pt idx="2">
                  <c:v>43133</c:v>
                </c:pt>
                <c:pt idx="3">
                  <c:v>43140</c:v>
                </c:pt>
                <c:pt idx="4">
                  <c:v>43147</c:v>
                </c:pt>
                <c:pt idx="5">
                  <c:v>43154</c:v>
                </c:pt>
                <c:pt idx="6">
                  <c:v>43161</c:v>
                </c:pt>
                <c:pt idx="7">
                  <c:v>43168</c:v>
                </c:pt>
                <c:pt idx="8">
                  <c:v>43175</c:v>
                </c:pt>
                <c:pt idx="9">
                  <c:v>43182</c:v>
                </c:pt>
                <c:pt idx="10">
                  <c:v>43189</c:v>
                </c:pt>
                <c:pt idx="11">
                  <c:v>43196</c:v>
                </c:pt>
                <c:pt idx="12">
                  <c:v>43203</c:v>
                </c:pt>
                <c:pt idx="13">
                  <c:v>43210</c:v>
                </c:pt>
                <c:pt idx="14">
                  <c:v>43217</c:v>
                </c:pt>
                <c:pt idx="15">
                  <c:v>43224</c:v>
                </c:pt>
                <c:pt idx="16">
                  <c:v>43231</c:v>
                </c:pt>
                <c:pt idx="17">
                  <c:v>43238</c:v>
                </c:pt>
                <c:pt idx="18">
                  <c:v>43245</c:v>
                </c:pt>
              </c:numCache>
            </c:numRef>
          </c:cat>
          <c:val>
            <c:numRef>
              <c:f>'precio minorista regiones'!$I$7:$I$25</c:f>
              <c:numCache>
                <c:formatCode>#,##0</c:formatCode>
                <c:ptCount val="19"/>
                <c:pt idx="0">
                  <c:v>1052.5</c:v>
                </c:pt>
                <c:pt idx="1">
                  <c:v>1131.5</c:v>
                </c:pt>
                <c:pt idx="2">
                  <c:v>1007.5</c:v>
                </c:pt>
                <c:pt idx="3">
                  <c:v>1034</c:v>
                </c:pt>
                <c:pt idx="4">
                  <c:v>1057</c:v>
                </c:pt>
                <c:pt idx="5">
                  <c:v>1006.5</c:v>
                </c:pt>
                <c:pt idx="6">
                  <c:v>1015.5</c:v>
                </c:pt>
                <c:pt idx="7">
                  <c:v>1071</c:v>
                </c:pt>
                <c:pt idx="8">
                  <c:v>1100</c:v>
                </c:pt>
                <c:pt idx="9">
                  <c:v>1096.5</c:v>
                </c:pt>
                <c:pt idx="10">
                  <c:v>1137</c:v>
                </c:pt>
                <c:pt idx="11">
                  <c:v>1141.5</c:v>
                </c:pt>
                <c:pt idx="12">
                  <c:v>1084.5</c:v>
                </c:pt>
                <c:pt idx="13">
                  <c:v>1112.5</c:v>
                </c:pt>
                <c:pt idx="14">
                  <c:v>1067.5</c:v>
                </c:pt>
                <c:pt idx="15">
                  <c:v>991.5</c:v>
                </c:pt>
                <c:pt idx="16">
                  <c:v>1011</c:v>
                </c:pt>
                <c:pt idx="17">
                  <c:v>902.5</c:v>
                </c:pt>
                <c:pt idx="18">
                  <c:v>975</c:v>
                </c:pt>
              </c:numCache>
            </c:numRef>
          </c:val>
          <c:smooth val="0"/>
          <c:extLst>
            <c:ext xmlns:c16="http://schemas.microsoft.com/office/drawing/2014/chart" uri="{C3380CC4-5D6E-409C-BE32-E72D297353CC}">
              <c16:uniqueId val="{00000006-D371-4525-8FF2-35436C5CD4D9}"/>
            </c:ext>
          </c:extLst>
        </c:ser>
        <c:ser>
          <c:idx val="7"/>
          <c:order val="7"/>
          <c:tx>
            <c:strRef>
              <c:f>'precio minorista regiones'!$J$6</c:f>
              <c:strCache>
                <c:ptCount val="1"/>
                <c:pt idx="0">
                  <c:v>Los Lagos</c:v>
                </c:pt>
              </c:strCache>
            </c:strRef>
          </c:tx>
          <c:marker>
            <c:symbol val="circle"/>
            <c:size val="5"/>
          </c:marker>
          <c:cat>
            <c:numRef>
              <c:f>'precio minorista regiones'!$B$7:$B$25</c:f>
              <c:numCache>
                <c:formatCode>dd/mm/yy;@</c:formatCode>
                <c:ptCount val="19"/>
                <c:pt idx="0">
                  <c:v>43119</c:v>
                </c:pt>
                <c:pt idx="1">
                  <c:v>43126</c:v>
                </c:pt>
                <c:pt idx="2">
                  <c:v>43133</c:v>
                </c:pt>
                <c:pt idx="3">
                  <c:v>43140</c:v>
                </c:pt>
                <c:pt idx="4">
                  <c:v>43147</c:v>
                </c:pt>
                <c:pt idx="5">
                  <c:v>43154</c:v>
                </c:pt>
                <c:pt idx="6">
                  <c:v>43161</c:v>
                </c:pt>
                <c:pt idx="7">
                  <c:v>43168</c:v>
                </c:pt>
                <c:pt idx="8">
                  <c:v>43175</c:v>
                </c:pt>
                <c:pt idx="9">
                  <c:v>43182</c:v>
                </c:pt>
                <c:pt idx="10">
                  <c:v>43189</c:v>
                </c:pt>
                <c:pt idx="11">
                  <c:v>43196</c:v>
                </c:pt>
                <c:pt idx="12">
                  <c:v>43203</c:v>
                </c:pt>
                <c:pt idx="13">
                  <c:v>43210</c:v>
                </c:pt>
                <c:pt idx="14">
                  <c:v>43217</c:v>
                </c:pt>
                <c:pt idx="15">
                  <c:v>43224</c:v>
                </c:pt>
                <c:pt idx="16">
                  <c:v>43231</c:v>
                </c:pt>
                <c:pt idx="17">
                  <c:v>43238</c:v>
                </c:pt>
                <c:pt idx="18">
                  <c:v>43245</c:v>
                </c:pt>
              </c:numCache>
            </c:numRef>
          </c:cat>
          <c:val>
            <c:numRef>
              <c:f>'precio minorista regiones'!$J$7:$J$25</c:f>
              <c:numCache>
                <c:formatCode>#,##0</c:formatCode>
                <c:ptCount val="19"/>
                <c:pt idx="0">
                  <c:v>1150</c:v>
                </c:pt>
                <c:pt idx="1">
                  <c:v>1132</c:v>
                </c:pt>
                <c:pt idx="2">
                  <c:v>1156</c:v>
                </c:pt>
                <c:pt idx="3">
                  <c:v>1133</c:v>
                </c:pt>
                <c:pt idx="4">
                  <c:v>1103</c:v>
                </c:pt>
                <c:pt idx="5">
                  <c:v>1081</c:v>
                </c:pt>
                <c:pt idx="6">
                  <c:v>1044</c:v>
                </c:pt>
                <c:pt idx="7">
                  <c:v>913</c:v>
                </c:pt>
                <c:pt idx="8">
                  <c:v>1076</c:v>
                </c:pt>
                <c:pt idx="9">
                  <c:v>1039</c:v>
                </c:pt>
                <c:pt idx="10">
                  <c:v>1057</c:v>
                </c:pt>
                <c:pt idx="11">
                  <c:v>1030</c:v>
                </c:pt>
                <c:pt idx="12">
                  <c:v>884</c:v>
                </c:pt>
                <c:pt idx="13">
                  <c:v>1082</c:v>
                </c:pt>
                <c:pt idx="14">
                  <c:v>1059</c:v>
                </c:pt>
                <c:pt idx="15">
                  <c:v>943</c:v>
                </c:pt>
                <c:pt idx="16">
                  <c:v>1008</c:v>
                </c:pt>
                <c:pt idx="17">
                  <c:v>882</c:v>
                </c:pt>
                <c:pt idx="18">
                  <c:v>1065</c:v>
                </c:pt>
              </c:numCache>
            </c:numRef>
          </c:val>
          <c:smooth val="0"/>
          <c:extLst>
            <c:ext xmlns:c16="http://schemas.microsoft.com/office/drawing/2014/chart" uri="{C3380CC4-5D6E-409C-BE32-E72D297353CC}">
              <c16:uniqueId val="{00000007-D371-4525-8FF2-35436C5CD4D9}"/>
            </c:ext>
          </c:extLst>
        </c:ser>
        <c:dLbls>
          <c:showLegendKey val="0"/>
          <c:showVal val="0"/>
          <c:showCatName val="0"/>
          <c:showSerName val="0"/>
          <c:showPercent val="0"/>
          <c:showBubbleSize val="0"/>
        </c:dLbls>
        <c:marker val="1"/>
        <c:smooth val="0"/>
        <c:axId val="-2124685064"/>
        <c:axId val="-2124681528"/>
      </c:lineChart>
      <c:dateAx>
        <c:axId val="-2124685064"/>
        <c:scaling>
          <c:orientation val="minMax"/>
        </c:scaling>
        <c:delete val="0"/>
        <c:axPos val="b"/>
        <c:numFmt formatCode="dd/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Calibri"/>
                <a:ea typeface="Calibri"/>
                <a:cs typeface="Calibri"/>
              </a:defRPr>
            </a:pPr>
            <a:endParaRPr lang="es-CL"/>
          </a:p>
        </c:txPr>
        <c:crossAx val="-2124681528"/>
        <c:crosses val="autoZero"/>
        <c:auto val="1"/>
        <c:lblOffset val="100"/>
        <c:baseTimeUnit val="days"/>
      </c:dateAx>
      <c:valAx>
        <c:axId val="-2124681528"/>
        <c:scaling>
          <c:orientation val="minMax"/>
          <c:min val="700"/>
        </c:scaling>
        <c:delete val="0"/>
        <c:axPos val="l"/>
        <c:majorGridlines>
          <c:spPr>
            <a:ln w="9525" cap="flat" cmpd="sng" algn="ctr">
              <a:solidFill>
                <a:schemeClr val="tx1">
                  <a:lumMod val="15000"/>
                  <a:lumOff val="85000"/>
                </a:schemeClr>
              </a:solidFill>
              <a:round/>
            </a:ln>
            <a:effectLst/>
          </c:spPr>
        </c:majorGridlines>
        <c:title>
          <c:tx>
            <c:rich>
              <a:bodyPr/>
              <a:lstStyle/>
              <a:p>
                <a:pPr>
                  <a:defRPr sz="1200" b="1" i="0" u="none" strike="noStrike" baseline="0">
                    <a:solidFill>
                      <a:srgbClr val="000000"/>
                    </a:solidFill>
                    <a:latin typeface="Calibri"/>
                    <a:ea typeface="Calibri"/>
                    <a:cs typeface="Calibri"/>
                  </a:defRPr>
                </a:pPr>
                <a:r>
                  <a:rPr lang="en-US"/>
                  <a:t>$ por kilo con IVA</a:t>
                </a:r>
              </a:p>
            </c:rich>
          </c:tx>
          <c:overlay val="0"/>
        </c:title>
        <c:numFmt formatCode="#,##0" sourceLinked="1"/>
        <c:majorTickMark val="none"/>
        <c:minorTickMark val="none"/>
        <c:tickLblPos val="nextTo"/>
        <c:spPr>
          <a:ln w="9525">
            <a:noFill/>
          </a:ln>
        </c:spPr>
        <c:txPr>
          <a:bodyPr rot="0" vert="horz"/>
          <a:lstStyle/>
          <a:p>
            <a:pPr>
              <a:defRPr sz="1200" b="0" i="0" u="none" strike="noStrike" baseline="0">
                <a:solidFill>
                  <a:srgbClr val="000000"/>
                </a:solidFill>
                <a:latin typeface="Calibri"/>
                <a:ea typeface="Calibri"/>
                <a:cs typeface="Calibri"/>
              </a:defRPr>
            </a:pPr>
            <a:endParaRPr lang="es-CL"/>
          </a:p>
        </c:txPr>
        <c:crossAx val="-2124685064"/>
        <c:crosses val="autoZero"/>
        <c:crossBetween val="between"/>
      </c:valAx>
      <c:spPr>
        <a:noFill/>
        <a:ln w="25400">
          <a:noFill/>
        </a:ln>
      </c:spPr>
    </c:plotArea>
    <c:legend>
      <c:legendPos val="r"/>
      <c:layout>
        <c:manualLayout>
          <c:xMode val="edge"/>
          <c:yMode val="edge"/>
          <c:x val="0.16747702979815299"/>
          <c:y val="0.918581407162814"/>
          <c:w val="0.72627057981388699"/>
          <c:h val="6.6587926509186296E-2"/>
        </c:manualLayout>
      </c:layout>
      <c:overlay val="0"/>
      <c:spPr>
        <a:noFill/>
        <a:ln w="25400">
          <a:noFill/>
        </a:ln>
      </c:spPr>
      <c:txPr>
        <a:bodyPr/>
        <a:lstStyle/>
        <a:p>
          <a:pPr>
            <a:defRPr sz="1100" b="0" i="0" u="none" strike="noStrike"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Gráfico 6. Precio semanal a consumidor de papa en ferias según región </a:t>
            </a:r>
          </a:p>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 kilo con IVA)</a:t>
            </a:r>
          </a:p>
        </c:rich>
      </c:tx>
      <c:overlay val="0"/>
      <c:spPr>
        <a:noFill/>
        <a:ln w="25400">
          <a:noFill/>
        </a:ln>
      </c:spPr>
    </c:title>
    <c:autoTitleDeleted val="0"/>
    <c:plotArea>
      <c:layout>
        <c:manualLayout>
          <c:layoutTarget val="inner"/>
          <c:xMode val="edge"/>
          <c:yMode val="edge"/>
          <c:x val="0.106221377754941"/>
          <c:y val="0.12781118576394199"/>
          <c:w val="0.86811516115349296"/>
          <c:h val="0.667847870367556"/>
        </c:manualLayout>
      </c:layout>
      <c:lineChart>
        <c:grouping val="standard"/>
        <c:varyColors val="0"/>
        <c:ser>
          <c:idx val="0"/>
          <c:order val="0"/>
          <c:tx>
            <c:strRef>
              <c:f>'precio minorista regiones'!$K$6</c:f>
              <c:strCache>
                <c:ptCount val="1"/>
                <c:pt idx="0">
                  <c:v>Arica</c:v>
                </c:pt>
              </c:strCache>
            </c:strRef>
          </c:tx>
          <c:spPr>
            <a:ln w="28575" cap="rnd">
              <a:solidFill>
                <a:schemeClr val="accent1"/>
              </a:solidFill>
              <a:round/>
            </a:ln>
            <a:effectLst/>
          </c:spPr>
          <c:marker>
            <c:symbol val="circle"/>
            <c:size val="5"/>
          </c:marker>
          <c:dPt>
            <c:idx val="0"/>
            <c:bubble3D val="0"/>
            <c:extLst>
              <c:ext xmlns:c16="http://schemas.microsoft.com/office/drawing/2014/chart" uri="{C3380CC4-5D6E-409C-BE32-E72D297353CC}">
                <c16:uniqueId val="{00000001-C144-40AB-87CD-72390DC147F3}"/>
              </c:ext>
            </c:extLst>
          </c:dPt>
          <c:dPt>
            <c:idx val="1"/>
            <c:bubble3D val="0"/>
            <c:extLst>
              <c:ext xmlns:c16="http://schemas.microsoft.com/office/drawing/2014/chart" uri="{C3380CC4-5D6E-409C-BE32-E72D297353CC}">
                <c16:uniqueId val="{00000003-C144-40AB-87CD-72390DC147F3}"/>
              </c:ext>
            </c:extLst>
          </c:dPt>
          <c:dPt>
            <c:idx val="2"/>
            <c:bubble3D val="0"/>
            <c:extLst>
              <c:ext xmlns:c16="http://schemas.microsoft.com/office/drawing/2014/chart" uri="{C3380CC4-5D6E-409C-BE32-E72D297353CC}">
                <c16:uniqueId val="{00000005-C144-40AB-87CD-72390DC147F3}"/>
              </c:ext>
            </c:extLst>
          </c:dPt>
          <c:dPt>
            <c:idx val="3"/>
            <c:bubble3D val="0"/>
            <c:extLst>
              <c:ext xmlns:c16="http://schemas.microsoft.com/office/drawing/2014/chart" uri="{C3380CC4-5D6E-409C-BE32-E72D297353CC}">
                <c16:uniqueId val="{00000007-C144-40AB-87CD-72390DC147F3}"/>
              </c:ext>
            </c:extLst>
          </c:dPt>
          <c:dPt>
            <c:idx val="4"/>
            <c:bubble3D val="0"/>
            <c:extLst>
              <c:ext xmlns:c16="http://schemas.microsoft.com/office/drawing/2014/chart" uri="{C3380CC4-5D6E-409C-BE32-E72D297353CC}">
                <c16:uniqueId val="{00000009-C144-40AB-87CD-72390DC147F3}"/>
              </c:ext>
            </c:extLst>
          </c:dPt>
          <c:dPt>
            <c:idx val="5"/>
            <c:bubble3D val="0"/>
            <c:extLst>
              <c:ext xmlns:c16="http://schemas.microsoft.com/office/drawing/2014/chart" uri="{C3380CC4-5D6E-409C-BE32-E72D297353CC}">
                <c16:uniqueId val="{0000000B-C144-40AB-87CD-72390DC147F3}"/>
              </c:ext>
            </c:extLst>
          </c:dPt>
          <c:dPt>
            <c:idx val="6"/>
            <c:bubble3D val="0"/>
            <c:extLst>
              <c:ext xmlns:c16="http://schemas.microsoft.com/office/drawing/2014/chart" uri="{C3380CC4-5D6E-409C-BE32-E72D297353CC}">
                <c16:uniqueId val="{0000000D-C144-40AB-87CD-72390DC147F3}"/>
              </c:ext>
            </c:extLst>
          </c:dPt>
          <c:dPt>
            <c:idx val="7"/>
            <c:bubble3D val="0"/>
            <c:extLst>
              <c:ext xmlns:c16="http://schemas.microsoft.com/office/drawing/2014/chart" uri="{C3380CC4-5D6E-409C-BE32-E72D297353CC}">
                <c16:uniqueId val="{0000000F-C144-40AB-87CD-72390DC147F3}"/>
              </c:ext>
            </c:extLst>
          </c:dPt>
          <c:dPt>
            <c:idx val="8"/>
            <c:bubble3D val="0"/>
            <c:extLst>
              <c:ext xmlns:c16="http://schemas.microsoft.com/office/drawing/2014/chart" uri="{C3380CC4-5D6E-409C-BE32-E72D297353CC}">
                <c16:uniqueId val="{00000011-C144-40AB-87CD-72390DC147F3}"/>
              </c:ext>
            </c:extLst>
          </c:dPt>
          <c:dPt>
            <c:idx val="9"/>
            <c:bubble3D val="0"/>
            <c:extLst>
              <c:ext xmlns:c16="http://schemas.microsoft.com/office/drawing/2014/chart" uri="{C3380CC4-5D6E-409C-BE32-E72D297353CC}">
                <c16:uniqueId val="{00000013-C144-40AB-87CD-72390DC147F3}"/>
              </c:ext>
            </c:extLst>
          </c:dPt>
          <c:dPt>
            <c:idx val="10"/>
            <c:bubble3D val="0"/>
            <c:extLst>
              <c:ext xmlns:c16="http://schemas.microsoft.com/office/drawing/2014/chart" uri="{C3380CC4-5D6E-409C-BE32-E72D297353CC}">
                <c16:uniqueId val="{00000015-C144-40AB-87CD-72390DC147F3}"/>
              </c:ext>
            </c:extLst>
          </c:dPt>
          <c:dPt>
            <c:idx val="11"/>
            <c:bubble3D val="0"/>
            <c:extLst>
              <c:ext xmlns:c16="http://schemas.microsoft.com/office/drawing/2014/chart" uri="{C3380CC4-5D6E-409C-BE32-E72D297353CC}">
                <c16:uniqueId val="{00000017-C144-40AB-87CD-72390DC147F3}"/>
              </c:ext>
            </c:extLst>
          </c:dPt>
          <c:dPt>
            <c:idx val="12"/>
            <c:bubble3D val="0"/>
            <c:extLst>
              <c:ext xmlns:c16="http://schemas.microsoft.com/office/drawing/2014/chart" uri="{C3380CC4-5D6E-409C-BE32-E72D297353CC}">
                <c16:uniqueId val="{00000019-C144-40AB-87CD-72390DC147F3}"/>
              </c:ext>
            </c:extLst>
          </c:dPt>
          <c:dPt>
            <c:idx val="16"/>
            <c:bubble3D val="0"/>
            <c:extLst>
              <c:ext xmlns:c16="http://schemas.microsoft.com/office/drawing/2014/chart" uri="{C3380CC4-5D6E-409C-BE32-E72D297353CC}">
                <c16:uniqueId val="{0000001B-C144-40AB-87CD-72390DC147F3}"/>
              </c:ext>
            </c:extLst>
          </c:dPt>
          <c:dPt>
            <c:idx val="17"/>
            <c:bubble3D val="0"/>
            <c:extLst>
              <c:ext xmlns:c16="http://schemas.microsoft.com/office/drawing/2014/chart" uri="{C3380CC4-5D6E-409C-BE32-E72D297353CC}">
                <c16:uniqueId val="{0000001D-C144-40AB-87CD-72390DC147F3}"/>
              </c:ext>
            </c:extLst>
          </c:dPt>
          <c:dPt>
            <c:idx val="18"/>
            <c:bubble3D val="0"/>
            <c:extLst>
              <c:ext xmlns:c16="http://schemas.microsoft.com/office/drawing/2014/chart" uri="{C3380CC4-5D6E-409C-BE32-E72D297353CC}">
                <c16:uniqueId val="{0000001F-C144-40AB-87CD-72390DC147F3}"/>
              </c:ext>
            </c:extLst>
          </c:dPt>
          <c:dPt>
            <c:idx val="19"/>
            <c:bubble3D val="0"/>
            <c:extLst>
              <c:ext xmlns:c16="http://schemas.microsoft.com/office/drawing/2014/chart" uri="{C3380CC4-5D6E-409C-BE32-E72D297353CC}">
                <c16:uniqueId val="{00000021-C144-40AB-87CD-72390DC147F3}"/>
              </c:ext>
            </c:extLst>
          </c:dPt>
          <c:dPt>
            <c:idx val="20"/>
            <c:bubble3D val="0"/>
            <c:extLst>
              <c:ext xmlns:c16="http://schemas.microsoft.com/office/drawing/2014/chart" uri="{C3380CC4-5D6E-409C-BE32-E72D297353CC}">
                <c16:uniqueId val="{00000023-C144-40AB-87CD-72390DC147F3}"/>
              </c:ext>
            </c:extLst>
          </c:dPt>
          <c:cat>
            <c:numRef>
              <c:f>'precio minorista regiones'!$B$7:$B$25</c:f>
              <c:numCache>
                <c:formatCode>dd/mm/yy;@</c:formatCode>
                <c:ptCount val="19"/>
                <c:pt idx="0">
                  <c:v>43119</c:v>
                </c:pt>
                <c:pt idx="1">
                  <c:v>43126</c:v>
                </c:pt>
                <c:pt idx="2">
                  <c:v>43133</c:v>
                </c:pt>
                <c:pt idx="3">
                  <c:v>43140</c:v>
                </c:pt>
                <c:pt idx="4">
                  <c:v>43147</c:v>
                </c:pt>
                <c:pt idx="5">
                  <c:v>43154</c:v>
                </c:pt>
                <c:pt idx="6">
                  <c:v>43161</c:v>
                </c:pt>
                <c:pt idx="7">
                  <c:v>43168</c:v>
                </c:pt>
                <c:pt idx="8">
                  <c:v>43175</c:v>
                </c:pt>
                <c:pt idx="9">
                  <c:v>43182</c:v>
                </c:pt>
                <c:pt idx="10">
                  <c:v>43189</c:v>
                </c:pt>
                <c:pt idx="11">
                  <c:v>43196</c:v>
                </c:pt>
                <c:pt idx="12">
                  <c:v>43203</c:v>
                </c:pt>
                <c:pt idx="13">
                  <c:v>43210</c:v>
                </c:pt>
                <c:pt idx="14">
                  <c:v>43217</c:v>
                </c:pt>
                <c:pt idx="15">
                  <c:v>43224</c:v>
                </c:pt>
                <c:pt idx="16">
                  <c:v>43231</c:v>
                </c:pt>
                <c:pt idx="17">
                  <c:v>43238</c:v>
                </c:pt>
                <c:pt idx="18">
                  <c:v>43245</c:v>
                </c:pt>
              </c:numCache>
            </c:numRef>
          </c:cat>
          <c:val>
            <c:numRef>
              <c:f>'precio minorista regiones'!$K$7:$K$25</c:f>
              <c:numCache>
                <c:formatCode>#,##0</c:formatCode>
                <c:ptCount val="19"/>
                <c:pt idx="0">
                  <c:v>636</c:v>
                </c:pt>
                <c:pt idx="1">
                  <c:v>650</c:v>
                </c:pt>
                <c:pt idx="2">
                  <c:v>630</c:v>
                </c:pt>
                <c:pt idx="3">
                  <c:v>650</c:v>
                </c:pt>
                <c:pt idx="4">
                  <c:v>630</c:v>
                </c:pt>
                <c:pt idx="5">
                  <c:v>650</c:v>
                </c:pt>
                <c:pt idx="6">
                  <c:v>586</c:v>
                </c:pt>
                <c:pt idx="7">
                  <c:v>595</c:v>
                </c:pt>
                <c:pt idx="8">
                  <c:v>560</c:v>
                </c:pt>
                <c:pt idx="9">
                  <c:v>582.5</c:v>
                </c:pt>
                <c:pt idx="10">
                  <c:v>541.66660000000002</c:v>
                </c:pt>
                <c:pt idx="11">
                  <c:v>550</c:v>
                </c:pt>
                <c:pt idx="12">
                  <c:v>558</c:v>
                </c:pt>
                <c:pt idx="13">
                  <c:v>558</c:v>
                </c:pt>
                <c:pt idx="14">
                  <c:v>433.5</c:v>
                </c:pt>
                <c:pt idx="15">
                  <c:v>567</c:v>
                </c:pt>
                <c:pt idx="16">
                  <c:v>546</c:v>
                </c:pt>
                <c:pt idx="17">
                  <c:v>510</c:v>
                </c:pt>
                <c:pt idx="18">
                  <c:v>437.5</c:v>
                </c:pt>
              </c:numCache>
            </c:numRef>
          </c:val>
          <c:smooth val="0"/>
          <c:extLst>
            <c:ext xmlns:c16="http://schemas.microsoft.com/office/drawing/2014/chart" uri="{C3380CC4-5D6E-409C-BE32-E72D297353CC}">
              <c16:uniqueId val="{00000024-C144-40AB-87CD-72390DC147F3}"/>
            </c:ext>
          </c:extLst>
        </c:ser>
        <c:ser>
          <c:idx val="1"/>
          <c:order val="1"/>
          <c:tx>
            <c:strRef>
              <c:f>'precio minorista regiones'!$L$6</c:f>
              <c:strCache>
                <c:ptCount val="1"/>
                <c:pt idx="0">
                  <c:v>Coquimbo</c:v>
                </c:pt>
              </c:strCache>
            </c:strRef>
          </c:tx>
          <c:spPr>
            <a:ln w="28575" cap="rnd">
              <a:solidFill>
                <a:schemeClr val="accent2"/>
              </a:solidFill>
              <a:round/>
            </a:ln>
            <a:effectLst/>
          </c:spPr>
          <c:marker>
            <c:symbol val="circle"/>
            <c:size val="5"/>
          </c:marker>
          <c:cat>
            <c:numRef>
              <c:f>'precio minorista regiones'!$B$7:$B$25</c:f>
              <c:numCache>
                <c:formatCode>dd/mm/yy;@</c:formatCode>
                <c:ptCount val="19"/>
                <c:pt idx="0">
                  <c:v>43119</c:v>
                </c:pt>
                <c:pt idx="1">
                  <c:v>43126</c:v>
                </c:pt>
                <c:pt idx="2">
                  <c:v>43133</c:v>
                </c:pt>
                <c:pt idx="3">
                  <c:v>43140</c:v>
                </c:pt>
                <c:pt idx="4">
                  <c:v>43147</c:v>
                </c:pt>
                <c:pt idx="5">
                  <c:v>43154</c:v>
                </c:pt>
                <c:pt idx="6">
                  <c:v>43161</c:v>
                </c:pt>
                <c:pt idx="7">
                  <c:v>43168</c:v>
                </c:pt>
                <c:pt idx="8">
                  <c:v>43175</c:v>
                </c:pt>
                <c:pt idx="9">
                  <c:v>43182</c:v>
                </c:pt>
                <c:pt idx="10">
                  <c:v>43189</c:v>
                </c:pt>
                <c:pt idx="11">
                  <c:v>43196</c:v>
                </c:pt>
                <c:pt idx="12">
                  <c:v>43203</c:v>
                </c:pt>
                <c:pt idx="13">
                  <c:v>43210</c:v>
                </c:pt>
                <c:pt idx="14">
                  <c:v>43217</c:v>
                </c:pt>
                <c:pt idx="15">
                  <c:v>43224</c:v>
                </c:pt>
                <c:pt idx="16">
                  <c:v>43231</c:v>
                </c:pt>
                <c:pt idx="17">
                  <c:v>43238</c:v>
                </c:pt>
                <c:pt idx="18">
                  <c:v>43245</c:v>
                </c:pt>
              </c:numCache>
            </c:numRef>
          </c:cat>
          <c:val>
            <c:numRef>
              <c:f>'precio minorista regiones'!$L$7:$L$25</c:f>
              <c:numCache>
                <c:formatCode>#,##0</c:formatCode>
                <c:ptCount val="19"/>
                <c:pt idx="0">
                  <c:v>536</c:v>
                </c:pt>
                <c:pt idx="1">
                  <c:v>531</c:v>
                </c:pt>
                <c:pt idx="2">
                  <c:v>526</c:v>
                </c:pt>
                <c:pt idx="3">
                  <c:v>525</c:v>
                </c:pt>
                <c:pt idx="4">
                  <c:v>512.5</c:v>
                </c:pt>
                <c:pt idx="5">
                  <c:v>513.5</c:v>
                </c:pt>
                <c:pt idx="6">
                  <c:v>518.5</c:v>
                </c:pt>
                <c:pt idx="7">
                  <c:v>528</c:v>
                </c:pt>
                <c:pt idx="8">
                  <c:v>522.5</c:v>
                </c:pt>
                <c:pt idx="9">
                  <c:v>502</c:v>
                </c:pt>
                <c:pt idx="10">
                  <c:v>527.5</c:v>
                </c:pt>
                <c:pt idx="11">
                  <c:v>551</c:v>
                </c:pt>
                <c:pt idx="12">
                  <c:v>560</c:v>
                </c:pt>
                <c:pt idx="13">
                  <c:v>550</c:v>
                </c:pt>
                <c:pt idx="14">
                  <c:v>511</c:v>
                </c:pt>
                <c:pt idx="15">
                  <c:v>504</c:v>
                </c:pt>
                <c:pt idx="16">
                  <c:v>514.5</c:v>
                </c:pt>
                <c:pt idx="17">
                  <c:v>517.5</c:v>
                </c:pt>
                <c:pt idx="18">
                  <c:v>520</c:v>
                </c:pt>
              </c:numCache>
            </c:numRef>
          </c:val>
          <c:smooth val="0"/>
          <c:extLst>
            <c:ext xmlns:c16="http://schemas.microsoft.com/office/drawing/2014/chart" uri="{C3380CC4-5D6E-409C-BE32-E72D297353CC}">
              <c16:uniqueId val="{00000025-C144-40AB-87CD-72390DC147F3}"/>
            </c:ext>
          </c:extLst>
        </c:ser>
        <c:ser>
          <c:idx val="2"/>
          <c:order val="2"/>
          <c:tx>
            <c:strRef>
              <c:f>'precio minorista regiones'!$M$6</c:f>
              <c:strCache>
                <c:ptCount val="1"/>
                <c:pt idx="0">
                  <c:v>Valparaíso</c:v>
                </c:pt>
              </c:strCache>
            </c:strRef>
          </c:tx>
          <c:spPr>
            <a:ln w="28575" cap="rnd">
              <a:solidFill>
                <a:schemeClr val="accent3"/>
              </a:solidFill>
              <a:round/>
            </a:ln>
            <a:effectLst/>
          </c:spPr>
          <c:marker>
            <c:symbol val="circle"/>
            <c:size val="5"/>
          </c:marker>
          <c:cat>
            <c:numRef>
              <c:f>'precio minorista regiones'!$B$7:$B$25</c:f>
              <c:numCache>
                <c:formatCode>dd/mm/yy;@</c:formatCode>
                <c:ptCount val="19"/>
                <c:pt idx="0">
                  <c:v>43119</c:v>
                </c:pt>
                <c:pt idx="1">
                  <c:v>43126</c:v>
                </c:pt>
                <c:pt idx="2">
                  <c:v>43133</c:v>
                </c:pt>
                <c:pt idx="3">
                  <c:v>43140</c:v>
                </c:pt>
                <c:pt idx="4">
                  <c:v>43147</c:v>
                </c:pt>
                <c:pt idx="5">
                  <c:v>43154</c:v>
                </c:pt>
                <c:pt idx="6">
                  <c:v>43161</c:v>
                </c:pt>
                <c:pt idx="7">
                  <c:v>43168</c:v>
                </c:pt>
                <c:pt idx="8">
                  <c:v>43175</c:v>
                </c:pt>
                <c:pt idx="9">
                  <c:v>43182</c:v>
                </c:pt>
                <c:pt idx="10">
                  <c:v>43189</c:v>
                </c:pt>
                <c:pt idx="11">
                  <c:v>43196</c:v>
                </c:pt>
                <c:pt idx="12">
                  <c:v>43203</c:v>
                </c:pt>
                <c:pt idx="13">
                  <c:v>43210</c:v>
                </c:pt>
                <c:pt idx="14">
                  <c:v>43217</c:v>
                </c:pt>
                <c:pt idx="15">
                  <c:v>43224</c:v>
                </c:pt>
                <c:pt idx="16">
                  <c:v>43231</c:v>
                </c:pt>
                <c:pt idx="17">
                  <c:v>43238</c:v>
                </c:pt>
                <c:pt idx="18">
                  <c:v>43245</c:v>
                </c:pt>
              </c:numCache>
            </c:numRef>
          </c:cat>
          <c:val>
            <c:numRef>
              <c:f>'precio minorista regiones'!$M$7:$M$25</c:f>
              <c:numCache>
                <c:formatCode>#,##0</c:formatCode>
                <c:ptCount val="19"/>
                <c:pt idx="0">
                  <c:v>394</c:v>
                </c:pt>
                <c:pt idx="1">
                  <c:v>422</c:v>
                </c:pt>
                <c:pt idx="2">
                  <c:v>431.5</c:v>
                </c:pt>
                <c:pt idx="3">
                  <c:v>437.5</c:v>
                </c:pt>
                <c:pt idx="4">
                  <c:v>375</c:v>
                </c:pt>
                <c:pt idx="5">
                  <c:v>406.5</c:v>
                </c:pt>
                <c:pt idx="6">
                  <c:v>394</c:v>
                </c:pt>
                <c:pt idx="7">
                  <c:v>415.5</c:v>
                </c:pt>
                <c:pt idx="8">
                  <c:v>425.5</c:v>
                </c:pt>
                <c:pt idx="9">
                  <c:v>409.5</c:v>
                </c:pt>
                <c:pt idx="10">
                  <c:v>409.5</c:v>
                </c:pt>
                <c:pt idx="11">
                  <c:v>447</c:v>
                </c:pt>
                <c:pt idx="12">
                  <c:v>425</c:v>
                </c:pt>
                <c:pt idx="13">
                  <c:v>456.5</c:v>
                </c:pt>
                <c:pt idx="14">
                  <c:v>419.5</c:v>
                </c:pt>
                <c:pt idx="15">
                  <c:v>438</c:v>
                </c:pt>
                <c:pt idx="16">
                  <c:v>397</c:v>
                </c:pt>
                <c:pt idx="17">
                  <c:v>411.5</c:v>
                </c:pt>
                <c:pt idx="18">
                  <c:v>409.5</c:v>
                </c:pt>
              </c:numCache>
            </c:numRef>
          </c:val>
          <c:smooth val="0"/>
          <c:extLst>
            <c:ext xmlns:c16="http://schemas.microsoft.com/office/drawing/2014/chart" uri="{C3380CC4-5D6E-409C-BE32-E72D297353CC}">
              <c16:uniqueId val="{00000026-C144-40AB-87CD-72390DC147F3}"/>
            </c:ext>
          </c:extLst>
        </c:ser>
        <c:ser>
          <c:idx val="3"/>
          <c:order val="3"/>
          <c:tx>
            <c:strRef>
              <c:f>'precio minorista regiones'!$N$6</c:f>
              <c:strCache>
                <c:ptCount val="1"/>
                <c:pt idx="0">
                  <c:v>RM</c:v>
                </c:pt>
              </c:strCache>
            </c:strRef>
          </c:tx>
          <c:spPr>
            <a:ln w="28575" cap="rnd">
              <a:solidFill>
                <a:schemeClr val="accent4"/>
              </a:solidFill>
              <a:round/>
            </a:ln>
            <a:effectLst/>
          </c:spPr>
          <c:marker>
            <c:symbol val="circle"/>
            <c:size val="5"/>
          </c:marker>
          <c:cat>
            <c:numRef>
              <c:f>'precio minorista regiones'!$B$7:$B$25</c:f>
              <c:numCache>
                <c:formatCode>dd/mm/yy;@</c:formatCode>
                <c:ptCount val="19"/>
                <c:pt idx="0">
                  <c:v>43119</c:v>
                </c:pt>
                <c:pt idx="1">
                  <c:v>43126</c:v>
                </c:pt>
                <c:pt idx="2">
                  <c:v>43133</c:v>
                </c:pt>
                <c:pt idx="3">
                  <c:v>43140</c:v>
                </c:pt>
                <c:pt idx="4">
                  <c:v>43147</c:v>
                </c:pt>
                <c:pt idx="5">
                  <c:v>43154</c:v>
                </c:pt>
                <c:pt idx="6">
                  <c:v>43161</c:v>
                </c:pt>
                <c:pt idx="7">
                  <c:v>43168</c:v>
                </c:pt>
                <c:pt idx="8">
                  <c:v>43175</c:v>
                </c:pt>
                <c:pt idx="9">
                  <c:v>43182</c:v>
                </c:pt>
                <c:pt idx="10">
                  <c:v>43189</c:v>
                </c:pt>
                <c:pt idx="11">
                  <c:v>43196</c:v>
                </c:pt>
                <c:pt idx="12">
                  <c:v>43203</c:v>
                </c:pt>
                <c:pt idx="13">
                  <c:v>43210</c:v>
                </c:pt>
                <c:pt idx="14">
                  <c:v>43217</c:v>
                </c:pt>
                <c:pt idx="15">
                  <c:v>43224</c:v>
                </c:pt>
                <c:pt idx="16">
                  <c:v>43231</c:v>
                </c:pt>
                <c:pt idx="17">
                  <c:v>43238</c:v>
                </c:pt>
                <c:pt idx="18">
                  <c:v>43245</c:v>
                </c:pt>
              </c:numCache>
            </c:numRef>
          </c:cat>
          <c:val>
            <c:numRef>
              <c:f>'precio minorista regiones'!$N$7:$N$25</c:f>
              <c:numCache>
                <c:formatCode>#,##0</c:formatCode>
                <c:ptCount val="19"/>
                <c:pt idx="0">
                  <c:v>504.5</c:v>
                </c:pt>
                <c:pt idx="1">
                  <c:v>489.5</c:v>
                </c:pt>
                <c:pt idx="2">
                  <c:v>454</c:v>
                </c:pt>
                <c:pt idx="3">
                  <c:v>447.5</c:v>
                </c:pt>
                <c:pt idx="4">
                  <c:v>472.5</c:v>
                </c:pt>
                <c:pt idx="5">
                  <c:v>488</c:v>
                </c:pt>
                <c:pt idx="6">
                  <c:v>456.5</c:v>
                </c:pt>
                <c:pt idx="7">
                  <c:v>465</c:v>
                </c:pt>
                <c:pt idx="8">
                  <c:v>505.5</c:v>
                </c:pt>
                <c:pt idx="9">
                  <c:v>500</c:v>
                </c:pt>
                <c:pt idx="10">
                  <c:v>491.5</c:v>
                </c:pt>
                <c:pt idx="11">
                  <c:v>476</c:v>
                </c:pt>
                <c:pt idx="12">
                  <c:v>499.5</c:v>
                </c:pt>
                <c:pt idx="13">
                  <c:v>468.5</c:v>
                </c:pt>
                <c:pt idx="14">
                  <c:v>493.5</c:v>
                </c:pt>
                <c:pt idx="15">
                  <c:v>464</c:v>
                </c:pt>
                <c:pt idx="16">
                  <c:v>627.5</c:v>
                </c:pt>
                <c:pt idx="17">
                  <c:v>471</c:v>
                </c:pt>
                <c:pt idx="18">
                  <c:v>484</c:v>
                </c:pt>
              </c:numCache>
            </c:numRef>
          </c:val>
          <c:smooth val="0"/>
          <c:extLst>
            <c:ext xmlns:c16="http://schemas.microsoft.com/office/drawing/2014/chart" uri="{C3380CC4-5D6E-409C-BE32-E72D297353CC}">
              <c16:uniqueId val="{00000027-C144-40AB-87CD-72390DC147F3}"/>
            </c:ext>
          </c:extLst>
        </c:ser>
        <c:ser>
          <c:idx val="4"/>
          <c:order val="4"/>
          <c:tx>
            <c:strRef>
              <c:f>'precio minorista regiones'!$O$6</c:f>
              <c:strCache>
                <c:ptCount val="1"/>
                <c:pt idx="0">
                  <c:v>Maule</c:v>
                </c:pt>
              </c:strCache>
            </c:strRef>
          </c:tx>
          <c:spPr>
            <a:ln w="28575" cap="rnd">
              <a:solidFill>
                <a:schemeClr val="accent5"/>
              </a:solidFill>
              <a:round/>
            </a:ln>
            <a:effectLst/>
          </c:spPr>
          <c:marker>
            <c:symbol val="circle"/>
            <c:size val="5"/>
          </c:marker>
          <c:cat>
            <c:numRef>
              <c:f>'precio minorista regiones'!$B$7:$B$25</c:f>
              <c:numCache>
                <c:formatCode>dd/mm/yy;@</c:formatCode>
                <c:ptCount val="19"/>
                <c:pt idx="0">
                  <c:v>43119</c:v>
                </c:pt>
                <c:pt idx="1">
                  <c:v>43126</c:v>
                </c:pt>
                <c:pt idx="2">
                  <c:v>43133</c:v>
                </c:pt>
                <c:pt idx="3">
                  <c:v>43140</c:v>
                </c:pt>
                <c:pt idx="4">
                  <c:v>43147</c:v>
                </c:pt>
                <c:pt idx="5">
                  <c:v>43154</c:v>
                </c:pt>
                <c:pt idx="6">
                  <c:v>43161</c:v>
                </c:pt>
                <c:pt idx="7">
                  <c:v>43168</c:v>
                </c:pt>
                <c:pt idx="8">
                  <c:v>43175</c:v>
                </c:pt>
                <c:pt idx="9">
                  <c:v>43182</c:v>
                </c:pt>
                <c:pt idx="10">
                  <c:v>43189</c:v>
                </c:pt>
                <c:pt idx="11">
                  <c:v>43196</c:v>
                </c:pt>
                <c:pt idx="12">
                  <c:v>43203</c:v>
                </c:pt>
                <c:pt idx="13">
                  <c:v>43210</c:v>
                </c:pt>
                <c:pt idx="14">
                  <c:v>43217</c:v>
                </c:pt>
                <c:pt idx="15">
                  <c:v>43224</c:v>
                </c:pt>
                <c:pt idx="16">
                  <c:v>43231</c:v>
                </c:pt>
                <c:pt idx="17">
                  <c:v>43238</c:v>
                </c:pt>
                <c:pt idx="18">
                  <c:v>43245</c:v>
                </c:pt>
              </c:numCache>
            </c:numRef>
          </c:cat>
          <c:val>
            <c:numRef>
              <c:f>'precio minorista regiones'!$O$7:$O$25</c:f>
              <c:numCache>
                <c:formatCode>#,##0</c:formatCode>
                <c:ptCount val="19"/>
                <c:pt idx="0">
                  <c:v>494</c:v>
                </c:pt>
                <c:pt idx="1">
                  <c:v>500</c:v>
                </c:pt>
                <c:pt idx="2">
                  <c:v>531.5</c:v>
                </c:pt>
                <c:pt idx="3">
                  <c:v>441.5</c:v>
                </c:pt>
                <c:pt idx="4">
                  <c:v>519.5</c:v>
                </c:pt>
                <c:pt idx="5">
                  <c:v>525</c:v>
                </c:pt>
                <c:pt idx="6">
                  <c:v>573</c:v>
                </c:pt>
                <c:pt idx="7">
                  <c:v>535.5</c:v>
                </c:pt>
                <c:pt idx="8">
                  <c:v>560.5</c:v>
                </c:pt>
                <c:pt idx="9">
                  <c:v>527</c:v>
                </c:pt>
                <c:pt idx="10">
                  <c:v>540</c:v>
                </c:pt>
                <c:pt idx="11">
                  <c:v>500</c:v>
                </c:pt>
                <c:pt idx="12">
                  <c:v>514</c:v>
                </c:pt>
                <c:pt idx="13">
                  <c:v>514.5</c:v>
                </c:pt>
                <c:pt idx="14">
                  <c:v>485.5</c:v>
                </c:pt>
                <c:pt idx="15">
                  <c:v>479</c:v>
                </c:pt>
                <c:pt idx="16">
                  <c:v>500</c:v>
                </c:pt>
                <c:pt idx="17">
                  <c:v>525</c:v>
                </c:pt>
                <c:pt idx="18">
                  <c:v>502</c:v>
                </c:pt>
              </c:numCache>
            </c:numRef>
          </c:val>
          <c:smooth val="0"/>
          <c:extLst>
            <c:ext xmlns:c16="http://schemas.microsoft.com/office/drawing/2014/chart" uri="{C3380CC4-5D6E-409C-BE32-E72D297353CC}">
              <c16:uniqueId val="{00000028-C144-40AB-87CD-72390DC147F3}"/>
            </c:ext>
          </c:extLst>
        </c:ser>
        <c:ser>
          <c:idx val="5"/>
          <c:order val="5"/>
          <c:tx>
            <c:strRef>
              <c:f>'precio minorista regiones'!$P$6</c:f>
              <c:strCache>
                <c:ptCount val="1"/>
                <c:pt idx="0">
                  <c:v>Bío Bío</c:v>
                </c:pt>
              </c:strCache>
            </c:strRef>
          </c:tx>
          <c:spPr>
            <a:ln w="28575" cap="rnd">
              <a:solidFill>
                <a:schemeClr val="accent6"/>
              </a:solidFill>
              <a:round/>
            </a:ln>
            <a:effectLst/>
          </c:spPr>
          <c:marker>
            <c:symbol val="circle"/>
            <c:size val="5"/>
          </c:marker>
          <c:cat>
            <c:numRef>
              <c:f>'precio minorista regiones'!$B$7:$B$25</c:f>
              <c:numCache>
                <c:formatCode>dd/mm/yy;@</c:formatCode>
                <c:ptCount val="19"/>
                <c:pt idx="0">
                  <c:v>43119</c:v>
                </c:pt>
                <c:pt idx="1">
                  <c:v>43126</c:v>
                </c:pt>
                <c:pt idx="2">
                  <c:v>43133</c:v>
                </c:pt>
                <c:pt idx="3">
                  <c:v>43140</c:v>
                </c:pt>
                <c:pt idx="4">
                  <c:v>43147</c:v>
                </c:pt>
                <c:pt idx="5">
                  <c:v>43154</c:v>
                </c:pt>
                <c:pt idx="6">
                  <c:v>43161</c:v>
                </c:pt>
                <c:pt idx="7">
                  <c:v>43168</c:v>
                </c:pt>
                <c:pt idx="8">
                  <c:v>43175</c:v>
                </c:pt>
                <c:pt idx="9">
                  <c:v>43182</c:v>
                </c:pt>
                <c:pt idx="10">
                  <c:v>43189</c:v>
                </c:pt>
                <c:pt idx="11">
                  <c:v>43196</c:v>
                </c:pt>
                <c:pt idx="12">
                  <c:v>43203</c:v>
                </c:pt>
                <c:pt idx="13">
                  <c:v>43210</c:v>
                </c:pt>
                <c:pt idx="14">
                  <c:v>43217</c:v>
                </c:pt>
                <c:pt idx="15">
                  <c:v>43224</c:v>
                </c:pt>
                <c:pt idx="16">
                  <c:v>43231</c:v>
                </c:pt>
                <c:pt idx="17">
                  <c:v>43238</c:v>
                </c:pt>
                <c:pt idx="18">
                  <c:v>43245</c:v>
                </c:pt>
              </c:numCache>
            </c:numRef>
          </c:cat>
          <c:val>
            <c:numRef>
              <c:f>'precio minorista regiones'!$P$7:$P$25</c:f>
              <c:numCache>
                <c:formatCode>#,##0</c:formatCode>
                <c:ptCount val="19"/>
                <c:pt idx="0">
                  <c:v>378.5</c:v>
                </c:pt>
                <c:pt idx="1">
                  <c:v>376.5</c:v>
                </c:pt>
                <c:pt idx="2">
                  <c:v>379</c:v>
                </c:pt>
                <c:pt idx="3">
                  <c:v>363</c:v>
                </c:pt>
                <c:pt idx="4">
                  <c:v>400</c:v>
                </c:pt>
                <c:pt idx="5">
                  <c:v>385.5</c:v>
                </c:pt>
                <c:pt idx="6">
                  <c:v>414.5</c:v>
                </c:pt>
                <c:pt idx="7">
                  <c:v>368.5</c:v>
                </c:pt>
                <c:pt idx="8">
                  <c:v>372</c:v>
                </c:pt>
                <c:pt idx="9">
                  <c:v>378.5</c:v>
                </c:pt>
                <c:pt idx="10">
                  <c:v>610.5</c:v>
                </c:pt>
                <c:pt idx="11">
                  <c:v>389</c:v>
                </c:pt>
                <c:pt idx="12">
                  <c:v>378</c:v>
                </c:pt>
                <c:pt idx="13">
                  <c:v>391</c:v>
                </c:pt>
                <c:pt idx="14">
                  <c:v>389.5</c:v>
                </c:pt>
                <c:pt idx="15">
                  <c:v>385.5</c:v>
                </c:pt>
                <c:pt idx="16">
                  <c:v>389</c:v>
                </c:pt>
                <c:pt idx="17">
                  <c:v>378</c:v>
                </c:pt>
                <c:pt idx="18">
                  <c:v>390.5</c:v>
                </c:pt>
              </c:numCache>
            </c:numRef>
          </c:val>
          <c:smooth val="0"/>
          <c:extLst>
            <c:ext xmlns:c16="http://schemas.microsoft.com/office/drawing/2014/chart" uri="{C3380CC4-5D6E-409C-BE32-E72D297353CC}">
              <c16:uniqueId val="{00000029-C144-40AB-87CD-72390DC147F3}"/>
            </c:ext>
          </c:extLst>
        </c:ser>
        <c:ser>
          <c:idx val="6"/>
          <c:order val="6"/>
          <c:tx>
            <c:strRef>
              <c:f>'precio minorista regiones'!$Q$6</c:f>
              <c:strCache>
                <c:ptCount val="1"/>
                <c:pt idx="0">
                  <c:v>La Araucanía</c:v>
                </c:pt>
              </c:strCache>
            </c:strRef>
          </c:tx>
          <c:spPr>
            <a:ln w="28575" cap="rnd">
              <a:solidFill>
                <a:schemeClr val="accent1">
                  <a:lumMod val="60000"/>
                </a:schemeClr>
              </a:solidFill>
              <a:round/>
            </a:ln>
            <a:effectLst/>
          </c:spPr>
          <c:marker>
            <c:symbol val="circle"/>
            <c:size val="5"/>
            <c:spPr>
              <a:solidFill>
                <a:schemeClr val="tx2">
                  <a:lumMod val="75000"/>
                </a:schemeClr>
              </a:solidFill>
              <a:ln>
                <a:solidFill>
                  <a:schemeClr val="tx2"/>
                </a:solidFill>
              </a:ln>
            </c:spPr>
          </c:marker>
          <c:cat>
            <c:numRef>
              <c:f>'precio minorista regiones'!$B$7:$B$25</c:f>
              <c:numCache>
                <c:formatCode>dd/mm/yy;@</c:formatCode>
                <c:ptCount val="19"/>
                <c:pt idx="0">
                  <c:v>43119</c:v>
                </c:pt>
                <c:pt idx="1">
                  <c:v>43126</c:v>
                </c:pt>
                <c:pt idx="2">
                  <c:v>43133</c:v>
                </c:pt>
                <c:pt idx="3">
                  <c:v>43140</c:v>
                </c:pt>
                <c:pt idx="4">
                  <c:v>43147</c:v>
                </c:pt>
                <c:pt idx="5">
                  <c:v>43154</c:v>
                </c:pt>
                <c:pt idx="6">
                  <c:v>43161</c:v>
                </c:pt>
                <c:pt idx="7">
                  <c:v>43168</c:v>
                </c:pt>
                <c:pt idx="8">
                  <c:v>43175</c:v>
                </c:pt>
                <c:pt idx="9">
                  <c:v>43182</c:v>
                </c:pt>
                <c:pt idx="10">
                  <c:v>43189</c:v>
                </c:pt>
                <c:pt idx="11">
                  <c:v>43196</c:v>
                </c:pt>
                <c:pt idx="12">
                  <c:v>43203</c:v>
                </c:pt>
                <c:pt idx="13">
                  <c:v>43210</c:v>
                </c:pt>
                <c:pt idx="14">
                  <c:v>43217</c:v>
                </c:pt>
                <c:pt idx="15">
                  <c:v>43224</c:v>
                </c:pt>
                <c:pt idx="16">
                  <c:v>43231</c:v>
                </c:pt>
                <c:pt idx="17">
                  <c:v>43238</c:v>
                </c:pt>
                <c:pt idx="18">
                  <c:v>43245</c:v>
                </c:pt>
              </c:numCache>
            </c:numRef>
          </c:cat>
          <c:val>
            <c:numRef>
              <c:f>'precio minorista regiones'!$Q$7:$Q$25</c:f>
              <c:numCache>
                <c:formatCode>#,##0</c:formatCode>
                <c:ptCount val="19"/>
                <c:pt idx="0">
                  <c:v>408.5</c:v>
                </c:pt>
                <c:pt idx="1">
                  <c:v>412.5</c:v>
                </c:pt>
                <c:pt idx="2">
                  <c:v>435.5</c:v>
                </c:pt>
                <c:pt idx="3">
                  <c:v>431.5</c:v>
                </c:pt>
                <c:pt idx="4">
                  <c:v>405.5</c:v>
                </c:pt>
                <c:pt idx="5">
                  <c:v>452</c:v>
                </c:pt>
                <c:pt idx="6">
                  <c:v>429</c:v>
                </c:pt>
                <c:pt idx="7">
                  <c:v>410</c:v>
                </c:pt>
                <c:pt idx="8">
                  <c:v>377</c:v>
                </c:pt>
                <c:pt idx="9">
                  <c:v>462.5</c:v>
                </c:pt>
                <c:pt idx="10">
                  <c:v>374</c:v>
                </c:pt>
                <c:pt idx="11">
                  <c:v>387.5</c:v>
                </c:pt>
                <c:pt idx="12">
                  <c:v>397</c:v>
                </c:pt>
                <c:pt idx="13">
                  <c:v>438</c:v>
                </c:pt>
                <c:pt idx="14">
                  <c:v>415</c:v>
                </c:pt>
                <c:pt idx="15">
                  <c:v>366</c:v>
                </c:pt>
                <c:pt idx="16">
                  <c:v>330</c:v>
                </c:pt>
                <c:pt idx="17">
                  <c:v>397</c:v>
                </c:pt>
                <c:pt idx="18">
                  <c:v>367.5</c:v>
                </c:pt>
              </c:numCache>
            </c:numRef>
          </c:val>
          <c:smooth val="0"/>
          <c:extLst>
            <c:ext xmlns:c16="http://schemas.microsoft.com/office/drawing/2014/chart" uri="{C3380CC4-5D6E-409C-BE32-E72D297353CC}">
              <c16:uniqueId val="{0000002A-C144-40AB-87CD-72390DC147F3}"/>
            </c:ext>
          </c:extLst>
        </c:ser>
        <c:ser>
          <c:idx val="7"/>
          <c:order val="7"/>
          <c:tx>
            <c:strRef>
              <c:f>'precio minorista regiones'!$R$6</c:f>
              <c:strCache>
                <c:ptCount val="1"/>
                <c:pt idx="0">
                  <c:v>Los Lagos</c:v>
                </c:pt>
              </c:strCache>
            </c:strRef>
          </c:tx>
          <c:marker>
            <c:symbol val="circle"/>
            <c:size val="5"/>
          </c:marker>
          <c:cat>
            <c:numRef>
              <c:f>'precio minorista regiones'!$B$7:$B$25</c:f>
              <c:numCache>
                <c:formatCode>dd/mm/yy;@</c:formatCode>
                <c:ptCount val="19"/>
                <c:pt idx="0">
                  <c:v>43119</c:v>
                </c:pt>
                <c:pt idx="1">
                  <c:v>43126</c:v>
                </c:pt>
                <c:pt idx="2">
                  <c:v>43133</c:v>
                </c:pt>
                <c:pt idx="3">
                  <c:v>43140</c:v>
                </c:pt>
                <c:pt idx="4">
                  <c:v>43147</c:v>
                </c:pt>
                <c:pt idx="5">
                  <c:v>43154</c:v>
                </c:pt>
                <c:pt idx="6">
                  <c:v>43161</c:v>
                </c:pt>
                <c:pt idx="7">
                  <c:v>43168</c:v>
                </c:pt>
                <c:pt idx="8">
                  <c:v>43175</c:v>
                </c:pt>
                <c:pt idx="9">
                  <c:v>43182</c:v>
                </c:pt>
                <c:pt idx="10">
                  <c:v>43189</c:v>
                </c:pt>
                <c:pt idx="11">
                  <c:v>43196</c:v>
                </c:pt>
                <c:pt idx="12">
                  <c:v>43203</c:v>
                </c:pt>
                <c:pt idx="13">
                  <c:v>43210</c:v>
                </c:pt>
                <c:pt idx="14">
                  <c:v>43217</c:v>
                </c:pt>
                <c:pt idx="15">
                  <c:v>43224</c:v>
                </c:pt>
                <c:pt idx="16">
                  <c:v>43231</c:v>
                </c:pt>
                <c:pt idx="17">
                  <c:v>43238</c:v>
                </c:pt>
                <c:pt idx="18">
                  <c:v>43245</c:v>
                </c:pt>
              </c:numCache>
            </c:numRef>
          </c:cat>
          <c:val>
            <c:numRef>
              <c:f>'precio minorista regiones'!$R$7:$R$25</c:f>
              <c:numCache>
                <c:formatCode>#,##0</c:formatCode>
                <c:ptCount val="19"/>
                <c:pt idx="0">
                  <c:v>706.5</c:v>
                </c:pt>
                <c:pt idx="1">
                  <c:v>558.5</c:v>
                </c:pt>
                <c:pt idx="2">
                  <c:v>687.5</c:v>
                </c:pt>
                <c:pt idx="3">
                  <c:v>750</c:v>
                </c:pt>
                <c:pt idx="4">
                  <c:v>619</c:v>
                </c:pt>
                <c:pt idx="5">
                  <c:v>650</c:v>
                </c:pt>
                <c:pt idx="6">
                  <c:v>587.5</c:v>
                </c:pt>
                <c:pt idx="7">
                  <c:v>650</c:v>
                </c:pt>
                <c:pt idx="8">
                  <c:v>512.5</c:v>
                </c:pt>
                <c:pt idx="9">
                  <c:v>650</c:v>
                </c:pt>
                <c:pt idx="10">
                  <c:v>525</c:v>
                </c:pt>
                <c:pt idx="11">
                  <c:v>516.5</c:v>
                </c:pt>
                <c:pt idx="12">
                  <c:v>531.5</c:v>
                </c:pt>
                <c:pt idx="13">
                  <c:v>558.5</c:v>
                </c:pt>
                <c:pt idx="14">
                  <c:v>512.5</c:v>
                </c:pt>
                <c:pt idx="15">
                  <c:v>541.5</c:v>
                </c:pt>
                <c:pt idx="16">
                  <c:v>531.5</c:v>
                </c:pt>
                <c:pt idx="17">
                  <c:v>516.5</c:v>
                </c:pt>
                <c:pt idx="18">
                  <c:v>600</c:v>
                </c:pt>
              </c:numCache>
            </c:numRef>
          </c:val>
          <c:smooth val="0"/>
          <c:extLst>
            <c:ext xmlns:c16="http://schemas.microsoft.com/office/drawing/2014/chart" uri="{C3380CC4-5D6E-409C-BE32-E72D297353CC}">
              <c16:uniqueId val="{0000002B-C144-40AB-87CD-72390DC147F3}"/>
            </c:ext>
          </c:extLst>
        </c:ser>
        <c:dLbls>
          <c:showLegendKey val="0"/>
          <c:showVal val="0"/>
          <c:showCatName val="0"/>
          <c:showSerName val="0"/>
          <c:showPercent val="0"/>
          <c:showBubbleSize val="0"/>
        </c:dLbls>
        <c:marker val="1"/>
        <c:smooth val="0"/>
        <c:axId val="-2124593256"/>
        <c:axId val="-2124589720"/>
      </c:lineChart>
      <c:dateAx>
        <c:axId val="-2124593256"/>
        <c:scaling>
          <c:orientation val="minMax"/>
        </c:scaling>
        <c:delete val="0"/>
        <c:axPos val="b"/>
        <c:numFmt formatCode="dd/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Calibri"/>
                <a:ea typeface="Calibri"/>
                <a:cs typeface="Calibri"/>
              </a:defRPr>
            </a:pPr>
            <a:endParaRPr lang="es-CL"/>
          </a:p>
        </c:txPr>
        <c:crossAx val="-2124589720"/>
        <c:crosses val="autoZero"/>
        <c:auto val="1"/>
        <c:lblOffset val="100"/>
        <c:baseTimeUnit val="days"/>
      </c:dateAx>
      <c:valAx>
        <c:axId val="-2124589720"/>
        <c:scaling>
          <c:orientation val="minMax"/>
          <c:max val="1000"/>
          <c:min val="200"/>
        </c:scaling>
        <c:delete val="0"/>
        <c:axPos val="l"/>
        <c:majorGridlines>
          <c:spPr>
            <a:ln w="9525" cap="flat" cmpd="sng" algn="ctr">
              <a:solidFill>
                <a:schemeClr val="tx1">
                  <a:lumMod val="15000"/>
                  <a:lumOff val="85000"/>
                </a:schemeClr>
              </a:solidFill>
              <a:round/>
            </a:ln>
            <a:effectLst/>
          </c:spPr>
        </c:majorGridlines>
        <c:title>
          <c:tx>
            <c:rich>
              <a:bodyPr/>
              <a:lstStyle/>
              <a:p>
                <a:pPr>
                  <a:defRPr sz="1200" b="1" i="0" u="none" strike="noStrike" baseline="0">
                    <a:solidFill>
                      <a:srgbClr val="000000"/>
                    </a:solidFill>
                    <a:latin typeface="Calibri"/>
                    <a:ea typeface="Calibri"/>
                    <a:cs typeface="Calibri"/>
                  </a:defRPr>
                </a:pPr>
                <a:r>
                  <a:rPr lang="en-US"/>
                  <a:t>$ por kilo con IVA</a:t>
                </a:r>
              </a:p>
            </c:rich>
          </c:tx>
          <c:overlay val="0"/>
        </c:title>
        <c:numFmt formatCode="#,##0" sourceLinked="1"/>
        <c:majorTickMark val="none"/>
        <c:minorTickMark val="none"/>
        <c:tickLblPos val="nextTo"/>
        <c:spPr>
          <a:ln w="9525">
            <a:noFill/>
          </a:ln>
        </c:spPr>
        <c:txPr>
          <a:bodyPr rot="0" vert="horz"/>
          <a:lstStyle/>
          <a:p>
            <a:pPr>
              <a:defRPr sz="1200" b="0" i="0" u="none" strike="noStrike" baseline="0">
                <a:solidFill>
                  <a:srgbClr val="000000"/>
                </a:solidFill>
                <a:latin typeface="Calibri"/>
                <a:ea typeface="Calibri"/>
                <a:cs typeface="Calibri"/>
              </a:defRPr>
            </a:pPr>
            <a:endParaRPr lang="es-CL"/>
          </a:p>
        </c:txPr>
        <c:crossAx val="-2124593256"/>
        <c:crosses val="autoZero"/>
        <c:crossBetween val="between"/>
      </c:valAx>
      <c:spPr>
        <a:noFill/>
        <a:ln w="25400">
          <a:noFill/>
        </a:ln>
      </c:spPr>
    </c:plotArea>
    <c:legend>
      <c:legendPos val="r"/>
      <c:layout>
        <c:manualLayout>
          <c:xMode val="edge"/>
          <c:yMode val="edge"/>
          <c:x val="0.158501576191865"/>
          <c:y val="0.91553340106680203"/>
          <c:w val="0.70427029954589004"/>
          <c:h val="6.9559309118618198E-2"/>
        </c:manualLayout>
      </c:layout>
      <c:overlay val="0"/>
      <c:spPr>
        <a:noFill/>
        <a:ln w="25400">
          <a:noFill/>
        </a:ln>
      </c:spPr>
      <c:txPr>
        <a:bodyPr/>
        <a:lstStyle/>
        <a:p>
          <a:pPr>
            <a:defRPr sz="1100" b="0" i="0" u="none" strike="noStrike"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7. Evolución de la superficie y producción de papa</a:t>
            </a:r>
          </a:p>
        </c:rich>
      </c:tx>
      <c:overlay val="0"/>
      <c:spPr>
        <a:noFill/>
        <a:ln w="25400">
          <a:noFill/>
        </a:ln>
      </c:spPr>
    </c:title>
    <c:autoTitleDeleted val="0"/>
    <c:plotArea>
      <c:layout>
        <c:manualLayout>
          <c:layoutTarget val="inner"/>
          <c:xMode val="edge"/>
          <c:yMode val="edge"/>
          <c:x val="0.131161293746204"/>
          <c:y val="0.10935149322550899"/>
          <c:w val="0.720505608957838"/>
          <c:h val="0.62971961838103574"/>
        </c:manualLayout>
      </c:layout>
      <c:lineChart>
        <c:grouping val="standard"/>
        <c:varyColors val="0"/>
        <c:ser>
          <c:idx val="0"/>
          <c:order val="0"/>
          <c:tx>
            <c:strRef>
              <c:f>'sup, prod y rend'!$D$5:$D$6</c:f>
              <c:strCache>
                <c:ptCount val="2"/>
                <c:pt idx="0">
                  <c:v>Superficie (ha)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'sup, prod y rend'!$C$7:$C$24</c:f>
              <c:strCache>
                <c:ptCount val="18"/>
                <c:pt idx="0">
                  <c:v>2000/01</c:v>
                </c:pt>
                <c:pt idx="1">
                  <c:v>2001/02</c:v>
                </c:pt>
                <c:pt idx="2">
                  <c:v>2002/03</c:v>
                </c:pt>
                <c:pt idx="3">
                  <c:v>2003/04</c:v>
                </c:pt>
                <c:pt idx="4">
                  <c:v>2004/05</c:v>
                </c:pt>
                <c:pt idx="5">
                  <c:v>2005/06</c:v>
                </c:pt>
                <c:pt idx="6">
                  <c:v>2006/07</c:v>
                </c:pt>
                <c:pt idx="7">
                  <c:v>2007/08</c:v>
                </c:pt>
                <c:pt idx="8">
                  <c:v>2008/09</c:v>
                </c:pt>
                <c:pt idx="9">
                  <c:v>2009/10</c:v>
                </c:pt>
                <c:pt idx="10">
                  <c:v>2010/11</c:v>
                </c:pt>
                <c:pt idx="11">
                  <c:v>2011/12</c:v>
                </c:pt>
                <c:pt idx="12">
                  <c:v>2012/13</c:v>
                </c:pt>
                <c:pt idx="13">
                  <c:v>2013/14</c:v>
                </c:pt>
                <c:pt idx="14">
                  <c:v>2014/15</c:v>
                </c:pt>
                <c:pt idx="15">
                  <c:v>2015/16</c:v>
                </c:pt>
                <c:pt idx="16">
                  <c:v>2016/17</c:v>
                </c:pt>
                <c:pt idx="17">
                  <c:v>2017/18*</c:v>
                </c:pt>
              </c:strCache>
            </c:strRef>
          </c:cat>
          <c:val>
            <c:numRef>
              <c:f>'sup, prod y rend'!$D$7:$D$24</c:f>
              <c:numCache>
                <c:formatCode>#,##0</c:formatCode>
                <c:ptCount val="18"/>
                <c:pt idx="0">
                  <c:v>63110</c:v>
                </c:pt>
                <c:pt idx="1">
                  <c:v>61360</c:v>
                </c:pt>
                <c:pt idx="2">
                  <c:v>56000</c:v>
                </c:pt>
                <c:pt idx="3">
                  <c:v>59560</c:v>
                </c:pt>
                <c:pt idx="4">
                  <c:v>55620</c:v>
                </c:pt>
                <c:pt idx="5">
                  <c:v>63200</c:v>
                </c:pt>
                <c:pt idx="6">
                  <c:v>54145</c:v>
                </c:pt>
                <c:pt idx="7">
                  <c:v>55976</c:v>
                </c:pt>
                <c:pt idx="8">
                  <c:v>45078</c:v>
                </c:pt>
                <c:pt idx="9">
                  <c:v>50771</c:v>
                </c:pt>
                <c:pt idx="10">
                  <c:v>53653</c:v>
                </c:pt>
                <c:pt idx="11">
                  <c:v>41534</c:v>
                </c:pt>
                <c:pt idx="12">
                  <c:v>49576</c:v>
                </c:pt>
                <c:pt idx="13">
                  <c:v>48965</c:v>
                </c:pt>
                <c:pt idx="14">
                  <c:v>50526.337967409301</c:v>
                </c:pt>
                <c:pt idx="15">
                  <c:v>53485</c:v>
                </c:pt>
                <c:pt idx="16">
                  <c:v>54082</c:v>
                </c:pt>
                <c:pt idx="17">
                  <c:v>41268</c:v>
                </c:pt>
              </c:numCache>
            </c:numRef>
          </c:val>
          <c:smooth val="0"/>
          <c:extLst>
            <c:ext xmlns:c16="http://schemas.microsoft.com/office/drawing/2014/chart" uri="{C3380CC4-5D6E-409C-BE32-E72D297353CC}">
              <c16:uniqueId val="{00000000-A8AE-4AD1-A3C1-2521808B5213}"/>
            </c:ext>
          </c:extLst>
        </c:ser>
        <c:dLbls>
          <c:showLegendKey val="0"/>
          <c:showVal val="0"/>
          <c:showCatName val="0"/>
          <c:showSerName val="0"/>
          <c:showPercent val="0"/>
          <c:showBubbleSize val="0"/>
        </c:dLbls>
        <c:marker val="1"/>
        <c:smooth val="0"/>
        <c:axId val="-2124538920"/>
        <c:axId val="-2124535608"/>
      </c:lineChart>
      <c:lineChart>
        <c:grouping val="standard"/>
        <c:varyColors val="0"/>
        <c:ser>
          <c:idx val="1"/>
          <c:order val="1"/>
          <c:tx>
            <c:strRef>
              <c:f>'sup, prod y rend'!$E$5:$E$6</c:f>
              <c:strCache>
                <c:ptCount val="2"/>
                <c:pt idx="0">
                  <c:v>Producción (ton)</c:v>
                </c:pt>
              </c:strCache>
            </c:strRef>
          </c:tx>
          <c:spPr>
            <a:ln w="28575" cap="rnd">
              <a:solidFill>
                <a:schemeClr val="accent2"/>
              </a:solidFill>
              <a:round/>
            </a:ln>
            <a:effectLst/>
          </c:spPr>
          <c:marker>
            <c:symbol val="diamond"/>
            <c:size val="5"/>
            <c:spPr>
              <a:solidFill>
                <a:schemeClr val="accent2"/>
              </a:solidFill>
              <a:ln w="9525">
                <a:solidFill>
                  <a:schemeClr val="accent2"/>
                </a:solidFill>
              </a:ln>
              <a:effectLst/>
            </c:spPr>
          </c:marker>
          <c:cat>
            <c:strRef>
              <c:f>'sup, prod y rend'!$C$7:$C$24</c:f>
              <c:strCache>
                <c:ptCount val="18"/>
                <c:pt idx="0">
                  <c:v>2000/01</c:v>
                </c:pt>
                <c:pt idx="1">
                  <c:v>2001/02</c:v>
                </c:pt>
                <c:pt idx="2">
                  <c:v>2002/03</c:v>
                </c:pt>
                <c:pt idx="3">
                  <c:v>2003/04</c:v>
                </c:pt>
                <c:pt idx="4">
                  <c:v>2004/05</c:v>
                </c:pt>
                <c:pt idx="5">
                  <c:v>2005/06</c:v>
                </c:pt>
                <c:pt idx="6">
                  <c:v>2006/07</c:v>
                </c:pt>
                <c:pt idx="7">
                  <c:v>2007/08</c:v>
                </c:pt>
                <c:pt idx="8">
                  <c:v>2008/09</c:v>
                </c:pt>
                <c:pt idx="9">
                  <c:v>2009/10</c:v>
                </c:pt>
                <c:pt idx="10">
                  <c:v>2010/11</c:v>
                </c:pt>
                <c:pt idx="11">
                  <c:v>2011/12</c:v>
                </c:pt>
                <c:pt idx="12">
                  <c:v>2012/13</c:v>
                </c:pt>
                <c:pt idx="13">
                  <c:v>2013/14</c:v>
                </c:pt>
                <c:pt idx="14">
                  <c:v>2014/15</c:v>
                </c:pt>
                <c:pt idx="15">
                  <c:v>2015/16</c:v>
                </c:pt>
                <c:pt idx="16">
                  <c:v>2016/17</c:v>
                </c:pt>
                <c:pt idx="17">
                  <c:v>2017/18*</c:v>
                </c:pt>
              </c:strCache>
            </c:strRef>
          </c:cat>
          <c:val>
            <c:numRef>
              <c:f>'sup, prod y rend'!$E$7:$E$24</c:f>
              <c:numCache>
                <c:formatCode>#,##0</c:formatCode>
                <c:ptCount val="18"/>
                <c:pt idx="0">
                  <c:v>1210044.3</c:v>
                </c:pt>
                <c:pt idx="1">
                  <c:v>1303267.5</c:v>
                </c:pt>
                <c:pt idx="2">
                  <c:v>1093728.3999999999</c:v>
                </c:pt>
                <c:pt idx="3">
                  <c:v>1144170</c:v>
                </c:pt>
                <c:pt idx="4">
                  <c:v>1115735.7</c:v>
                </c:pt>
                <c:pt idx="5">
                  <c:v>1391378.2</c:v>
                </c:pt>
                <c:pt idx="6">
                  <c:v>834859.9</c:v>
                </c:pt>
                <c:pt idx="7">
                  <c:v>965939.5</c:v>
                </c:pt>
                <c:pt idx="8">
                  <c:v>924548.1</c:v>
                </c:pt>
                <c:pt idx="9">
                  <c:v>1081349.2</c:v>
                </c:pt>
                <c:pt idx="10">
                  <c:v>1676444</c:v>
                </c:pt>
                <c:pt idx="11">
                  <c:v>1093452</c:v>
                </c:pt>
                <c:pt idx="12">
                  <c:v>1159022.1000000001</c:v>
                </c:pt>
                <c:pt idx="13">
                  <c:v>1061324.9400000002</c:v>
                </c:pt>
                <c:pt idx="14">
                  <c:v>960502</c:v>
                </c:pt>
                <c:pt idx="15">
                  <c:v>1166024.8999999999</c:v>
                </c:pt>
                <c:pt idx="16">
                  <c:v>1426478.7500000002</c:v>
                </c:pt>
                <c:pt idx="17">
                  <c:v>1006485.252</c:v>
                </c:pt>
              </c:numCache>
            </c:numRef>
          </c:val>
          <c:smooth val="0"/>
          <c:extLst>
            <c:ext xmlns:c16="http://schemas.microsoft.com/office/drawing/2014/chart" uri="{C3380CC4-5D6E-409C-BE32-E72D297353CC}">
              <c16:uniqueId val="{00000001-A8AE-4AD1-A3C1-2521808B5213}"/>
            </c:ext>
          </c:extLst>
        </c:ser>
        <c:dLbls>
          <c:showLegendKey val="0"/>
          <c:showVal val="0"/>
          <c:showCatName val="0"/>
          <c:showSerName val="0"/>
          <c:showPercent val="0"/>
          <c:showBubbleSize val="0"/>
        </c:dLbls>
        <c:marker val="1"/>
        <c:smooth val="0"/>
        <c:axId val="-2124529192"/>
        <c:axId val="-2124525960"/>
      </c:lineChart>
      <c:catAx>
        <c:axId val="-2124538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1000" b="0" i="0" u="none" strike="noStrike" baseline="0">
                <a:solidFill>
                  <a:srgbClr val="000000"/>
                </a:solidFill>
                <a:latin typeface="Arial"/>
                <a:ea typeface="Arial"/>
                <a:cs typeface="Arial"/>
              </a:defRPr>
            </a:pPr>
            <a:endParaRPr lang="es-CL"/>
          </a:p>
        </c:txPr>
        <c:crossAx val="-2124535608"/>
        <c:crosses val="autoZero"/>
        <c:auto val="1"/>
        <c:lblAlgn val="ctr"/>
        <c:lblOffset val="100"/>
        <c:noMultiLvlLbl val="0"/>
      </c:catAx>
      <c:valAx>
        <c:axId val="-2124535608"/>
        <c:scaling>
          <c:orientation val="minMax"/>
          <c:min val="350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333399"/>
                    </a:solidFill>
                    <a:latin typeface="Arial"/>
                    <a:ea typeface="Arial"/>
                    <a:cs typeface="Arial"/>
                  </a:defRPr>
                </a:pPr>
                <a:r>
                  <a:rPr lang="en-US"/>
                  <a:t>Superficie (ha)</a:t>
                </a:r>
              </a:p>
            </c:rich>
          </c:tx>
          <c:layout>
            <c:manualLayout>
              <c:xMode val="edge"/>
              <c:yMode val="edge"/>
              <c:x val="6.3480404870339801E-3"/>
              <c:y val="0.32110750331466298"/>
            </c:manualLayout>
          </c:layout>
          <c:overlay val="0"/>
          <c:spPr>
            <a:noFill/>
            <a:ln w="25400">
              <a:noFill/>
            </a:ln>
          </c:spPr>
        </c:title>
        <c:numFmt formatCode="#,##0" sourceLinked="1"/>
        <c:majorTickMark val="none"/>
        <c:minorTickMark val="none"/>
        <c:tickLblPos val="nextTo"/>
        <c:spPr>
          <a:ln w="9525">
            <a:noFill/>
          </a:ln>
        </c:spPr>
        <c:txPr>
          <a:bodyPr rot="0" vert="horz"/>
          <a:lstStyle/>
          <a:p>
            <a:pPr>
              <a:defRPr sz="1000" b="0" i="0" u="none" strike="noStrike" baseline="0">
                <a:solidFill>
                  <a:srgbClr val="333399"/>
                </a:solidFill>
                <a:latin typeface="Arial"/>
                <a:ea typeface="Arial"/>
                <a:cs typeface="Arial"/>
              </a:defRPr>
            </a:pPr>
            <a:endParaRPr lang="es-CL"/>
          </a:p>
        </c:txPr>
        <c:crossAx val="-2124538920"/>
        <c:crosses val="autoZero"/>
        <c:crossBetween val="between"/>
      </c:valAx>
      <c:catAx>
        <c:axId val="-2124529192"/>
        <c:scaling>
          <c:orientation val="minMax"/>
        </c:scaling>
        <c:delete val="1"/>
        <c:axPos val="b"/>
        <c:numFmt formatCode="General" sourceLinked="1"/>
        <c:majorTickMark val="out"/>
        <c:minorTickMark val="none"/>
        <c:tickLblPos val="nextTo"/>
        <c:crossAx val="-2124525960"/>
        <c:crosses val="autoZero"/>
        <c:auto val="1"/>
        <c:lblAlgn val="ctr"/>
        <c:lblOffset val="100"/>
        <c:noMultiLvlLbl val="0"/>
      </c:catAx>
      <c:valAx>
        <c:axId val="-2124525960"/>
        <c:scaling>
          <c:orientation val="minMax"/>
          <c:min val="700000"/>
        </c:scaling>
        <c:delete val="0"/>
        <c:axPos val="r"/>
        <c:title>
          <c:tx>
            <c:rich>
              <a:bodyPr/>
              <a:lstStyle/>
              <a:p>
                <a:pPr>
                  <a:defRPr sz="1000" b="0" i="0" u="none" strike="noStrike" baseline="0">
                    <a:solidFill>
                      <a:schemeClr val="accent2"/>
                    </a:solidFill>
                    <a:latin typeface="Arial"/>
                    <a:ea typeface="Arial"/>
                    <a:cs typeface="Arial"/>
                  </a:defRPr>
                </a:pPr>
                <a:r>
                  <a:rPr lang="en-US">
                    <a:solidFill>
                      <a:schemeClr val="accent2"/>
                    </a:solidFill>
                  </a:rPr>
                  <a:t>Producción (ton)</a:t>
                </a:r>
              </a:p>
            </c:rich>
          </c:tx>
          <c:layout>
            <c:manualLayout>
              <c:xMode val="edge"/>
              <c:yMode val="edge"/>
              <c:x val="0.95788991005498192"/>
              <c:y val="0.28807967497213538"/>
            </c:manualLayout>
          </c:layout>
          <c:overlay val="0"/>
          <c:spPr>
            <a:noFill/>
            <a:ln w="25400">
              <a:noFill/>
            </a:ln>
          </c:spPr>
        </c:title>
        <c:numFmt formatCode="#,##0" sourceLinked="1"/>
        <c:majorTickMark val="out"/>
        <c:minorTickMark val="none"/>
        <c:tickLblPos val="nextTo"/>
        <c:spPr>
          <a:ln w="9525">
            <a:noFill/>
          </a:ln>
        </c:spPr>
        <c:txPr>
          <a:bodyPr rot="0" vert="horz"/>
          <a:lstStyle/>
          <a:p>
            <a:pPr>
              <a:defRPr sz="1000" b="0" i="0" u="none" strike="noStrike" baseline="0">
                <a:solidFill>
                  <a:schemeClr val="accent2"/>
                </a:solidFill>
                <a:latin typeface="Arial"/>
                <a:ea typeface="Arial"/>
                <a:cs typeface="Arial"/>
              </a:defRPr>
            </a:pPr>
            <a:endParaRPr lang="es-CL"/>
          </a:p>
        </c:txPr>
        <c:crossAx val="-2124529192"/>
        <c:crosses val="max"/>
        <c:crossBetween val="between"/>
      </c:valAx>
      <c:spPr>
        <a:noFill/>
        <a:ln w="25400">
          <a:noFill/>
        </a:ln>
      </c:spPr>
    </c:plotArea>
    <c:legend>
      <c:legendPos val="r"/>
      <c:legendEntry>
        <c:idx val="0"/>
        <c:txPr>
          <a:bodyPr/>
          <a:lstStyle/>
          <a:p>
            <a:pPr>
              <a:defRPr sz="920" b="0" i="0" u="none" strike="noStrike" baseline="0">
                <a:solidFill>
                  <a:schemeClr val="accent1">
                    <a:lumMod val="75000"/>
                  </a:schemeClr>
                </a:solidFill>
                <a:latin typeface="Arial"/>
                <a:ea typeface="Arial"/>
                <a:cs typeface="Arial"/>
              </a:defRPr>
            </a:pPr>
            <a:endParaRPr lang="es-CL"/>
          </a:p>
        </c:txPr>
      </c:legendEntry>
      <c:legendEntry>
        <c:idx val="1"/>
        <c:txPr>
          <a:bodyPr/>
          <a:lstStyle/>
          <a:p>
            <a:pPr>
              <a:defRPr sz="920" b="0" i="0" u="none" strike="noStrike" baseline="0">
                <a:solidFill>
                  <a:schemeClr val="accent2"/>
                </a:solidFill>
                <a:latin typeface="Arial"/>
                <a:ea typeface="Arial"/>
                <a:cs typeface="Arial"/>
              </a:defRPr>
            </a:pPr>
            <a:endParaRPr lang="es-CL"/>
          </a:p>
        </c:txPr>
      </c:legendEntry>
      <c:layout>
        <c:manualLayout>
          <c:xMode val="edge"/>
          <c:yMode val="edge"/>
          <c:x val="0.16429714595995876"/>
          <c:y val="0.87690038745156851"/>
          <c:w val="0.61833411139813099"/>
          <c:h val="6.8566983250805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8. Superficie regional de papa entre las regiones de Coquimbo y Los Lagos (hectáreas)</a:t>
            </a:r>
          </a:p>
        </c:rich>
      </c:tx>
      <c:overlay val="0"/>
      <c:spPr>
        <a:noFill/>
        <a:ln w="25400">
          <a:noFill/>
        </a:ln>
      </c:spPr>
    </c:title>
    <c:autoTitleDeleted val="0"/>
    <c:plotArea>
      <c:layout>
        <c:manualLayout>
          <c:layoutTarget val="inner"/>
          <c:xMode val="edge"/>
          <c:yMode val="edge"/>
          <c:x val="0.10334840464506199"/>
          <c:y val="0.114303600248727"/>
          <c:w val="0.87667883094277299"/>
          <c:h val="0.72217062929245601"/>
        </c:manualLayout>
      </c:layout>
      <c:barChart>
        <c:barDir val="col"/>
        <c:grouping val="clustered"/>
        <c:varyColors val="0"/>
        <c:ser>
          <c:idx val="0"/>
          <c:order val="0"/>
          <c:tx>
            <c:strRef>
              <c:f>'sup región'!$B$22</c:f>
              <c:strCache>
                <c:ptCount val="1"/>
                <c:pt idx="0">
                  <c:v>2015/16</c:v>
                </c:pt>
              </c:strCache>
            </c:strRef>
          </c:tx>
          <c:spPr>
            <a:solidFill>
              <a:srgbClr val="4F81BD"/>
            </a:solidFill>
            <a:ln w="25400">
              <a:noFill/>
            </a:ln>
          </c:spPr>
          <c:invertIfNegative val="0"/>
          <c:cat>
            <c:strRef>
              <c:f>'sup región'!$C$7:$K$7</c:f>
              <c:strCache>
                <c:ptCount val="9"/>
                <c:pt idx="0">
                  <c:v>Coquimbo</c:v>
                </c:pt>
                <c:pt idx="1">
                  <c:v>Valparaíso</c:v>
                </c:pt>
                <c:pt idx="2">
                  <c:v>Metropolitana</c:v>
                </c:pt>
                <c:pt idx="3">
                  <c:v>O´Higgins</c:v>
                </c:pt>
                <c:pt idx="4">
                  <c:v>Maule</c:v>
                </c:pt>
                <c:pt idx="5">
                  <c:v>Bío Bío</c:v>
                </c:pt>
                <c:pt idx="6">
                  <c:v>La Araucanía</c:v>
                </c:pt>
                <c:pt idx="7">
                  <c:v>Los Ríos</c:v>
                </c:pt>
                <c:pt idx="8">
                  <c:v>Los Lagos</c:v>
                </c:pt>
              </c:strCache>
            </c:strRef>
          </c:cat>
          <c:val>
            <c:numRef>
              <c:f>'sup región'!$C$22:$K$22</c:f>
              <c:numCache>
                <c:formatCode>#,##0</c:formatCode>
                <c:ptCount val="9"/>
                <c:pt idx="0">
                  <c:v>2244</c:v>
                </c:pt>
                <c:pt idx="1">
                  <c:v>776</c:v>
                </c:pt>
                <c:pt idx="2">
                  <c:v>4449</c:v>
                </c:pt>
                <c:pt idx="3">
                  <c:v>2251</c:v>
                </c:pt>
                <c:pt idx="4">
                  <c:v>5243</c:v>
                </c:pt>
                <c:pt idx="5">
                  <c:v>8946</c:v>
                </c:pt>
                <c:pt idx="6">
                  <c:v>14976</c:v>
                </c:pt>
                <c:pt idx="7">
                  <c:v>3369</c:v>
                </c:pt>
                <c:pt idx="8">
                  <c:v>10544</c:v>
                </c:pt>
              </c:numCache>
            </c:numRef>
          </c:val>
          <c:extLst>
            <c:ext xmlns:c16="http://schemas.microsoft.com/office/drawing/2014/chart" uri="{C3380CC4-5D6E-409C-BE32-E72D297353CC}">
              <c16:uniqueId val="{00000000-D232-413C-BDB7-51A66E8779FE}"/>
            </c:ext>
          </c:extLst>
        </c:ser>
        <c:ser>
          <c:idx val="1"/>
          <c:order val="1"/>
          <c:tx>
            <c:strRef>
              <c:f>'sup región'!$B$23</c:f>
              <c:strCache>
                <c:ptCount val="1"/>
                <c:pt idx="0">
                  <c:v>2016/17</c:v>
                </c:pt>
              </c:strCache>
            </c:strRef>
          </c:tx>
          <c:spPr>
            <a:solidFill>
              <a:srgbClr val="C0504D"/>
            </a:solidFill>
            <a:ln w="25400">
              <a:noFill/>
            </a:ln>
          </c:spPr>
          <c:invertIfNegative val="0"/>
          <c:cat>
            <c:strRef>
              <c:f>'sup región'!$C$7:$K$7</c:f>
              <c:strCache>
                <c:ptCount val="9"/>
                <c:pt idx="0">
                  <c:v>Coquimbo</c:v>
                </c:pt>
                <c:pt idx="1">
                  <c:v>Valparaíso</c:v>
                </c:pt>
                <c:pt idx="2">
                  <c:v>Metropolitana</c:v>
                </c:pt>
                <c:pt idx="3">
                  <c:v>O´Higgins</c:v>
                </c:pt>
                <c:pt idx="4">
                  <c:v>Maule</c:v>
                </c:pt>
                <c:pt idx="5">
                  <c:v>Bío Bío</c:v>
                </c:pt>
                <c:pt idx="6">
                  <c:v>La Araucanía</c:v>
                </c:pt>
                <c:pt idx="7">
                  <c:v>Los Ríos</c:v>
                </c:pt>
                <c:pt idx="8">
                  <c:v>Los Lagos</c:v>
                </c:pt>
              </c:strCache>
            </c:strRef>
          </c:cat>
          <c:val>
            <c:numRef>
              <c:f>'sup región'!$C$23:$K$23</c:f>
              <c:numCache>
                <c:formatCode>#,##0</c:formatCode>
                <c:ptCount val="9"/>
                <c:pt idx="0">
                  <c:v>2193</c:v>
                </c:pt>
                <c:pt idx="1">
                  <c:v>1721</c:v>
                </c:pt>
                <c:pt idx="2">
                  <c:v>5339</c:v>
                </c:pt>
                <c:pt idx="3">
                  <c:v>1195</c:v>
                </c:pt>
                <c:pt idx="4">
                  <c:v>4168</c:v>
                </c:pt>
                <c:pt idx="5">
                  <c:v>9892</c:v>
                </c:pt>
                <c:pt idx="6">
                  <c:v>13886</c:v>
                </c:pt>
                <c:pt idx="7">
                  <c:v>3979</c:v>
                </c:pt>
                <c:pt idx="8">
                  <c:v>11022</c:v>
                </c:pt>
              </c:numCache>
            </c:numRef>
          </c:val>
          <c:extLst>
            <c:ext xmlns:c16="http://schemas.microsoft.com/office/drawing/2014/chart" uri="{C3380CC4-5D6E-409C-BE32-E72D297353CC}">
              <c16:uniqueId val="{00000001-D232-413C-BDB7-51A66E8779FE}"/>
            </c:ext>
          </c:extLst>
        </c:ser>
        <c:ser>
          <c:idx val="2"/>
          <c:order val="2"/>
          <c:tx>
            <c:strRef>
              <c:f>'sup región'!$B$24</c:f>
              <c:strCache>
                <c:ptCount val="1"/>
                <c:pt idx="0">
                  <c:v>2017/18</c:v>
                </c:pt>
              </c:strCache>
            </c:strRef>
          </c:tx>
          <c:spPr>
            <a:solidFill>
              <a:srgbClr val="9BBB59"/>
            </a:solidFill>
            <a:ln w="25400">
              <a:noFill/>
            </a:ln>
          </c:spPr>
          <c:invertIfNegative val="0"/>
          <c:cat>
            <c:strRef>
              <c:f>'sup región'!$C$7:$K$7</c:f>
              <c:strCache>
                <c:ptCount val="9"/>
                <c:pt idx="0">
                  <c:v>Coquimbo</c:v>
                </c:pt>
                <c:pt idx="1">
                  <c:v>Valparaíso</c:v>
                </c:pt>
                <c:pt idx="2">
                  <c:v>Metropolitana</c:v>
                </c:pt>
                <c:pt idx="3">
                  <c:v>O´Higgins</c:v>
                </c:pt>
                <c:pt idx="4">
                  <c:v>Maule</c:v>
                </c:pt>
                <c:pt idx="5">
                  <c:v>Bío Bío</c:v>
                </c:pt>
                <c:pt idx="6">
                  <c:v>La Araucanía</c:v>
                </c:pt>
                <c:pt idx="7">
                  <c:v>Los Ríos</c:v>
                </c:pt>
                <c:pt idx="8">
                  <c:v>Los Lagos</c:v>
                </c:pt>
              </c:strCache>
            </c:strRef>
          </c:cat>
          <c:val>
            <c:numRef>
              <c:f>'sup región'!$C$24:$K$24</c:f>
              <c:numCache>
                <c:formatCode>#,##0</c:formatCode>
                <c:ptCount val="9"/>
                <c:pt idx="0">
                  <c:v>2137</c:v>
                </c:pt>
                <c:pt idx="1">
                  <c:v>625</c:v>
                </c:pt>
                <c:pt idx="2">
                  <c:v>3197</c:v>
                </c:pt>
                <c:pt idx="3">
                  <c:v>725</c:v>
                </c:pt>
                <c:pt idx="4">
                  <c:v>3920</c:v>
                </c:pt>
                <c:pt idx="5">
                  <c:v>7424</c:v>
                </c:pt>
                <c:pt idx="6">
                  <c:v>12486</c:v>
                </c:pt>
                <c:pt idx="7">
                  <c:v>2935</c:v>
                </c:pt>
                <c:pt idx="8">
                  <c:v>7132</c:v>
                </c:pt>
              </c:numCache>
            </c:numRef>
          </c:val>
          <c:extLst>
            <c:ext xmlns:c16="http://schemas.microsoft.com/office/drawing/2014/chart" uri="{C3380CC4-5D6E-409C-BE32-E72D297353CC}">
              <c16:uniqueId val="{00000002-D232-413C-BDB7-51A66E8779FE}"/>
            </c:ext>
          </c:extLst>
        </c:ser>
        <c:dLbls>
          <c:showLegendKey val="0"/>
          <c:showVal val="0"/>
          <c:showCatName val="0"/>
          <c:showSerName val="0"/>
          <c:showPercent val="0"/>
          <c:showBubbleSize val="0"/>
        </c:dLbls>
        <c:gapWidth val="219"/>
        <c:overlap val="-27"/>
        <c:axId val="-2124804264"/>
        <c:axId val="-2124800728"/>
      </c:barChart>
      <c:catAx>
        <c:axId val="-2124804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800728"/>
        <c:crosses val="autoZero"/>
        <c:auto val="1"/>
        <c:lblAlgn val="ctr"/>
        <c:lblOffset val="100"/>
        <c:noMultiLvlLbl val="0"/>
      </c:catAx>
      <c:valAx>
        <c:axId val="-2124800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Hectáreas</a:t>
                </a:r>
              </a:p>
            </c:rich>
          </c:tx>
          <c:overlay val="0"/>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804264"/>
        <c:crosses val="autoZero"/>
        <c:crossBetween val="between"/>
      </c:valAx>
      <c:spPr>
        <a:noFill/>
        <a:ln w="25400">
          <a:noFill/>
        </a:ln>
      </c:spPr>
    </c:plotArea>
    <c:legend>
      <c:legendPos val="r"/>
      <c:layout>
        <c:manualLayout>
          <c:xMode val="edge"/>
          <c:yMode val="edge"/>
          <c:x val="0.38246042934589503"/>
          <c:y val="0.91960083114610702"/>
          <c:w val="0.23944411970337801"/>
          <c:h val="5.8983213035870501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9. Producción regional de papa entre las regiones de Coquimbo y Los Lagos (toneladas)</a:t>
            </a:r>
          </a:p>
        </c:rich>
      </c:tx>
      <c:overlay val="0"/>
      <c:spPr>
        <a:noFill/>
        <a:ln w="25400">
          <a:noFill/>
        </a:ln>
      </c:spPr>
    </c:title>
    <c:autoTitleDeleted val="0"/>
    <c:plotArea>
      <c:layout>
        <c:manualLayout>
          <c:layoutTarget val="inner"/>
          <c:xMode val="edge"/>
          <c:yMode val="edge"/>
          <c:x val="0.115541801924935"/>
          <c:y val="0.11055863269329699"/>
          <c:w val="0.86616551434980504"/>
          <c:h val="0.72773309617785797"/>
        </c:manualLayout>
      </c:layout>
      <c:barChart>
        <c:barDir val="col"/>
        <c:grouping val="clustered"/>
        <c:varyColors val="0"/>
        <c:ser>
          <c:idx val="0"/>
          <c:order val="0"/>
          <c:tx>
            <c:strRef>
              <c:f>'prod región'!$B$21</c:f>
              <c:strCache>
                <c:ptCount val="1"/>
                <c:pt idx="0">
                  <c:v>2014/15</c:v>
                </c:pt>
              </c:strCache>
            </c:strRef>
          </c:tx>
          <c:spPr>
            <a:solidFill>
              <a:srgbClr val="4F81BD"/>
            </a:solidFill>
            <a:ln w="25400">
              <a:noFill/>
            </a:ln>
          </c:spPr>
          <c:invertIfNegative val="0"/>
          <c:cat>
            <c:strRef>
              <c:f>'prod región'!$C$7:$K$7</c:f>
              <c:strCache>
                <c:ptCount val="9"/>
                <c:pt idx="0">
                  <c:v>Coquimbo</c:v>
                </c:pt>
                <c:pt idx="1">
                  <c:v>Valparaíso</c:v>
                </c:pt>
                <c:pt idx="2">
                  <c:v>Metropolitana</c:v>
                </c:pt>
                <c:pt idx="3">
                  <c:v>O´Higgins</c:v>
                </c:pt>
                <c:pt idx="4">
                  <c:v>Maule</c:v>
                </c:pt>
                <c:pt idx="5">
                  <c:v>Bío Bío</c:v>
                </c:pt>
                <c:pt idx="6">
                  <c:v>La Araucanía</c:v>
                </c:pt>
                <c:pt idx="7">
                  <c:v>Los Ríos</c:v>
                </c:pt>
                <c:pt idx="8">
                  <c:v>Los Lagos</c:v>
                </c:pt>
              </c:strCache>
            </c:strRef>
          </c:cat>
          <c:val>
            <c:numRef>
              <c:f>'prod región'!$C$21:$K$21</c:f>
              <c:numCache>
                <c:formatCode>#,##0</c:formatCode>
                <c:ptCount val="9"/>
                <c:pt idx="0">
                  <c:v>43406.3</c:v>
                </c:pt>
                <c:pt idx="1">
                  <c:v>21881.1</c:v>
                </c:pt>
                <c:pt idx="2">
                  <c:v>112928.4</c:v>
                </c:pt>
                <c:pt idx="3">
                  <c:v>33402.9</c:v>
                </c:pt>
                <c:pt idx="4">
                  <c:v>59085.4</c:v>
                </c:pt>
                <c:pt idx="5">
                  <c:v>137049.29999999999</c:v>
                </c:pt>
                <c:pt idx="6">
                  <c:v>305709.5</c:v>
                </c:pt>
                <c:pt idx="7">
                  <c:v>62139.8</c:v>
                </c:pt>
                <c:pt idx="8">
                  <c:v>178633.9</c:v>
                </c:pt>
              </c:numCache>
            </c:numRef>
          </c:val>
          <c:extLst>
            <c:ext xmlns:c16="http://schemas.microsoft.com/office/drawing/2014/chart" uri="{C3380CC4-5D6E-409C-BE32-E72D297353CC}">
              <c16:uniqueId val="{00000000-2054-4FCF-A488-FD3AD9AFE4B2}"/>
            </c:ext>
          </c:extLst>
        </c:ser>
        <c:ser>
          <c:idx val="1"/>
          <c:order val="1"/>
          <c:tx>
            <c:strRef>
              <c:f>'prod región'!$B$22</c:f>
              <c:strCache>
                <c:ptCount val="1"/>
                <c:pt idx="0">
                  <c:v>2015/16</c:v>
                </c:pt>
              </c:strCache>
            </c:strRef>
          </c:tx>
          <c:spPr>
            <a:solidFill>
              <a:srgbClr val="C0504D"/>
            </a:solidFill>
            <a:ln w="25400">
              <a:noFill/>
            </a:ln>
          </c:spPr>
          <c:invertIfNegative val="0"/>
          <c:cat>
            <c:strRef>
              <c:f>'prod región'!$C$7:$K$7</c:f>
              <c:strCache>
                <c:ptCount val="9"/>
                <c:pt idx="0">
                  <c:v>Coquimbo</c:v>
                </c:pt>
                <c:pt idx="1">
                  <c:v>Valparaíso</c:v>
                </c:pt>
                <c:pt idx="2">
                  <c:v>Metropolitana</c:v>
                </c:pt>
                <c:pt idx="3">
                  <c:v>O´Higgins</c:v>
                </c:pt>
                <c:pt idx="4">
                  <c:v>Maule</c:v>
                </c:pt>
                <c:pt idx="5">
                  <c:v>Bío Bío</c:v>
                </c:pt>
                <c:pt idx="6">
                  <c:v>La Araucanía</c:v>
                </c:pt>
                <c:pt idx="7">
                  <c:v>Los Ríos</c:v>
                </c:pt>
                <c:pt idx="8">
                  <c:v>Los Lagos</c:v>
                </c:pt>
              </c:strCache>
            </c:strRef>
          </c:cat>
          <c:val>
            <c:numRef>
              <c:f>'prod región'!$C$22:$K$22</c:f>
              <c:numCache>
                <c:formatCode>#,##0</c:formatCode>
                <c:ptCount val="9"/>
                <c:pt idx="0">
                  <c:v>55735.817928483295</c:v>
                </c:pt>
                <c:pt idx="1">
                  <c:v>24283.260402086016</c:v>
                </c:pt>
                <c:pt idx="2">
                  <c:v>79277.198699933128</c:v>
                </c:pt>
                <c:pt idx="3">
                  <c:v>28309.72260457333</c:v>
                </c:pt>
                <c:pt idx="4">
                  <c:v>75935.703893111044</c:v>
                </c:pt>
                <c:pt idx="5">
                  <c:v>141130.02239196911</c:v>
                </c:pt>
                <c:pt idx="6">
                  <c:v>368994.71594551863</c:v>
                </c:pt>
                <c:pt idx="7">
                  <c:v>87347.81615447787</c:v>
                </c:pt>
                <c:pt idx="8">
                  <c:v>341847.43427319085</c:v>
                </c:pt>
              </c:numCache>
            </c:numRef>
          </c:val>
          <c:extLst>
            <c:ext xmlns:c16="http://schemas.microsoft.com/office/drawing/2014/chart" uri="{C3380CC4-5D6E-409C-BE32-E72D297353CC}">
              <c16:uniqueId val="{00000001-2054-4FCF-A488-FD3AD9AFE4B2}"/>
            </c:ext>
          </c:extLst>
        </c:ser>
        <c:ser>
          <c:idx val="2"/>
          <c:order val="2"/>
          <c:tx>
            <c:strRef>
              <c:f>'prod región'!$B$23</c:f>
              <c:strCache>
                <c:ptCount val="1"/>
                <c:pt idx="0">
                  <c:v>2016/17</c:v>
                </c:pt>
              </c:strCache>
            </c:strRef>
          </c:tx>
          <c:spPr>
            <a:solidFill>
              <a:srgbClr val="9BBB59"/>
            </a:solidFill>
            <a:ln w="25400">
              <a:noFill/>
            </a:ln>
          </c:spPr>
          <c:invertIfNegative val="0"/>
          <c:cat>
            <c:strRef>
              <c:f>'prod región'!$C$7:$K$7</c:f>
              <c:strCache>
                <c:ptCount val="9"/>
                <c:pt idx="0">
                  <c:v>Coquimbo</c:v>
                </c:pt>
                <c:pt idx="1">
                  <c:v>Valparaíso</c:v>
                </c:pt>
                <c:pt idx="2">
                  <c:v>Metropolitana</c:v>
                </c:pt>
                <c:pt idx="3">
                  <c:v>O´Higgins</c:v>
                </c:pt>
                <c:pt idx="4">
                  <c:v>Maule</c:v>
                </c:pt>
                <c:pt idx="5">
                  <c:v>Bío Bío</c:v>
                </c:pt>
                <c:pt idx="6">
                  <c:v>La Araucanía</c:v>
                </c:pt>
                <c:pt idx="7">
                  <c:v>Los Ríos</c:v>
                </c:pt>
                <c:pt idx="8">
                  <c:v>Los Lagos</c:v>
                </c:pt>
              </c:strCache>
            </c:strRef>
          </c:cat>
          <c:val>
            <c:numRef>
              <c:f>'prod región'!$C$23:$K$23</c:f>
              <c:numCache>
                <c:formatCode>#,##0</c:formatCode>
                <c:ptCount val="9"/>
                <c:pt idx="0">
                  <c:v>54517.979999999996</c:v>
                </c:pt>
                <c:pt idx="1">
                  <c:v>23887.480000000003</c:v>
                </c:pt>
                <c:pt idx="2">
                  <c:v>90763</c:v>
                </c:pt>
                <c:pt idx="3">
                  <c:v>18426.900000000001</c:v>
                </c:pt>
                <c:pt idx="4">
                  <c:v>92237.84</c:v>
                </c:pt>
                <c:pt idx="5">
                  <c:v>170637</c:v>
                </c:pt>
                <c:pt idx="6">
                  <c:v>369923.04</c:v>
                </c:pt>
                <c:pt idx="7">
                  <c:v>126094.50999999998</c:v>
                </c:pt>
                <c:pt idx="8">
                  <c:v>473725.56000000006</c:v>
                </c:pt>
              </c:numCache>
            </c:numRef>
          </c:val>
          <c:extLst>
            <c:ext xmlns:c16="http://schemas.microsoft.com/office/drawing/2014/chart" uri="{C3380CC4-5D6E-409C-BE32-E72D297353CC}">
              <c16:uniqueId val="{00000002-2054-4FCF-A488-FD3AD9AFE4B2}"/>
            </c:ext>
          </c:extLst>
        </c:ser>
        <c:dLbls>
          <c:showLegendKey val="0"/>
          <c:showVal val="0"/>
          <c:showCatName val="0"/>
          <c:showSerName val="0"/>
          <c:showPercent val="0"/>
          <c:showBubbleSize val="0"/>
        </c:dLbls>
        <c:gapWidth val="219"/>
        <c:overlap val="-27"/>
        <c:axId val="-2124951032"/>
        <c:axId val="-2124947496"/>
      </c:barChart>
      <c:catAx>
        <c:axId val="-2124951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947496"/>
        <c:crosses val="autoZero"/>
        <c:auto val="1"/>
        <c:lblAlgn val="ctr"/>
        <c:lblOffset val="100"/>
        <c:noMultiLvlLbl val="0"/>
      </c:catAx>
      <c:valAx>
        <c:axId val="-2124947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Toneladas</a:t>
                </a:r>
              </a:p>
            </c:rich>
          </c:tx>
          <c:layout>
            <c:manualLayout>
              <c:xMode val="edge"/>
              <c:yMode val="edge"/>
              <c:x val="1.8986934325516999E-2"/>
              <c:y val="0.38373634330191497"/>
            </c:manualLayout>
          </c:layout>
          <c:overlay val="0"/>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951032"/>
        <c:crosses val="autoZero"/>
        <c:crossBetween val="between"/>
      </c:valAx>
      <c:spPr>
        <a:noFill/>
        <a:ln w="25400">
          <a:noFill/>
        </a:ln>
      </c:spPr>
    </c:plotArea>
    <c:legend>
      <c:legendPos val="r"/>
      <c:layout>
        <c:manualLayout>
          <c:xMode val="edge"/>
          <c:yMode val="edge"/>
          <c:x val="0.37996781171584298"/>
          <c:y val="0.92408207594740299"/>
          <c:w val="0.24339972888004399"/>
          <c:h val="5.56978653530378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cid:image001.png@01D3C207.209C7340" TargetMode="External"/><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19050</xdr:colOff>
      <xdr:row>48</xdr:row>
      <xdr:rowOff>104775</xdr:rowOff>
    </xdr:from>
    <xdr:to>
      <xdr:col>2</xdr:col>
      <xdr:colOff>438150</xdr:colOff>
      <xdr:row>48</xdr:row>
      <xdr:rowOff>209550</xdr:rowOff>
    </xdr:to>
    <xdr:pic>
      <xdr:nvPicPr>
        <xdr:cNvPr id="1026" name="Picture 1" descr="LOGO_FUCOA">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19050" y="8201025"/>
          <a:ext cx="1866900"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4</xdr:col>
      <xdr:colOff>188938</xdr:colOff>
      <xdr:row>6</xdr:row>
      <xdr:rowOff>47625</xdr:rowOff>
    </xdr:to>
    <xdr:pic>
      <xdr:nvPicPr>
        <xdr:cNvPr id="4" name="Imagen 1" descr="cid:image001.png@01D3C207.209C7340">
          <a:extLst>
            <a:ext uri="{FF2B5EF4-FFF2-40B4-BE49-F238E27FC236}">
              <a16:creationId xmlns:a16="http://schemas.microsoft.com/office/drawing/2014/main" id="{982224C5-616B-404F-922B-A4198EC3F2ED}"/>
            </a:ext>
          </a:extLst>
        </xdr:cNvPr>
        <xdr:cNvPicPr>
          <a:picLocks noChangeAspect="1" noChangeArrowheads="1"/>
        </xdr:cNvPicPr>
      </xdr:nvPicPr>
      <xdr:blipFill rotWithShape="1">
        <a:blip xmlns:r="http://schemas.openxmlformats.org/officeDocument/2006/relationships" r:embed="rId2" r:link="rId3">
          <a:extLst>
            <a:ext uri="{28A0092B-C50C-407E-A947-70E740481C1C}">
              <a14:useLocalDpi xmlns:a14="http://schemas.microsoft.com/office/drawing/2010/main" val="0"/>
            </a:ext>
          </a:extLst>
        </a:blip>
        <a:srcRect b="6388"/>
        <a:stretch>
          <a:fillRect/>
        </a:stretch>
      </xdr:blipFill>
      <xdr:spPr bwMode="auto">
        <a:xfrm>
          <a:off x="0" y="0"/>
          <a:ext cx="3273223" cy="11361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342900</xdr:colOff>
      <xdr:row>0</xdr:row>
      <xdr:rowOff>64788</xdr:rowOff>
    </xdr:from>
    <xdr:to>
      <xdr:col>8</xdr:col>
      <xdr:colOff>128225</xdr:colOff>
      <xdr:row>6</xdr:row>
      <xdr:rowOff>115367</xdr:rowOff>
    </xdr:to>
    <xdr:pic>
      <xdr:nvPicPr>
        <xdr:cNvPr id="3" name="Imagen 2">
          <a:extLst>
            <a:ext uri="{FF2B5EF4-FFF2-40B4-BE49-F238E27FC236}">
              <a16:creationId xmlns:a16="http://schemas.microsoft.com/office/drawing/2014/main" id="{28807F95-ECDC-4DE9-A0F1-381F0B8E0781}"/>
            </a:ext>
          </a:extLst>
        </xdr:cNvPr>
        <xdr:cNvPicPr>
          <a:picLocks noChangeAspect="1"/>
        </xdr:cNvPicPr>
      </xdr:nvPicPr>
      <xdr:blipFill>
        <a:blip xmlns:r="http://schemas.openxmlformats.org/officeDocument/2006/relationships" r:embed="rId4"/>
        <a:stretch>
          <a:fillRect/>
        </a:stretch>
      </xdr:blipFill>
      <xdr:spPr>
        <a:xfrm>
          <a:off x="4838700" y="64788"/>
          <a:ext cx="1283925" cy="111737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95250</xdr:colOff>
      <xdr:row>26</xdr:row>
      <xdr:rowOff>38100</xdr:rowOff>
    </xdr:from>
    <xdr:to>
      <xdr:col>9</xdr:col>
      <xdr:colOff>476250</xdr:colOff>
      <xdr:row>54</xdr:row>
      <xdr:rowOff>95250</xdr:rowOff>
    </xdr:to>
    <xdr:graphicFrame macro="">
      <xdr:nvGraphicFramePr>
        <xdr:cNvPr id="8193" name="Gráfico 1">
          <a:extLst>
            <a:ext uri="{FF2B5EF4-FFF2-40B4-BE49-F238E27FC236}">
              <a16:creationId xmlns:a16="http://schemas.microsoft.com/office/drawing/2014/main" id="{00000000-0008-0000-09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485775</xdr:colOff>
      <xdr:row>26</xdr:row>
      <xdr:rowOff>38100</xdr:rowOff>
    </xdr:from>
    <xdr:to>
      <xdr:col>17</xdr:col>
      <xdr:colOff>790575</xdr:colOff>
      <xdr:row>54</xdr:row>
      <xdr:rowOff>95250</xdr:rowOff>
    </xdr:to>
    <xdr:graphicFrame macro="">
      <xdr:nvGraphicFramePr>
        <xdr:cNvPr id="8194" name="Gráfico 4">
          <a:extLst>
            <a:ext uri="{FF2B5EF4-FFF2-40B4-BE49-F238E27FC236}">
              <a16:creationId xmlns:a16="http://schemas.microsoft.com/office/drawing/2014/main" id="{00000000-0008-0000-0900-000002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78922</xdr:colOff>
      <xdr:row>26</xdr:row>
      <xdr:rowOff>53067</xdr:rowOff>
    </xdr:from>
    <xdr:to>
      <xdr:col>6</xdr:col>
      <xdr:colOff>1183822</xdr:colOff>
      <xdr:row>49</xdr:row>
      <xdr:rowOff>0</xdr:rowOff>
    </xdr:to>
    <xdr:graphicFrame macro="">
      <xdr:nvGraphicFramePr>
        <xdr:cNvPr id="9217" name="Gráfico 1">
          <a:extLst>
            <a:ext uri="{FF2B5EF4-FFF2-40B4-BE49-F238E27FC236}">
              <a16:creationId xmlns:a16="http://schemas.microsoft.com/office/drawing/2014/main" id="{00000000-0008-0000-0A00-000001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61233</xdr:colOff>
      <xdr:row>47</xdr:row>
      <xdr:rowOff>61230</xdr:rowOff>
    </xdr:from>
    <xdr:to>
      <xdr:col>3</xdr:col>
      <xdr:colOff>1231447</xdr:colOff>
      <xdr:row>49</xdr:row>
      <xdr:rowOff>0</xdr:rowOff>
    </xdr:to>
    <xdr:sp macro="" textlink="">
      <xdr:nvSpPr>
        <xdr:cNvPr id="2" name="CuadroTexto 1">
          <a:extLst>
            <a:ext uri="{FF2B5EF4-FFF2-40B4-BE49-F238E27FC236}">
              <a16:creationId xmlns:a16="http://schemas.microsoft.com/office/drawing/2014/main" id="{3141F1C0-503F-4633-803F-55BBF57E0BE0}"/>
            </a:ext>
          </a:extLst>
        </xdr:cNvPr>
        <xdr:cNvSpPr txBox="1"/>
      </xdr:nvSpPr>
      <xdr:spPr>
        <a:xfrm>
          <a:off x="156483" y="7633605"/>
          <a:ext cx="3769178"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47621</xdr:colOff>
      <xdr:row>25</xdr:row>
      <xdr:rowOff>54770</xdr:rowOff>
    </xdr:from>
    <xdr:to>
      <xdr:col>11</xdr:col>
      <xdr:colOff>714374</xdr:colOff>
      <xdr:row>46</xdr:row>
      <xdr:rowOff>119063</xdr:rowOff>
    </xdr:to>
    <xdr:graphicFrame macro="">
      <xdr:nvGraphicFramePr>
        <xdr:cNvPr id="10241" name="Gráfico 1">
          <a:extLst>
            <a:ext uri="{FF2B5EF4-FFF2-40B4-BE49-F238E27FC236}">
              <a16:creationId xmlns:a16="http://schemas.microsoft.com/office/drawing/2014/main" id="{00000000-0008-0000-0B00-000001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45</xdr:row>
      <xdr:rowOff>40821</xdr:rowOff>
    </xdr:from>
    <xdr:to>
      <xdr:col>5</xdr:col>
      <xdr:colOff>244928</xdr:colOff>
      <xdr:row>46</xdr:row>
      <xdr:rowOff>136073</xdr:rowOff>
    </xdr:to>
    <xdr:sp macro="" textlink="">
      <xdr:nvSpPr>
        <xdr:cNvPr id="3" name="CuadroTexto 2">
          <a:extLst>
            <a:ext uri="{FF2B5EF4-FFF2-40B4-BE49-F238E27FC236}">
              <a16:creationId xmlns:a16="http://schemas.microsoft.com/office/drawing/2014/main" id="{EE9D6AF0-6EFF-4D64-967B-0D03B281D91E}"/>
            </a:ext>
          </a:extLst>
        </xdr:cNvPr>
        <xdr:cNvSpPr txBox="1"/>
      </xdr:nvSpPr>
      <xdr:spPr>
        <a:xfrm>
          <a:off x="0" y="7014482"/>
          <a:ext cx="3769178" cy="25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78580</xdr:colOff>
      <xdr:row>24</xdr:row>
      <xdr:rowOff>67468</xdr:rowOff>
    </xdr:from>
    <xdr:to>
      <xdr:col>11</xdr:col>
      <xdr:colOff>635000</xdr:colOff>
      <xdr:row>47</xdr:row>
      <xdr:rowOff>105567</xdr:rowOff>
    </xdr:to>
    <xdr:graphicFrame macro="">
      <xdr:nvGraphicFramePr>
        <xdr:cNvPr id="11265" name="Gráfico 1">
          <a:extLst>
            <a:ext uri="{FF2B5EF4-FFF2-40B4-BE49-F238E27FC236}">
              <a16:creationId xmlns:a16="http://schemas.microsoft.com/office/drawing/2014/main" id="{00000000-0008-0000-0C00-00000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88447</xdr:colOff>
      <xdr:row>46</xdr:row>
      <xdr:rowOff>6804</xdr:rowOff>
    </xdr:from>
    <xdr:to>
      <xdr:col>5</xdr:col>
      <xdr:colOff>408214</xdr:colOff>
      <xdr:row>47</xdr:row>
      <xdr:rowOff>102055</xdr:rowOff>
    </xdr:to>
    <xdr:sp macro="" textlink="">
      <xdr:nvSpPr>
        <xdr:cNvPr id="3" name="CuadroTexto 2">
          <a:extLst>
            <a:ext uri="{FF2B5EF4-FFF2-40B4-BE49-F238E27FC236}">
              <a16:creationId xmlns:a16="http://schemas.microsoft.com/office/drawing/2014/main" id="{F25C6FF5-634D-454F-9DA8-8A5CC7B80C63}"/>
            </a:ext>
          </a:extLst>
        </xdr:cNvPr>
        <xdr:cNvSpPr txBox="1"/>
      </xdr:nvSpPr>
      <xdr:spPr>
        <a:xfrm>
          <a:off x="183697" y="7191375"/>
          <a:ext cx="3769178" cy="25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78582</xdr:colOff>
      <xdr:row>24</xdr:row>
      <xdr:rowOff>7143</xdr:rowOff>
    </xdr:from>
    <xdr:to>
      <xdr:col>11</xdr:col>
      <xdr:colOff>555625</xdr:colOff>
      <xdr:row>45</xdr:row>
      <xdr:rowOff>111919</xdr:rowOff>
    </xdr:to>
    <xdr:graphicFrame macro="">
      <xdr:nvGraphicFramePr>
        <xdr:cNvPr id="12289" name="Gráfico 2">
          <a:extLst>
            <a:ext uri="{FF2B5EF4-FFF2-40B4-BE49-F238E27FC236}">
              <a16:creationId xmlns:a16="http://schemas.microsoft.com/office/drawing/2014/main" id="{00000000-0008-0000-0D00-000001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34018</xdr:colOff>
      <xdr:row>44</xdr:row>
      <xdr:rowOff>13606</xdr:rowOff>
    </xdr:from>
    <xdr:to>
      <xdr:col>5</xdr:col>
      <xdr:colOff>251732</xdr:colOff>
      <xdr:row>45</xdr:row>
      <xdr:rowOff>108859</xdr:rowOff>
    </xdr:to>
    <xdr:sp macro="" textlink="">
      <xdr:nvSpPr>
        <xdr:cNvPr id="3" name="CuadroTexto 2">
          <a:extLst>
            <a:ext uri="{FF2B5EF4-FFF2-40B4-BE49-F238E27FC236}">
              <a16:creationId xmlns:a16="http://schemas.microsoft.com/office/drawing/2014/main" id="{59DB6FC9-3044-46A1-A983-FD0B6B57A7FD}"/>
            </a:ext>
          </a:extLst>
        </xdr:cNvPr>
        <xdr:cNvSpPr txBox="1"/>
      </xdr:nvSpPr>
      <xdr:spPr>
        <a:xfrm>
          <a:off x="129268" y="6932839"/>
          <a:ext cx="3769178" cy="25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38</xdr:row>
      <xdr:rowOff>38100</xdr:rowOff>
    </xdr:from>
    <xdr:to>
      <xdr:col>2</xdr:col>
      <xdr:colOff>476250</xdr:colOff>
      <xdr:row>38</xdr:row>
      <xdr:rowOff>133350</xdr:rowOff>
    </xdr:to>
    <xdr:pic>
      <xdr:nvPicPr>
        <xdr:cNvPr id="2049" name="Picture 1" descr="LOGO_FUCOA">
          <a:extLst>
            <a:ext uri="{FF2B5EF4-FFF2-40B4-BE49-F238E27FC236}">
              <a16:creationId xmlns:a16="http://schemas.microsoft.com/office/drawing/2014/main" id="{00000000-0008-0000-0100-00000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8100" y="7858125"/>
          <a:ext cx="1847850"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31750</xdr:colOff>
      <xdr:row>37</xdr:row>
      <xdr:rowOff>142875</xdr:rowOff>
    </xdr:from>
    <xdr:to>
      <xdr:col>3</xdr:col>
      <xdr:colOff>311150</xdr:colOff>
      <xdr:row>38</xdr:row>
      <xdr:rowOff>63500</xdr:rowOff>
    </xdr:to>
    <xdr:pic>
      <xdr:nvPicPr>
        <xdr:cNvPr id="2" name="Picture 1" descr="LOGO_FUCOA">
          <a:extLst>
            <a:ext uri="{FF2B5EF4-FFF2-40B4-BE49-F238E27FC236}">
              <a16:creationId xmlns:a16="http://schemas.microsoft.com/office/drawing/2014/main" id="{C8F37370-B098-4C00-9349-F32F171B2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1750" y="7667625"/>
          <a:ext cx="1819275"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2636307</xdr:colOff>
      <xdr:row>5</xdr:row>
      <xdr:rowOff>113454</xdr:rowOff>
    </xdr:from>
    <xdr:to>
      <xdr:col>3</xdr:col>
      <xdr:colOff>215067</xdr:colOff>
      <xdr:row>5</xdr:row>
      <xdr:rowOff>113455</xdr:rowOff>
    </xdr:to>
    <xdr:cxnSp macro="">
      <xdr:nvCxnSpPr>
        <xdr:cNvPr id="2" name="Conector recto 1">
          <a:extLst>
            <a:ext uri="{FF2B5EF4-FFF2-40B4-BE49-F238E27FC236}">
              <a16:creationId xmlns:a16="http://schemas.microsoft.com/office/drawing/2014/main" id="{00000000-0008-0000-0300-000002000000}"/>
            </a:ext>
          </a:extLst>
        </xdr:cNvPr>
        <xdr:cNvCxnSpPr/>
      </xdr:nvCxnSpPr>
      <xdr:spPr>
        <a:xfrm flipV="1">
          <a:off x="3555999" y="740834"/>
          <a:ext cx="2736000"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2582333</xdr:colOff>
      <xdr:row>6</xdr:row>
      <xdr:rowOff>96310</xdr:rowOff>
    </xdr:from>
    <xdr:to>
      <xdr:col>3</xdr:col>
      <xdr:colOff>233353</xdr:colOff>
      <xdr:row>6</xdr:row>
      <xdr:rowOff>96310</xdr:rowOff>
    </xdr:to>
    <xdr:cxnSp macro="">
      <xdr:nvCxnSpPr>
        <xdr:cNvPr id="3" name="Conector recto 2">
          <a:extLst>
            <a:ext uri="{FF2B5EF4-FFF2-40B4-BE49-F238E27FC236}">
              <a16:creationId xmlns:a16="http://schemas.microsoft.com/office/drawing/2014/main" id="{00000000-0008-0000-0300-000003000000}"/>
            </a:ext>
          </a:extLst>
        </xdr:cNvPr>
        <xdr:cNvCxnSpPr/>
      </xdr:nvCxnSpPr>
      <xdr:spPr>
        <a:xfrm>
          <a:off x="3492500" y="899585"/>
          <a:ext cx="2808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2174451</xdr:colOff>
      <xdr:row>7</xdr:row>
      <xdr:rowOff>105835</xdr:rowOff>
    </xdr:from>
    <xdr:to>
      <xdr:col>3</xdr:col>
      <xdr:colOff>251000</xdr:colOff>
      <xdr:row>7</xdr:row>
      <xdr:rowOff>105835</xdr:rowOff>
    </xdr:to>
    <xdr:cxnSp macro="">
      <xdr:nvCxnSpPr>
        <xdr:cNvPr id="4" name="Conector recto 3">
          <a:extLst>
            <a:ext uri="{FF2B5EF4-FFF2-40B4-BE49-F238E27FC236}">
              <a16:creationId xmlns:a16="http://schemas.microsoft.com/office/drawing/2014/main" id="{00000000-0008-0000-0300-000004000000}"/>
            </a:ext>
          </a:extLst>
        </xdr:cNvPr>
        <xdr:cNvCxnSpPr/>
      </xdr:nvCxnSpPr>
      <xdr:spPr>
        <a:xfrm>
          <a:off x="3090333" y="1058335"/>
          <a:ext cx="3227917"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3703995</xdr:colOff>
      <xdr:row>18</xdr:row>
      <xdr:rowOff>83344</xdr:rowOff>
    </xdr:from>
    <xdr:to>
      <xdr:col>3</xdr:col>
      <xdr:colOff>240027</xdr:colOff>
      <xdr:row>18</xdr:row>
      <xdr:rowOff>83344</xdr:rowOff>
    </xdr:to>
    <xdr:cxnSp macro="">
      <xdr:nvCxnSpPr>
        <xdr:cNvPr id="11" name="Conector recto 10">
          <a:extLst>
            <a:ext uri="{FF2B5EF4-FFF2-40B4-BE49-F238E27FC236}">
              <a16:creationId xmlns:a16="http://schemas.microsoft.com/office/drawing/2014/main" id="{00000000-0008-0000-0300-00000B000000}"/>
            </a:ext>
          </a:extLst>
        </xdr:cNvPr>
        <xdr:cNvCxnSpPr/>
      </xdr:nvCxnSpPr>
      <xdr:spPr>
        <a:xfrm flipH="1">
          <a:off x="4775558" y="2619375"/>
          <a:ext cx="1620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2837392</xdr:colOff>
      <xdr:row>34</xdr:row>
      <xdr:rowOff>102870</xdr:rowOff>
    </xdr:from>
    <xdr:to>
      <xdr:col>3</xdr:col>
      <xdr:colOff>209605</xdr:colOff>
      <xdr:row>34</xdr:row>
      <xdr:rowOff>102873</xdr:rowOff>
    </xdr:to>
    <xdr:cxnSp macro="">
      <xdr:nvCxnSpPr>
        <xdr:cNvPr id="27" name="Conector recto 26">
          <a:extLst>
            <a:ext uri="{FF2B5EF4-FFF2-40B4-BE49-F238E27FC236}">
              <a16:creationId xmlns:a16="http://schemas.microsoft.com/office/drawing/2014/main" id="{00000000-0008-0000-0300-00001B000000}"/>
            </a:ext>
          </a:extLst>
        </xdr:cNvPr>
        <xdr:cNvCxnSpPr/>
      </xdr:nvCxnSpPr>
      <xdr:spPr>
        <a:xfrm flipV="1">
          <a:off x="3757084" y="4762500"/>
          <a:ext cx="2520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4338320</xdr:colOff>
      <xdr:row>35</xdr:row>
      <xdr:rowOff>102870</xdr:rowOff>
    </xdr:from>
    <xdr:to>
      <xdr:col>3</xdr:col>
      <xdr:colOff>201235</xdr:colOff>
      <xdr:row>35</xdr:row>
      <xdr:rowOff>102873</xdr:rowOff>
    </xdr:to>
    <xdr:cxnSp macro="">
      <xdr:nvCxnSpPr>
        <xdr:cNvPr id="28" name="Conector recto 27">
          <a:extLst>
            <a:ext uri="{FF2B5EF4-FFF2-40B4-BE49-F238E27FC236}">
              <a16:creationId xmlns:a16="http://schemas.microsoft.com/office/drawing/2014/main" id="{00000000-0008-0000-0300-00001C000000}"/>
            </a:ext>
          </a:extLst>
        </xdr:cNvPr>
        <xdr:cNvCxnSpPr/>
      </xdr:nvCxnSpPr>
      <xdr:spPr>
        <a:xfrm flipV="1">
          <a:off x="5259917" y="4921250"/>
          <a:ext cx="100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4400762</xdr:colOff>
      <xdr:row>36</xdr:row>
      <xdr:rowOff>85725</xdr:rowOff>
    </xdr:from>
    <xdr:to>
      <xdr:col>3</xdr:col>
      <xdr:colOff>209769</xdr:colOff>
      <xdr:row>36</xdr:row>
      <xdr:rowOff>85728</xdr:rowOff>
    </xdr:to>
    <xdr:cxnSp macro="">
      <xdr:nvCxnSpPr>
        <xdr:cNvPr id="29" name="Conector recto 28">
          <a:extLst>
            <a:ext uri="{FF2B5EF4-FFF2-40B4-BE49-F238E27FC236}">
              <a16:creationId xmlns:a16="http://schemas.microsoft.com/office/drawing/2014/main" id="{00000000-0008-0000-0300-00001D000000}"/>
            </a:ext>
          </a:extLst>
        </xdr:cNvPr>
        <xdr:cNvCxnSpPr/>
      </xdr:nvCxnSpPr>
      <xdr:spPr>
        <a:xfrm flipV="1">
          <a:off x="5312834" y="5080000"/>
          <a:ext cx="97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4442778</xdr:colOff>
      <xdr:row>37</xdr:row>
      <xdr:rowOff>105834</xdr:rowOff>
    </xdr:from>
    <xdr:to>
      <xdr:col>3</xdr:col>
      <xdr:colOff>222810</xdr:colOff>
      <xdr:row>37</xdr:row>
      <xdr:rowOff>105837</xdr:rowOff>
    </xdr:to>
    <xdr:cxnSp macro="">
      <xdr:nvCxnSpPr>
        <xdr:cNvPr id="30" name="Conector recto 29">
          <a:extLst>
            <a:ext uri="{FF2B5EF4-FFF2-40B4-BE49-F238E27FC236}">
              <a16:creationId xmlns:a16="http://schemas.microsoft.com/office/drawing/2014/main" id="{00000000-0008-0000-0300-00001E000000}"/>
            </a:ext>
          </a:extLst>
        </xdr:cNvPr>
        <xdr:cNvCxnSpPr/>
      </xdr:nvCxnSpPr>
      <xdr:spPr>
        <a:xfrm flipV="1">
          <a:off x="5514341" y="5677959"/>
          <a:ext cx="86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3675380</xdr:colOff>
      <xdr:row>33</xdr:row>
      <xdr:rowOff>114512</xdr:rowOff>
    </xdr:from>
    <xdr:to>
      <xdr:col>3</xdr:col>
      <xdr:colOff>210121</xdr:colOff>
      <xdr:row>33</xdr:row>
      <xdr:rowOff>114515</xdr:rowOff>
    </xdr:to>
    <xdr:cxnSp macro="">
      <xdr:nvCxnSpPr>
        <xdr:cNvPr id="31" name="Conector recto 30">
          <a:extLst>
            <a:ext uri="{FF2B5EF4-FFF2-40B4-BE49-F238E27FC236}">
              <a16:creationId xmlns:a16="http://schemas.microsoft.com/office/drawing/2014/main" id="{00000000-0008-0000-0300-00001F000000}"/>
            </a:ext>
          </a:extLst>
        </xdr:cNvPr>
        <xdr:cNvCxnSpPr/>
      </xdr:nvCxnSpPr>
      <xdr:spPr>
        <a:xfrm flipV="1">
          <a:off x="4593167" y="4624917"/>
          <a:ext cx="16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4263178</xdr:colOff>
      <xdr:row>32</xdr:row>
      <xdr:rowOff>134620</xdr:rowOff>
    </xdr:from>
    <xdr:to>
      <xdr:col>3</xdr:col>
      <xdr:colOff>215507</xdr:colOff>
      <xdr:row>32</xdr:row>
      <xdr:rowOff>134623</xdr:rowOff>
    </xdr:to>
    <xdr:cxnSp macro="">
      <xdr:nvCxnSpPr>
        <xdr:cNvPr id="32" name="Conector recto 31">
          <a:extLst>
            <a:ext uri="{FF2B5EF4-FFF2-40B4-BE49-F238E27FC236}">
              <a16:creationId xmlns:a16="http://schemas.microsoft.com/office/drawing/2014/main" id="{00000000-0008-0000-0300-000020000000}"/>
            </a:ext>
          </a:extLst>
        </xdr:cNvPr>
        <xdr:cNvCxnSpPr/>
      </xdr:nvCxnSpPr>
      <xdr:spPr>
        <a:xfrm flipV="1">
          <a:off x="5332095" y="4484370"/>
          <a:ext cx="1042912"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5595938</xdr:colOff>
      <xdr:row>31</xdr:row>
      <xdr:rowOff>117688</xdr:rowOff>
    </xdr:from>
    <xdr:to>
      <xdr:col>3</xdr:col>
      <xdr:colOff>235895</xdr:colOff>
      <xdr:row>31</xdr:row>
      <xdr:rowOff>119062</xdr:rowOff>
    </xdr:to>
    <xdr:cxnSp macro="">
      <xdr:nvCxnSpPr>
        <xdr:cNvPr id="34" name="Conector recto 33">
          <a:extLst>
            <a:ext uri="{FF2B5EF4-FFF2-40B4-BE49-F238E27FC236}">
              <a16:creationId xmlns:a16="http://schemas.microsoft.com/office/drawing/2014/main" id="{00000000-0008-0000-0300-000022000000}"/>
            </a:ext>
          </a:extLst>
        </xdr:cNvPr>
        <xdr:cNvCxnSpPr/>
      </xdr:nvCxnSpPr>
      <xdr:spPr>
        <a:xfrm flipV="1">
          <a:off x="6655594" y="4856376"/>
          <a:ext cx="247801" cy="1374"/>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3994149</xdr:colOff>
      <xdr:row>30</xdr:row>
      <xdr:rowOff>97579</xdr:rowOff>
    </xdr:from>
    <xdr:to>
      <xdr:col>3</xdr:col>
      <xdr:colOff>241108</xdr:colOff>
      <xdr:row>30</xdr:row>
      <xdr:rowOff>97582</xdr:rowOff>
    </xdr:to>
    <xdr:cxnSp macro="">
      <xdr:nvCxnSpPr>
        <xdr:cNvPr id="35" name="Conector recto 34">
          <a:extLst>
            <a:ext uri="{FF2B5EF4-FFF2-40B4-BE49-F238E27FC236}">
              <a16:creationId xmlns:a16="http://schemas.microsoft.com/office/drawing/2014/main" id="{00000000-0008-0000-0300-000023000000}"/>
            </a:ext>
          </a:extLst>
        </xdr:cNvPr>
        <xdr:cNvCxnSpPr/>
      </xdr:nvCxnSpPr>
      <xdr:spPr>
        <a:xfrm flipV="1">
          <a:off x="4904316" y="4131734"/>
          <a:ext cx="140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3029062</xdr:colOff>
      <xdr:row>29</xdr:row>
      <xdr:rowOff>101548</xdr:rowOff>
    </xdr:from>
    <xdr:to>
      <xdr:col>3</xdr:col>
      <xdr:colOff>213094</xdr:colOff>
      <xdr:row>29</xdr:row>
      <xdr:rowOff>101551</xdr:rowOff>
    </xdr:to>
    <xdr:cxnSp macro="">
      <xdr:nvCxnSpPr>
        <xdr:cNvPr id="36" name="Conector recto 35">
          <a:extLst>
            <a:ext uri="{FF2B5EF4-FFF2-40B4-BE49-F238E27FC236}">
              <a16:creationId xmlns:a16="http://schemas.microsoft.com/office/drawing/2014/main" id="{00000000-0008-0000-0300-000024000000}"/>
            </a:ext>
          </a:extLst>
        </xdr:cNvPr>
        <xdr:cNvCxnSpPr/>
      </xdr:nvCxnSpPr>
      <xdr:spPr>
        <a:xfrm flipV="1">
          <a:off x="4100625" y="4340173"/>
          <a:ext cx="226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3823546</xdr:colOff>
      <xdr:row>28</xdr:row>
      <xdr:rowOff>105834</xdr:rowOff>
    </xdr:from>
    <xdr:to>
      <xdr:col>3</xdr:col>
      <xdr:colOff>213325</xdr:colOff>
      <xdr:row>28</xdr:row>
      <xdr:rowOff>105837</xdr:rowOff>
    </xdr:to>
    <xdr:cxnSp macro="">
      <xdr:nvCxnSpPr>
        <xdr:cNvPr id="37" name="Conector recto 36">
          <a:extLst>
            <a:ext uri="{FF2B5EF4-FFF2-40B4-BE49-F238E27FC236}">
              <a16:creationId xmlns:a16="http://schemas.microsoft.com/office/drawing/2014/main" id="{00000000-0008-0000-0300-000025000000}"/>
            </a:ext>
          </a:extLst>
        </xdr:cNvPr>
        <xdr:cNvCxnSpPr/>
      </xdr:nvCxnSpPr>
      <xdr:spPr>
        <a:xfrm flipV="1">
          <a:off x="4741333" y="3820584"/>
          <a:ext cx="154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2645833</xdr:colOff>
      <xdr:row>9</xdr:row>
      <xdr:rowOff>105833</xdr:rowOff>
    </xdr:from>
    <xdr:to>
      <xdr:col>3</xdr:col>
      <xdr:colOff>252335</xdr:colOff>
      <xdr:row>9</xdr:row>
      <xdr:rowOff>105834</xdr:rowOff>
    </xdr:to>
    <xdr:cxnSp macro="">
      <xdr:nvCxnSpPr>
        <xdr:cNvPr id="38" name="Conector recto 37">
          <a:extLst>
            <a:ext uri="{FF2B5EF4-FFF2-40B4-BE49-F238E27FC236}">
              <a16:creationId xmlns:a16="http://schemas.microsoft.com/office/drawing/2014/main" id="{00000000-0008-0000-0300-000026000000}"/>
            </a:ext>
          </a:extLst>
        </xdr:cNvPr>
        <xdr:cNvCxnSpPr/>
      </xdr:nvCxnSpPr>
      <xdr:spPr>
        <a:xfrm>
          <a:off x="3714750" y="1217083"/>
          <a:ext cx="2697085"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3823547</xdr:colOff>
      <xdr:row>13</xdr:row>
      <xdr:rowOff>105833</xdr:rowOff>
    </xdr:from>
    <xdr:to>
      <xdr:col>3</xdr:col>
      <xdr:colOff>248798</xdr:colOff>
      <xdr:row>13</xdr:row>
      <xdr:rowOff>105836</xdr:rowOff>
    </xdr:to>
    <xdr:cxnSp macro="">
      <xdr:nvCxnSpPr>
        <xdr:cNvPr id="39" name="Conector recto 38">
          <a:extLst>
            <a:ext uri="{FF2B5EF4-FFF2-40B4-BE49-F238E27FC236}">
              <a16:creationId xmlns:a16="http://schemas.microsoft.com/office/drawing/2014/main" id="{00000000-0008-0000-0300-000027000000}"/>
            </a:ext>
          </a:extLst>
        </xdr:cNvPr>
        <xdr:cNvCxnSpPr/>
      </xdr:nvCxnSpPr>
      <xdr:spPr>
        <a:xfrm flipV="1">
          <a:off x="4741334" y="1735666"/>
          <a:ext cx="158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4106333</xdr:colOff>
      <xdr:row>14</xdr:row>
      <xdr:rowOff>113453</xdr:rowOff>
    </xdr:from>
    <xdr:to>
      <xdr:col>3</xdr:col>
      <xdr:colOff>245391</xdr:colOff>
      <xdr:row>14</xdr:row>
      <xdr:rowOff>113456</xdr:rowOff>
    </xdr:to>
    <xdr:cxnSp macro="">
      <xdr:nvCxnSpPr>
        <xdr:cNvPr id="40" name="Conector recto 39">
          <a:extLst>
            <a:ext uri="{FF2B5EF4-FFF2-40B4-BE49-F238E27FC236}">
              <a16:creationId xmlns:a16="http://schemas.microsoft.com/office/drawing/2014/main" id="{00000000-0008-0000-0300-000028000000}"/>
            </a:ext>
          </a:extLst>
        </xdr:cNvPr>
        <xdr:cNvCxnSpPr/>
      </xdr:nvCxnSpPr>
      <xdr:spPr>
        <a:xfrm flipV="1">
          <a:off x="5016500" y="1894416"/>
          <a:ext cx="12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4106333</xdr:colOff>
      <xdr:row>15</xdr:row>
      <xdr:rowOff>96308</xdr:rowOff>
    </xdr:from>
    <xdr:to>
      <xdr:col>3</xdr:col>
      <xdr:colOff>245391</xdr:colOff>
      <xdr:row>15</xdr:row>
      <xdr:rowOff>96311</xdr:rowOff>
    </xdr:to>
    <xdr:cxnSp macro="">
      <xdr:nvCxnSpPr>
        <xdr:cNvPr id="41" name="Conector recto 40">
          <a:extLst>
            <a:ext uri="{FF2B5EF4-FFF2-40B4-BE49-F238E27FC236}">
              <a16:creationId xmlns:a16="http://schemas.microsoft.com/office/drawing/2014/main" id="{00000000-0008-0000-0300-000029000000}"/>
            </a:ext>
          </a:extLst>
        </xdr:cNvPr>
        <xdr:cNvCxnSpPr/>
      </xdr:nvCxnSpPr>
      <xdr:spPr>
        <a:xfrm flipV="1">
          <a:off x="5016500" y="2053166"/>
          <a:ext cx="12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4400762</xdr:colOff>
      <xdr:row>16</xdr:row>
      <xdr:rowOff>85725</xdr:rowOff>
    </xdr:from>
    <xdr:to>
      <xdr:col>3</xdr:col>
      <xdr:colOff>254458</xdr:colOff>
      <xdr:row>16</xdr:row>
      <xdr:rowOff>85728</xdr:rowOff>
    </xdr:to>
    <xdr:cxnSp macro="">
      <xdr:nvCxnSpPr>
        <xdr:cNvPr id="42" name="Conector recto 41">
          <a:extLst>
            <a:ext uri="{FF2B5EF4-FFF2-40B4-BE49-F238E27FC236}">
              <a16:creationId xmlns:a16="http://schemas.microsoft.com/office/drawing/2014/main" id="{00000000-0008-0000-0300-00002A000000}"/>
            </a:ext>
          </a:extLst>
        </xdr:cNvPr>
        <xdr:cNvCxnSpPr/>
      </xdr:nvCxnSpPr>
      <xdr:spPr>
        <a:xfrm flipV="1">
          <a:off x="5312834" y="2201333"/>
          <a:ext cx="100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4621107</xdr:colOff>
      <xdr:row>17</xdr:row>
      <xdr:rowOff>105833</xdr:rowOff>
    </xdr:from>
    <xdr:to>
      <xdr:col>3</xdr:col>
      <xdr:colOff>248420</xdr:colOff>
      <xdr:row>17</xdr:row>
      <xdr:rowOff>105836</xdr:rowOff>
    </xdr:to>
    <xdr:cxnSp macro="">
      <xdr:nvCxnSpPr>
        <xdr:cNvPr id="43" name="Conector recto 42">
          <a:extLst>
            <a:ext uri="{FF2B5EF4-FFF2-40B4-BE49-F238E27FC236}">
              <a16:creationId xmlns:a16="http://schemas.microsoft.com/office/drawing/2014/main" id="{00000000-0008-0000-0300-00002B000000}"/>
            </a:ext>
          </a:extLst>
        </xdr:cNvPr>
        <xdr:cNvCxnSpPr/>
      </xdr:nvCxnSpPr>
      <xdr:spPr>
        <a:xfrm flipV="1">
          <a:off x="5535084" y="2370666"/>
          <a:ext cx="7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4337261</xdr:colOff>
      <xdr:row>19</xdr:row>
      <xdr:rowOff>102870</xdr:rowOff>
    </xdr:from>
    <xdr:to>
      <xdr:col>3</xdr:col>
      <xdr:colOff>215215</xdr:colOff>
      <xdr:row>19</xdr:row>
      <xdr:rowOff>102873</xdr:rowOff>
    </xdr:to>
    <xdr:cxnSp macro="">
      <xdr:nvCxnSpPr>
        <xdr:cNvPr id="44" name="Conector recto 43">
          <a:extLst>
            <a:ext uri="{FF2B5EF4-FFF2-40B4-BE49-F238E27FC236}">
              <a16:creationId xmlns:a16="http://schemas.microsoft.com/office/drawing/2014/main" id="{00000000-0008-0000-0300-00002C000000}"/>
            </a:ext>
          </a:extLst>
        </xdr:cNvPr>
        <xdr:cNvCxnSpPr/>
      </xdr:nvCxnSpPr>
      <xdr:spPr>
        <a:xfrm flipV="1">
          <a:off x="5249333" y="2677583"/>
          <a:ext cx="104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4400760</xdr:colOff>
      <xdr:row>20</xdr:row>
      <xdr:rowOff>102870</xdr:rowOff>
    </xdr:from>
    <xdr:to>
      <xdr:col>3</xdr:col>
      <xdr:colOff>211898</xdr:colOff>
      <xdr:row>20</xdr:row>
      <xdr:rowOff>102873</xdr:rowOff>
    </xdr:to>
    <xdr:cxnSp macro="">
      <xdr:nvCxnSpPr>
        <xdr:cNvPr id="45" name="Conector recto 44">
          <a:extLst>
            <a:ext uri="{FF2B5EF4-FFF2-40B4-BE49-F238E27FC236}">
              <a16:creationId xmlns:a16="http://schemas.microsoft.com/office/drawing/2014/main" id="{00000000-0008-0000-0300-00002D000000}"/>
            </a:ext>
          </a:extLst>
        </xdr:cNvPr>
        <xdr:cNvCxnSpPr/>
      </xdr:nvCxnSpPr>
      <xdr:spPr>
        <a:xfrm flipV="1">
          <a:off x="5471582" y="2836333"/>
          <a:ext cx="900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4519502</xdr:colOff>
      <xdr:row>21</xdr:row>
      <xdr:rowOff>88053</xdr:rowOff>
    </xdr:from>
    <xdr:to>
      <xdr:col>3</xdr:col>
      <xdr:colOff>212776</xdr:colOff>
      <xdr:row>21</xdr:row>
      <xdr:rowOff>88056</xdr:rowOff>
    </xdr:to>
    <xdr:cxnSp macro="">
      <xdr:nvCxnSpPr>
        <xdr:cNvPr id="46" name="Conector recto 45">
          <a:extLst>
            <a:ext uri="{FF2B5EF4-FFF2-40B4-BE49-F238E27FC236}">
              <a16:creationId xmlns:a16="http://schemas.microsoft.com/office/drawing/2014/main" id="{00000000-0008-0000-0300-00002E000000}"/>
            </a:ext>
          </a:extLst>
        </xdr:cNvPr>
        <xdr:cNvCxnSpPr/>
      </xdr:nvCxnSpPr>
      <xdr:spPr>
        <a:xfrm flipV="1">
          <a:off x="5582704" y="2989791"/>
          <a:ext cx="7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4889500</xdr:colOff>
      <xdr:row>23</xdr:row>
      <xdr:rowOff>84667</xdr:rowOff>
    </xdr:from>
    <xdr:to>
      <xdr:col>3</xdr:col>
      <xdr:colOff>194917</xdr:colOff>
      <xdr:row>23</xdr:row>
      <xdr:rowOff>84670</xdr:rowOff>
    </xdr:to>
    <xdr:cxnSp macro="">
      <xdr:nvCxnSpPr>
        <xdr:cNvPr id="49" name="Conector recto 48">
          <a:extLst>
            <a:ext uri="{FF2B5EF4-FFF2-40B4-BE49-F238E27FC236}">
              <a16:creationId xmlns:a16="http://schemas.microsoft.com/office/drawing/2014/main" id="{00000000-0008-0000-0300-000031000000}"/>
            </a:ext>
          </a:extLst>
        </xdr:cNvPr>
        <xdr:cNvCxnSpPr/>
      </xdr:nvCxnSpPr>
      <xdr:spPr>
        <a:xfrm flipV="1">
          <a:off x="5958417" y="3143250"/>
          <a:ext cx="3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4840814</xdr:colOff>
      <xdr:row>24</xdr:row>
      <xdr:rowOff>110066</xdr:rowOff>
    </xdr:from>
    <xdr:to>
      <xdr:col>3</xdr:col>
      <xdr:colOff>182231</xdr:colOff>
      <xdr:row>24</xdr:row>
      <xdr:rowOff>110069</xdr:rowOff>
    </xdr:to>
    <xdr:cxnSp macro="">
      <xdr:nvCxnSpPr>
        <xdr:cNvPr id="50" name="Conector recto 49">
          <a:extLst>
            <a:ext uri="{FF2B5EF4-FFF2-40B4-BE49-F238E27FC236}">
              <a16:creationId xmlns:a16="http://schemas.microsoft.com/office/drawing/2014/main" id="{00000000-0008-0000-0300-000032000000}"/>
            </a:ext>
          </a:extLst>
        </xdr:cNvPr>
        <xdr:cNvCxnSpPr/>
      </xdr:nvCxnSpPr>
      <xdr:spPr>
        <a:xfrm flipV="1">
          <a:off x="5909731" y="3327399"/>
          <a:ext cx="43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3333750</xdr:colOff>
      <xdr:row>22</xdr:row>
      <xdr:rowOff>113771</xdr:rowOff>
    </xdr:from>
    <xdr:to>
      <xdr:col>3</xdr:col>
      <xdr:colOff>193782</xdr:colOff>
      <xdr:row>22</xdr:row>
      <xdr:rowOff>113774</xdr:rowOff>
    </xdr:to>
    <xdr:cxnSp macro="">
      <xdr:nvCxnSpPr>
        <xdr:cNvPr id="33" name="Conector recto 32">
          <a:extLst>
            <a:ext uri="{FF2B5EF4-FFF2-40B4-BE49-F238E27FC236}">
              <a16:creationId xmlns:a16="http://schemas.microsoft.com/office/drawing/2014/main" id="{00000000-0008-0000-0300-000021000000}"/>
            </a:ext>
          </a:extLst>
        </xdr:cNvPr>
        <xdr:cNvCxnSpPr/>
      </xdr:nvCxnSpPr>
      <xdr:spPr>
        <a:xfrm flipV="1">
          <a:off x="4405313" y="3316552"/>
          <a:ext cx="194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1095382</xdr:colOff>
      <xdr:row>8</xdr:row>
      <xdr:rowOff>105835</xdr:rowOff>
    </xdr:from>
    <xdr:to>
      <xdr:col>3</xdr:col>
      <xdr:colOff>259414</xdr:colOff>
      <xdr:row>8</xdr:row>
      <xdr:rowOff>107156</xdr:rowOff>
    </xdr:to>
    <xdr:cxnSp macro="">
      <xdr:nvCxnSpPr>
        <xdr:cNvPr id="47" name="Conector recto 46">
          <a:extLst>
            <a:ext uri="{FF2B5EF4-FFF2-40B4-BE49-F238E27FC236}">
              <a16:creationId xmlns:a16="http://schemas.microsoft.com/office/drawing/2014/main" id="{00000000-0008-0000-0300-00002F000000}"/>
            </a:ext>
          </a:extLst>
        </xdr:cNvPr>
        <xdr:cNvCxnSpPr/>
      </xdr:nvCxnSpPr>
      <xdr:spPr>
        <a:xfrm flipH="1">
          <a:off x="2166945" y="1272648"/>
          <a:ext cx="4248000" cy="132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81643</xdr:colOff>
      <xdr:row>22</xdr:row>
      <xdr:rowOff>77561</xdr:rowOff>
    </xdr:from>
    <xdr:to>
      <xdr:col>7</xdr:col>
      <xdr:colOff>91168</xdr:colOff>
      <xdr:row>41</xdr:row>
      <xdr:rowOff>35379</xdr:rowOff>
    </xdr:to>
    <xdr:graphicFrame macro="">
      <xdr:nvGraphicFramePr>
        <xdr:cNvPr id="4097" name="Gráfico 2">
          <a:extLst>
            <a:ext uri="{FF2B5EF4-FFF2-40B4-BE49-F238E27FC236}">
              <a16:creationId xmlns:a16="http://schemas.microsoft.com/office/drawing/2014/main" id="{00000000-0008-0000-05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63501</xdr:colOff>
      <xdr:row>39</xdr:row>
      <xdr:rowOff>44603</xdr:rowOff>
    </xdr:from>
    <xdr:ext cx="1005416" cy="222250"/>
    <xdr:sp macro="" textlink="">
      <xdr:nvSpPr>
        <xdr:cNvPr id="2" name="1 CuadroTexto">
          <a:extLst>
            <a:ext uri="{FF2B5EF4-FFF2-40B4-BE49-F238E27FC236}">
              <a16:creationId xmlns:a16="http://schemas.microsoft.com/office/drawing/2014/main" id="{00000000-0008-0000-0500-000002000000}"/>
            </a:ext>
          </a:extLst>
        </xdr:cNvPr>
        <xdr:cNvSpPr txBox="1"/>
      </xdr:nvSpPr>
      <xdr:spPr>
        <a:xfrm>
          <a:off x="63501" y="6943424"/>
          <a:ext cx="1005416" cy="222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endParaRPr lang="es-ES" sz="1100" i="1"/>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0</xdr:colOff>
      <xdr:row>36</xdr:row>
      <xdr:rowOff>-1</xdr:rowOff>
    </xdr:from>
    <xdr:to>
      <xdr:col>11</xdr:col>
      <xdr:colOff>775608</xdr:colOff>
      <xdr:row>55</xdr:row>
      <xdr:rowOff>74838</xdr:rowOff>
    </xdr:to>
    <xdr:graphicFrame macro="">
      <xdr:nvGraphicFramePr>
        <xdr:cNvPr id="6" name="Gráfico 5">
          <a:extLst>
            <a:ext uri="{FF2B5EF4-FFF2-40B4-BE49-F238E27FC236}">
              <a16:creationId xmlns:a16="http://schemas.microsoft.com/office/drawing/2014/main" id="{11B37F25-F43F-4825-8D15-1C4E7F1826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59531</xdr:colOff>
      <xdr:row>54</xdr:row>
      <xdr:rowOff>11907</xdr:rowOff>
    </xdr:from>
    <xdr:ext cx="1005416" cy="222250"/>
    <xdr:sp macro="" textlink="">
      <xdr:nvSpPr>
        <xdr:cNvPr id="3" name="1 CuadroTexto">
          <a:extLst>
            <a:ext uri="{FF2B5EF4-FFF2-40B4-BE49-F238E27FC236}">
              <a16:creationId xmlns:a16="http://schemas.microsoft.com/office/drawing/2014/main" id="{00000000-0008-0000-0600-000003000000}"/>
            </a:ext>
          </a:extLst>
        </xdr:cNvPr>
        <xdr:cNvSpPr txBox="1"/>
      </xdr:nvSpPr>
      <xdr:spPr>
        <a:xfrm>
          <a:off x="59531" y="9810751"/>
          <a:ext cx="1005416" cy="222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96611</xdr:colOff>
      <xdr:row>36</xdr:row>
      <xdr:rowOff>5443</xdr:rowOff>
    </xdr:from>
    <xdr:to>
      <xdr:col>12</xdr:col>
      <xdr:colOff>819150</xdr:colOff>
      <xdr:row>58</xdr:row>
      <xdr:rowOff>114301</xdr:rowOff>
    </xdr:to>
    <xdr:graphicFrame macro="">
      <xdr:nvGraphicFramePr>
        <xdr:cNvPr id="6145" name="Gráfico 1">
          <a:extLst>
            <a:ext uri="{FF2B5EF4-FFF2-40B4-BE49-F238E27FC236}">
              <a16:creationId xmlns:a16="http://schemas.microsoft.com/office/drawing/2014/main" id="{00000000-0008-0000-0700-000001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83706</xdr:colOff>
      <xdr:row>57</xdr:row>
      <xdr:rowOff>1700</xdr:rowOff>
    </xdr:from>
    <xdr:ext cx="1777291" cy="219227"/>
    <xdr:sp macro="" textlink="">
      <xdr:nvSpPr>
        <xdr:cNvPr id="3" name="1 CuadroTexto">
          <a:extLst>
            <a:ext uri="{FF2B5EF4-FFF2-40B4-BE49-F238E27FC236}">
              <a16:creationId xmlns:a16="http://schemas.microsoft.com/office/drawing/2014/main" id="{00000000-0008-0000-0700-000003000000}"/>
            </a:ext>
          </a:extLst>
        </xdr:cNvPr>
        <xdr:cNvSpPr txBox="1"/>
      </xdr:nvSpPr>
      <xdr:spPr>
        <a:xfrm>
          <a:off x="83706" y="9751218"/>
          <a:ext cx="1777291" cy="219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endParaRPr lang="es-ES" sz="1100" i="1"/>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102052</xdr:colOff>
      <xdr:row>22</xdr:row>
      <xdr:rowOff>47627</xdr:rowOff>
    </xdr:from>
    <xdr:to>
      <xdr:col>9</xdr:col>
      <xdr:colOff>741588</xdr:colOff>
      <xdr:row>45</xdr:row>
      <xdr:rowOff>65886</xdr:rowOff>
    </xdr:to>
    <xdr:graphicFrame macro="">
      <xdr:nvGraphicFramePr>
        <xdr:cNvPr id="7169" name="Gráfico 1">
          <a:extLst>
            <a:ext uri="{FF2B5EF4-FFF2-40B4-BE49-F238E27FC236}">
              <a16:creationId xmlns:a16="http://schemas.microsoft.com/office/drawing/2014/main" id="{00000000-0008-0000-0800-000001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0.00623</cdr:x>
      <cdr:y>0.93479</cdr:y>
    </cdr:from>
    <cdr:to>
      <cdr:x>0.24828</cdr:x>
      <cdr:y>0.99976</cdr:y>
    </cdr:to>
    <cdr:sp macro="" textlink="">
      <cdr:nvSpPr>
        <cdr:cNvPr id="2" name="1 CuadroTexto">
          <a:extLst xmlns:a="http://schemas.openxmlformats.org/drawingml/2006/main">
            <a:ext uri="{FF2B5EF4-FFF2-40B4-BE49-F238E27FC236}">
              <a16:creationId xmlns:a16="http://schemas.microsoft.com/office/drawing/2014/main" id="{939C2B11-13A5-4358-81D2-BD71AB3280CF}"/>
            </a:ext>
          </a:extLst>
        </cdr:cNvPr>
        <cdr:cNvSpPr txBox="1"/>
      </cdr:nvSpPr>
      <cdr:spPr>
        <a:xfrm xmlns:a="http://schemas.openxmlformats.org/drawingml/2006/main">
          <a:off x="47318" y="3460865"/>
          <a:ext cx="1832462" cy="2443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1">
              <a:latin typeface="Arial" panose="020B0604020202020204" pitchFamily="34" charset="0"/>
              <a:cs typeface="Arial" panose="020B0604020202020204" pitchFamily="34" charset="0"/>
            </a:rPr>
            <a:t>Fuente: Odepa</a:t>
          </a:r>
          <a:endParaRPr lang="es-ES" sz="1100" i="1"/>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depa.gob.cl/Documents%20and%20Settings/btapia/Configuraci&#243;n%20local/Archivos%20temporales%20de%20Internet/Content.Outlook/EVZZ33DY/BH%20EX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 TOTAL"/>
      <sheetName val="EXP"/>
      <sheetName val="Total"/>
      <sheetName val="Fresco"/>
      <sheetName val="Ind"/>
      <sheetName val="Cong,Desh"/>
      <sheetName val="Prep"/>
      <sheetName val="Jugo,Pasta"/>
      <sheetName val="Destinos"/>
      <sheetName val="Regiones"/>
      <sheetName val="VALIDACIÓN"/>
      <sheetName val="TD clase"/>
      <sheetName val="TD subclase"/>
      <sheetName val="TD Frescos"/>
      <sheetName val="TD Ind"/>
      <sheetName val="TD cong"/>
      <sheetName val="TD desh"/>
      <sheetName val="TD prep"/>
      <sheetName val="TD jugo"/>
      <sheetName val="TD pasta"/>
      <sheetName val="TD F destino"/>
      <sheetName val="TD I destino"/>
      <sheetName val="TD F región"/>
      <sheetName val="TD I reg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t="str">
            <v>Industrial</v>
          </cell>
          <cell r="B5">
            <v>132994290</v>
          </cell>
          <cell r="C5">
            <v>97195427</v>
          </cell>
          <cell r="D5">
            <v>96180684</v>
          </cell>
          <cell r="E5">
            <v>187710025</v>
          </cell>
          <cell r="F5">
            <v>132627695</v>
          </cell>
          <cell r="G5">
            <v>129112698</v>
          </cell>
        </row>
        <row r="6">
          <cell r="A6" t="str">
            <v>Primario</v>
          </cell>
          <cell r="B6">
            <v>95069923</v>
          </cell>
          <cell r="C6">
            <v>92974262</v>
          </cell>
          <cell r="D6">
            <v>96315604</v>
          </cell>
          <cell r="E6">
            <v>64407575</v>
          </cell>
          <cell r="F6">
            <v>58564556</v>
          </cell>
          <cell r="G6">
            <v>69583759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depa.gob.cl/Users/acanales/AppData/Local/Microsoft/Window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leychile.cl/Navegar?idNorma=1092497"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J49"/>
  <sheetViews>
    <sheetView tabSelected="1" view="pageBreakPreview" zoomScale="60" zoomScaleNormal="80" zoomScalePageLayoutView="40" workbookViewId="0">
      <selection activeCell="K3" sqref="K3"/>
    </sheetView>
  </sheetViews>
  <sheetFormatPr baseColWidth="10" defaultColWidth="10.88671875" defaultRowHeight="14.4"/>
  <cols>
    <col min="1" max="9" width="10.88671875" style="58" customWidth="1"/>
    <col min="10" max="16" width="10.88671875" style="58"/>
    <col min="17" max="17" width="10.88671875" style="58" customWidth="1"/>
    <col min="18" max="26" width="10.88671875" style="58"/>
    <col min="27" max="27" width="10.88671875" style="58" customWidth="1"/>
    <col min="28" max="16384" width="10.88671875" style="58"/>
  </cols>
  <sheetData>
    <row r="1" spans="1:10">
      <c r="A1" s="61"/>
    </row>
    <row r="2" spans="1:10">
      <c r="B2"/>
    </row>
    <row r="13" spans="1:10" ht="24.6">
      <c r="F13" s="62"/>
      <c r="G13" s="62"/>
      <c r="H13" s="63"/>
      <c r="I13" s="63"/>
      <c r="J13" s="63"/>
    </row>
    <row r="14" spans="1:10">
      <c r="E14" s="59"/>
      <c r="F14" s="59"/>
      <c r="G14" s="59"/>
    </row>
    <row r="15" spans="1:10" ht="16.2">
      <c r="E15" s="64"/>
      <c r="F15" s="65"/>
      <c r="G15" s="65"/>
      <c r="H15" s="66"/>
      <c r="I15" s="66"/>
      <c r="J15" s="66"/>
    </row>
    <row r="23" spans="4:4" ht="24.6">
      <c r="D23" s="62" t="s">
        <v>105</v>
      </c>
    </row>
    <row r="46" spans="4:6" ht="15.6">
      <c r="D46" s="342"/>
      <c r="E46" s="343"/>
      <c r="F46" s="343"/>
    </row>
    <row r="49" spans="4:5" ht="16.2">
      <c r="D49" s="344" t="s">
        <v>264</v>
      </c>
      <c r="E49" s="344"/>
    </row>
  </sheetData>
  <mergeCells count="2">
    <mergeCell ref="D46:F46"/>
    <mergeCell ref="D49:E49"/>
  </mergeCells>
  <printOptions horizontalCentered="1" verticalCentered="1"/>
  <pageMargins left="0.70866141732283472" right="0.70866141732283472" top="1.299212598425197" bottom="0.74803149606299213" header="0.31496062992125984" footer="0.31496062992125984"/>
  <pageSetup paperSize="122" scale="84" orientation="portrait" r:id="rId1"/>
  <headerFooter differentFirst="1">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A1:AE60"/>
  <sheetViews>
    <sheetView zoomScale="80" zoomScaleNormal="80" workbookViewId="0"/>
  </sheetViews>
  <sheetFormatPr baseColWidth="10" defaultColWidth="10.88671875" defaultRowHeight="13.2"/>
  <cols>
    <col min="1" max="1" width="1.6640625" style="33" customWidth="1"/>
    <col min="2" max="2" width="12.109375" style="33" customWidth="1"/>
    <col min="3" max="3" width="11.88671875" style="33" customWidth="1"/>
    <col min="4" max="4" width="13.6640625" style="33" customWidth="1"/>
    <col min="5" max="5" width="14.33203125" style="33" customWidth="1"/>
    <col min="6" max="7" width="12" style="33" customWidth="1"/>
    <col min="8" max="8" width="12.6640625" style="33" customWidth="1"/>
    <col min="9" max="9" width="14" style="33" customWidth="1"/>
    <col min="10" max="10" width="13" style="33" customWidth="1"/>
    <col min="11" max="11" width="12" style="33" customWidth="1"/>
    <col min="12" max="12" width="13.88671875" style="33" customWidth="1"/>
    <col min="13" max="13" width="13.33203125" style="33" customWidth="1"/>
    <col min="14" max="14" width="12.33203125" style="33" customWidth="1"/>
    <col min="15" max="15" width="12" style="33" customWidth="1"/>
    <col min="16" max="16" width="13" style="33" customWidth="1"/>
    <col min="17" max="17" width="13.6640625" style="33" customWidth="1"/>
    <col min="18" max="18" width="13" style="33" customWidth="1"/>
    <col min="19" max="19" width="2.109375" style="33" customWidth="1"/>
    <col min="20" max="20" width="10.88671875" style="33"/>
    <col min="21" max="21" width="10.88671875" style="117" customWidth="1"/>
    <col min="22" max="22" width="10.88671875" style="258" hidden="1" customWidth="1"/>
    <col min="23" max="23" width="9.33203125" style="258" hidden="1" customWidth="1"/>
    <col min="24" max="24" width="13" style="258" hidden="1" customWidth="1"/>
    <col min="25" max="25" width="13.109375" style="258" hidden="1" customWidth="1"/>
    <col min="26" max="26" width="7.109375" style="258" hidden="1" customWidth="1"/>
    <col min="27" max="27" width="8.109375" style="258" hidden="1" customWidth="1"/>
    <col min="28" max="28" width="9.33203125" style="258" hidden="1" customWidth="1"/>
    <col min="29" max="29" width="15.6640625" style="258" hidden="1" customWidth="1"/>
    <col min="30" max="30" width="13.109375" style="258" hidden="1" customWidth="1"/>
    <col min="31" max="31" width="10.88671875" style="117"/>
    <col min="32" max="16384" width="10.88671875" style="33"/>
  </cols>
  <sheetData>
    <row r="1" spans="1:30" ht="8.25" customHeight="1">
      <c r="A1" s="33" t="s">
        <v>199</v>
      </c>
      <c r="B1" s="176"/>
      <c r="C1" s="176"/>
    </row>
    <row r="2" spans="1:30">
      <c r="B2" s="362" t="s">
        <v>60</v>
      </c>
      <c r="C2" s="362"/>
      <c r="D2" s="362"/>
      <c r="E2" s="362"/>
      <c r="F2" s="362"/>
      <c r="G2" s="362"/>
      <c r="H2" s="362"/>
      <c r="I2" s="362"/>
      <c r="J2" s="362"/>
      <c r="K2" s="362"/>
      <c r="L2" s="362"/>
      <c r="M2" s="362"/>
      <c r="N2" s="362"/>
      <c r="O2" s="362"/>
      <c r="P2" s="362"/>
      <c r="Q2" s="362"/>
      <c r="R2" s="362"/>
      <c r="S2" s="128"/>
      <c r="T2" s="40" t="s">
        <v>137</v>
      </c>
    </row>
    <row r="3" spans="1:30">
      <c r="B3" s="362" t="s">
        <v>134</v>
      </c>
      <c r="C3" s="362"/>
      <c r="D3" s="362"/>
      <c r="E3" s="362"/>
      <c r="F3" s="362"/>
      <c r="G3" s="362"/>
      <c r="H3" s="362"/>
      <c r="I3" s="362"/>
      <c r="J3" s="362"/>
      <c r="K3" s="362"/>
      <c r="L3" s="362"/>
      <c r="M3" s="362"/>
      <c r="N3" s="362"/>
      <c r="O3" s="362"/>
      <c r="P3" s="362"/>
      <c r="Q3" s="362"/>
      <c r="R3" s="362"/>
      <c r="S3" s="128"/>
    </row>
    <row r="4" spans="1:30">
      <c r="B4" s="362" t="s">
        <v>208</v>
      </c>
      <c r="C4" s="362"/>
      <c r="D4" s="362"/>
      <c r="E4" s="362"/>
      <c r="F4" s="362"/>
      <c r="G4" s="362"/>
      <c r="H4" s="362"/>
      <c r="I4" s="362"/>
      <c r="J4" s="362"/>
      <c r="K4" s="362"/>
      <c r="L4" s="362"/>
      <c r="M4" s="362"/>
      <c r="N4" s="362"/>
      <c r="O4" s="362"/>
      <c r="P4" s="362"/>
      <c r="Q4" s="362"/>
      <c r="R4" s="362"/>
      <c r="S4" s="128"/>
    </row>
    <row r="5" spans="1:30">
      <c r="C5" s="374" t="s">
        <v>188</v>
      </c>
      <c r="D5" s="374"/>
      <c r="E5" s="374"/>
      <c r="F5" s="374"/>
      <c r="G5" s="374"/>
      <c r="H5" s="374"/>
      <c r="I5" s="374"/>
      <c r="J5" s="374"/>
      <c r="K5" s="374" t="s">
        <v>189</v>
      </c>
      <c r="L5" s="374"/>
      <c r="M5" s="374"/>
      <c r="N5" s="374"/>
      <c r="O5" s="374"/>
      <c r="P5" s="374"/>
      <c r="Q5" s="374"/>
      <c r="R5" s="374"/>
      <c r="S5" s="131"/>
      <c r="T5" s="130"/>
    </row>
    <row r="6" spans="1:30">
      <c r="B6" s="132" t="s">
        <v>127</v>
      </c>
      <c r="C6" s="133" t="s">
        <v>146</v>
      </c>
      <c r="D6" s="134" t="s">
        <v>23</v>
      </c>
      <c r="E6" s="134" t="s">
        <v>22</v>
      </c>
      <c r="F6" s="134" t="s">
        <v>126</v>
      </c>
      <c r="G6" s="134" t="s">
        <v>19</v>
      </c>
      <c r="H6" s="134" t="s">
        <v>18</v>
      </c>
      <c r="I6" s="134" t="s">
        <v>17</v>
      </c>
      <c r="J6" s="135" t="s">
        <v>15</v>
      </c>
      <c r="K6" s="133" t="s">
        <v>146</v>
      </c>
      <c r="L6" s="134" t="s">
        <v>23</v>
      </c>
      <c r="M6" s="134" t="s">
        <v>22</v>
      </c>
      <c r="N6" s="134" t="s">
        <v>126</v>
      </c>
      <c r="O6" s="134" t="s">
        <v>19</v>
      </c>
      <c r="P6" s="134" t="s">
        <v>18</v>
      </c>
      <c r="Q6" s="134" t="s">
        <v>17</v>
      </c>
      <c r="R6" s="135" t="s">
        <v>15</v>
      </c>
      <c r="S6" s="96"/>
      <c r="T6" s="130"/>
      <c r="W6" s="268" t="s">
        <v>146</v>
      </c>
      <c r="X6" s="268" t="s">
        <v>23</v>
      </c>
      <c r="Y6" s="268" t="s">
        <v>22</v>
      </c>
      <c r="Z6" s="268" t="s">
        <v>126</v>
      </c>
      <c r="AA6" s="268" t="s">
        <v>19</v>
      </c>
      <c r="AB6" s="268" t="s">
        <v>18</v>
      </c>
      <c r="AC6" s="268" t="s">
        <v>17</v>
      </c>
      <c r="AD6" s="268" t="s">
        <v>15</v>
      </c>
    </row>
    <row r="7" spans="1:30">
      <c r="B7" s="251">
        <v>43119</v>
      </c>
      <c r="C7" s="217">
        <v>1097</v>
      </c>
      <c r="D7" s="225">
        <v>1141</v>
      </c>
      <c r="E7" s="225">
        <v>1061</v>
      </c>
      <c r="F7" s="225">
        <v>1062.5</v>
      </c>
      <c r="G7" s="225">
        <v>1081</v>
      </c>
      <c r="H7" s="225">
        <v>1091.5</v>
      </c>
      <c r="I7" s="225">
        <v>1052.5</v>
      </c>
      <c r="J7" s="252">
        <v>1150</v>
      </c>
      <c r="K7" s="217">
        <v>636</v>
      </c>
      <c r="L7" s="225">
        <v>536</v>
      </c>
      <c r="M7" s="225">
        <v>394</v>
      </c>
      <c r="N7" s="225">
        <v>504.5</v>
      </c>
      <c r="O7" s="225">
        <v>494</v>
      </c>
      <c r="P7" s="225">
        <v>378.5</v>
      </c>
      <c r="Q7" s="225">
        <v>408.5</v>
      </c>
      <c r="R7" s="252">
        <v>706.5</v>
      </c>
      <c r="S7" s="97"/>
      <c r="T7" s="130"/>
      <c r="W7" s="253">
        <f>+IF(K7="","",((C7-K7)/K7))</f>
        <v>0.72484276729559749</v>
      </c>
      <c r="X7" s="253">
        <f t="shared" ref="X7:AD20" si="0">+IF(L7="","",((D7-L7)/L7))</f>
        <v>1.1287313432835822</v>
      </c>
      <c r="Y7" s="253">
        <f t="shared" si="0"/>
        <v>1.6928934010152283</v>
      </c>
      <c r="Z7" s="253">
        <f t="shared" si="0"/>
        <v>1.106045589692765</v>
      </c>
      <c r="AA7" s="253">
        <f t="shared" si="0"/>
        <v>1.1882591093117409</v>
      </c>
      <c r="AB7" s="253">
        <f t="shared" si="0"/>
        <v>1.8837516512549537</v>
      </c>
      <c r="AC7" s="253">
        <f t="shared" si="0"/>
        <v>1.5764993880048959</v>
      </c>
      <c r="AD7" s="253">
        <f t="shared" si="0"/>
        <v>0.62774239207360227</v>
      </c>
    </row>
    <row r="8" spans="1:30">
      <c r="B8" s="136">
        <v>43126</v>
      </c>
      <c r="C8" s="137">
        <v>1160</v>
      </c>
      <c r="D8" s="78">
        <v>1147</v>
      </c>
      <c r="E8" s="78">
        <v>1065</v>
      </c>
      <c r="F8" s="78">
        <v>1116</v>
      </c>
      <c r="G8" s="78">
        <v>1085</v>
      </c>
      <c r="H8" s="78">
        <v>1072</v>
      </c>
      <c r="I8" s="78">
        <v>1131.5</v>
      </c>
      <c r="J8" s="138">
        <v>1132</v>
      </c>
      <c r="K8" s="137">
        <v>650</v>
      </c>
      <c r="L8" s="78">
        <v>531</v>
      </c>
      <c r="M8" s="78">
        <v>422</v>
      </c>
      <c r="N8" s="78">
        <v>489.5</v>
      </c>
      <c r="O8" s="78">
        <v>500</v>
      </c>
      <c r="P8" s="78">
        <v>376.5</v>
      </c>
      <c r="Q8" s="78">
        <v>412.5</v>
      </c>
      <c r="R8" s="138">
        <v>558.5</v>
      </c>
      <c r="S8" s="97"/>
      <c r="T8" s="130"/>
      <c r="W8" s="253">
        <f t="shared" ref="W8:W25" si="1">+IF(K8="","",((C8-K8)/K8))</f>
        <v>0.7846153846153846</v>
      </c>
      <c r="X8" s="253">
        <f t="shared" si="0"/>
        <v>1.1600753295668549</v>
      </c>
      <c r="Y8" s="253">
        <f t="shared" si="0"/>
        <v>1.5236966824644549</v>
      </c>
      <c r="Z8" s="253">
        <f t="shared" si="0"/>
        <v>1.2798774259448418</v>
      </c>
      <c r="AA8" s="253">
        <f t="shared" si="0"/>
        <v>1.17</v>
      </c>
      <c r="AB8" s="253">
        <f t="shared" si="0"/>
        <v>1.847277556440903</v>
      </c>
      <c r="AC8" s="253">
        <f t="shared" si="0"/>
        <v>1.7430303030303029</v>
      </c>
      <c r="AD8" s="253">
        <f t="shared" si="0"/>
        <v>1.0268576544315129</v>
      </c>
    </row>
    <row r="9" spans="1:30">
      <c r="B9" s="136">
        <v>43133</v>
      </c>
      <c r="C9" s="137">
        <v>1050</v>
      </c>
      <c r="D9" s="78">
        <v>1153</v>
      </c>
      <c r="E9" s="78">
        <v>1072</v>
      </c>
      <c r="F9" s="78">
        <v>1092</v>
      </c>
      <c r="G9" s="78">
        <v>1140</v>
      </c>
      <c r="H9" s="78">
        <v>1066.5</v>
      </c>
      <c r="I9" s="78">
        <v>1007.5</v>
      </c>
      <c r="J9" s="138">
        <v>1156</v>
      </c>
      <c r="K9" s="137">
        <v>630</v>
      </c>
      <c r="L9" s="78">
        <v>526</v>
      </c>
      <c r="M9" s="78">
        <v>431.5</v>
      </c>
      <c r="N9" s="78">
        <v>454</v>
      </c>
      <c r="O9" s="78">
        <v>531.5</v>
      </c>
      <c r="P9" s="78">
        <v>379</v>
      </c>
      <c r="Q9" s="78">
        <v>435.5</v>
      </c>
      <c r="R9" s="138">
        <v>687.5</v>
      </c>
      <c r="S9" s="97"/>
      <c r="T9" s="130"/>
      <c r="W9" s="253">
        <f t="shared" si="1"/>
        <v>0.66666666666666663</v>
      </c>
      <c r="X9" s="253">
        <f t="shared" si="0"/>
        <v>1.1920152091254752</v>
      </c>
      <c r="Y9" s="253">
        <f t="shared" si="0"/>
        <v>1.4843568945538819</v>
      </c>
      <c r="Z9" s="253">
        <f t="shared" si="0"/>
        <v>1.4052863436123348</v>
      </c>
      <c r="AA9" s="253">
        <f t="shared" si="0"/>
        <v>1.1448730009407337</v>
      </c>
      <c r="AB9" s="253">
        <f t="shared" si="0"/>
        <v>1.8139841688654355</v>
      </c>
      <c r="AC9" s="253">
        <f t="shared" si="0"/>
        <v>1.3134328358208955</v>
      </c>
      <c r="AD9" s="253">
        <f t="shared" si="0"/>
        <v>0.68145454545454542</v>
      </c>
    </row>
    <row r="10" spans="1:30">
      <c r="B10" s="136">
        <v>43140</v>
      </c>
      <c r="C10" s="137">
        <v>1112</v>
      </c>
      <c r="D10" s="78">
        <v>1222</v>
      </c>
      <c r="E10" s="78">
        <v>1121</v>
      </c>
      <c r="F10" s="78">
        <v>1096</v>
      </c>
      <c r="G10" s="78">
        <v>1181.5</v>
      </c>
      <c r="H10" s="78">
        <v>1027.5</v>
      </c>
      <c r="I10" s="78">
        <v>1034</v>
      </c>
      <c r="J10" s="138">
        <v>1133</v>
      </c>
      <c r="K10" s="137">
        <v>650</v>
      </c>
      <c r="L10" s="78">
        <v>525</v>
      </c>
      <c r="M10" s="78">
        <v>437.5</v>
      </c>
      <c r="N10" s="78">
        <v>447.5</v>
      </c>
      <c r="O10" s="78">
        <v>441.5</v>
      </c>
      <c r="P10" s="78">
        <v>363</v>
      </c>
      <c r="Q10" s="78">
        <v>431.5</v>
      </c>
      <c r="R10" s="138">
        <v>750</v>
      </c>
      <c r="S10" s="97"/>
      <c r="T10" s="130"/>
      <c r="W10" s="253">
        <f t="shared" si="1"/>
        <v>0.71076923076923082</v>
      </c>
      <c r="X10" s="253">
        <f t="shared" si="0"/>
        <v>1.3276190476190477</v>
      </c>
      <c r="Y10" s="253">
        <f t="shared" si="0"/>
        <v>1.5622857142857143</v>
      </c>
      <c r="Z10" s="253">
        <f t="shared" si="0"/>
        <v>1.4491620111731844</v>
      </c>
      <c r="AA10" s="253">
        <f t="shared" si="0"/>
        <v>1.6761041902604756</v>
      </c>
      <c r="AB10" s="253">
        <f t="shared" si="0"/>
        <v>1.8305785123966942</v>
      </c>
      <c r="AC10" s="253">
        <f t="shared" si="0"/>
        <v>1.3962920046349943</v>
      </c>
      <c r="AD10" s="253">
        <f t="shared" si="0"/>
        <v>0.51066666666666671</v>
      </c>
    </row>
    <row r="11" spans="1:30">
      <c r="B11" s="136">
        <v>43147</v>
      </c>
      <c r="C11" s="137">
        <v>1152</v>
      </c>
      <c r="D11" s="78">
        <v>1129</v>
      </c>
      <c r="E11" s="78">
        <v>1087</v>
      </c>
      <c r="F11" s="78">
        <v>1102.5</v>
      </c>
      <c r="G11" s="78">
        <v>1076.5</v>
      </c>
      <c r="H11" s="78">
        <v>1012</v>
      </c>
      <c r="I11" s="78">
        <v>1057</v>
      </c>
      <c r="J11" s="138">
        <v>1103</v>
      </c>
      <c r="K11" s="137">
        <v>630</v>
      </c>
      <c r="L11" s="78">
        <v>512.5</v>
      </c>
      <c r="M11" s="78">
        <v>375</v>
      </c>
      <c r="N11" s="78">
        <v>472.5</v>
      </c>
      <c r="O11" s="78">
        <v>519.5</v>
      </c>
      <c r="P11" s="78">
        <v>400</v>
      </c>
      <c r="Q11" s="78">
        <v>405.5</v>
      </c>
      <c r="R11" s="138">
        <v>619</v>
      </c>
      <c r="S11" s="97"/>
      <c r="T11" s="130"/>
      <c r="W11" s="253">
        <f t="shared" si="1"/>
        <v>0.82857142857142863</v>
      </c>
      <c r="X11" s="253">
        <f t="shared" si="0"/>
        <v>1.2029268292682926</v>
      </c>
      <c r="Y11" s="253">
        <f t="shared" si="0"/>
        <v>1.8986666666666667</v>
      </c>
      <c r="Z11" s="253">
        <f t="shared" si="0"/>
        <v>1.3333333333333333</v>
      </c>
      <c r="AA11" s="253">
        <f t="shared" si="0"/>
        <v>1.0721847930702599</v>
      </c>
      <c r="AB11" s="253">
        <f t="shared" si="0"/>
        <v>1.53</v>
      </c>
      <c r="AC11" s="253">
        <f t="shared" si="0"/>
        <v>1.6066584463625153</v>
      </c>
      <c r="AD11" s="253">
        <f t="shared" si="0"/>
        <v>0.78190630048465271</v>
      </c>
    </row>
    <row r="12" spans="1:30">
      <c r="B12" s="136">
        <v>43154</v>
      </c>
      <c r="C12" s="137">
        <v>1158</v>
      </c>
      <c r="D12" s="78">
        <v>1128</v>
      </c>
      <c r="E12" s="78">
        <v>1148.5</v>
      </c>
      <c r="F12" s="78">
        <v>1105.5</v>
      </c>
      <c r="G12" s="78">
        <v>1113.5</v>
      </c>
      <c r="H12" s="78">
        <v>1053.5</v>
      </c>
      <c r="I12" s="78">
        <v>1006.5</v>
      </c>
      <c r="J12" s="138">
        <v>1081</v>
      </c>
      <c r="K12" s="137">
        <v>650</v>
      </c>
      <c r="L12" s="78">
        <v>513.5</v>
      </c>
      <c r="M12" s="78">
        <v>406.5</v>
      </c>
      <c r="N12" s="78">
        <v>488</v>
      </c>
      <c r="O12" s="78">
        <v>525</v>
      </c>
      <c r="P12" s="78">
        <v>385.5</v>
      </c>
      <c r="Q12" s="78">
        <v>452</v>
      </c>
      <c r="R12" s="138">
        <v>650</v>
      </c>
      <c r="S12" s="97"/>
      <c r="T12" s="130"/>
      <c r="W12" s="253">
        <f t="shared" si="1"/>
        <v>0.78153846153846152</v>
      </c>
      <c r="X12" s="253">
        <f t="shared" si="0"/>
        <v>1.1966893865628043</v>
      </c>
      <c r="Y12" s="253">
        <f t="shared" si="0"/>
        <v>1.8253382533825337</v>
      </c>
      <c r="Z12" s="253">
        <f t="shared" si="0"/>
        <v>1.2653688524590163</v>
      </c>
      <c r="AA12" s="253">
        <f t="shared" si="0"/>
        <v>1.1209523809523809</v>
      </c>
      <c r="AB12" s="253">
        <f t="shared" si="0"/>
        <v>1.7328145265888457</v>
      </c>
      <c r="AC12" s="253">
        <f t="shared" si="0"/>
        <v>1.2267699115044248</v>
      </c>
      <c r="AD12" s="253">
        <f t="shared" si="0"/>
        <v>0.66307692307692312</v>
      </c>
    </row>
    <row r="13" spans="1:30">
      <c r="B13" s="136">
        <v>43161</v>
      </c>
      <c r="C13" s="137">
        <v>1158</v>
      </c>
      <c r="D13" s="78">
        <v>1128</v>
      </c>
      <c r="E13" s="78">
        <v>1125</v>
      </c>
      <c r="F13" s="78">
        <v>1135.5</v>
      </c>
      <c r="G13" s="78">
        <v>1122</v>
      </c>
      <c r="H13" s="78">
        <v>1088.5</v>
      </c>
      <c r="I13" s="78">
        <v>1015.5</v>
      </c>
      <c r="J13" s="138">
        <v>1044</v>
      </c>
      <c r="K13" s="137">
        <v>586</v>
      </c>
      <c r="L13" s="78">
        <v>518.5</v>
      </c>
      <c r="M13" s="78">
        <v>394</v>
      </c>
      <c r="N13" s="78">
        <v>456.5</v>
      </c>
      <c r="O13" s="78">
        <v>573</v>
      </c>
      <c r="P13" s="78">
        <v>414.5</v>
      </c>
      <c r="Q13" s="78">
        <v>429</v>
      </c>
      <c r="R13" s="138">
        <v>587.5</v>
      </c>
      <c r="S13" s="97"/>
      <c r="T13" s="130"/>
      <c r="W13" s="253">
        <f t="shared" si="1"/>
        <v>0.97610921501706482</v>
      </c>
      <c r="X13" s="253">
        <f t="shared" si="0"/>
        <v>1.1755062680810029</v>
      </c>
      <c r="Y13" s="253">
        <f t="shared" si="0"/>
        <v>1.8553299492385786</v>
      </c>
      <c r="Z13" s="253">
        <f t="shared" si="0"/>
        <v>1.4874041621029572</v>
      </c>
      <c r="AA13" s="253">
        <f t="shared" si="0"/>
        <v>0.95811518324607325</v>
      </c>
      <c r="AB13" s="253">
        <f t="shared" si="0"/>
        <v>1.6260554885404102</v>
      </c>
      <c r="AC13" s="253">
        <f t="shared" si="0"/>
        <v>1.3671328671328671</v>
      </c>
      <c r="AD13" s="253">
        <f t="shared" si="0"/>
        <v>0.77702127659574471</v>
      </c>
    </row>
    <row r="14" spans="1:30">
      <c r="B14" s="136">
        <v>43168</v>
      </c>
      <c r="C14" s="137">
        <v>1071.5999999999999</v>
      </c>
      <c r="D14" s="78">
        <v>1085.5</v>
      </c>
      <c r="E14" s="78">
        <v>1159</v>
      </c>
      <c r="F14" s="78">
        <v>1091.5</v>
      </c>
      <c r="G14" s="78">
        <v>1093</v>
      </c>
      <c r="H14" s="78">
        <v>1096</v>
      </c>
      <c r="I14" s="78">
        <v>1071</v>
      </c>
      <c r="J14" s="138">
        <v>913</v>
      </c>
      <c r="K14" s="137">
        <v>595</v>
      </c>
      <c r="L14" s="78">
        <v>528</v>
      </c>
      <c r="M14" s="78">
        <v>415.5</v>
      </c>
      <c r="N14" s="78">
        <v>465</v>
      </c>
      <c r="O14" s="78">
        <v>535.5</v>
      </c>
      <c r="P14" s="78">
        <v>368.5</v>
      </c>
      <c r="Q14" s="78">
        <v>410</v>
      </c>
      <c r="R14" s="138">
        <v>650</v>
      </c>
      <c r="S14" s="97"/>
      <c r="T14" s="130"/>
      <c r="W14" s="253">
        <f t="shared" si="1"/>
        <v>0.80100840336134438</v>
      </c>
      <c r="X14" s="253">
        <f t="shared" si="0"/>
        <v>1.0558712121212122</v>
      </c>
      <c r="Y14" s="253">
        <f t="shared" si="0"/>
        <v>1.789410348977136</v>
      </c>
      <c r="Z14" s="253">
        <f t="shared" si="0"/>
        <v>1.3473118279569893</v>
      </c>
      <c r="AA14" s="253">
        <f t="shared" si="0"/>
        <v>1.0410830999066294</v>
      </c>
      <c r="AB14" s="253">
        <f t="shared" si="0"/>
        <v>1.9742198100407056</v>
      </c>
      <c r="AC14" s="253">
        <f t="shared" si="0"/>
        <v>1.6121951219512196</v>
      </c>
      <c r="AD14" s="253">
        <f t="shared" si="0"/>
        <v>0.4046153846153846</v>
      </c>
    </row>
    <row r="15" spans="1:30">
      <c r="B15" s="136">
        <v>43175</v>
      </c>
      <c r="C15" s="137">
        <v>1226</v>
      </c>
      <c r="D15" s="78">
        <v>1142</v>
      </c>
      <c r="E15" s="78">
        <v>1132.5</v>
      </c>
      <c r="F15" s="78">
        <v>1115</v>
      </c>
      <c r="G15" s="78">
        <v>1152.5</v>
      </c>
      <c r="H15" s="78">
        <v>1075</v>
      </c>
      <c r="I15" s="78">
        <v>1100</v>
      </c>
      <c r="J15" s="138">
        <v>1076</v>
      </c>
      <c r="K15" s="137">
        <v>560</v>
      </c>
      <c r="L15" s="78">
        <v>522.5</v>
      </c>
      <c r="M15" s="78">
        <v>425.5</v>
      </c>
      <c r="N15" s="78">
        <v>505.5</v>
      </c>
      <c r="O15" s="78">
        <v>560.5</v>
      </c>
      <c r="P15" s="78">
        <v>372</v>
      </c>
      <c r="Q15" s="78">
        <v>377</v>
      </c>
      <c r="R15" s="138">
        <v>512.5</v>
      </c>
      <c r="S15" s="97"/>
      <c r="T15" s="130"/>
      <c r="W15" s="253">
        <f t="shared" si="1"/>
        <v>1.1892857142857143</v>
      </c>
      <c r="X15" s="253">
        <f t="shared" si="0"/>
        <v>1.1856459330143541</v>
      </c>
      <c r="Y15" s="253">
        <f t="shared" si="0"/>
        <v>1.6615746180963573</v>
      </c>
      <c r="Z15" s="253">
        <f t="shared" si="0"/>
        <v>1.2057368941641939</v>
      </c>
      <c r="AA15" s="253">
        <f t="shared" si="0"/>
        <v>1.0561998215878681</v>
      </c>
      <c r="AB15" s="253">
        <f t="shared" si="0"/>
        <v>1.8897849462365592</v>
      </c>
      <c r="AC15" s="253">
        <f t="shared" si="0"/>
        <v>1.9177718832891246</v>
      </c>
      <c r="AD15" s="253">
        <f t="shared" si="0"/>
        <v>1.0995121951219513</v>
      </c>
    </row>
    <row r="16" spans="1:30">
      <c r="B16" s="136">
        <v>43182</v>
      </c>
      <c r="C16" s="137">
        <v>1108.1666</v>
      </c>
      <c r="D16" s="78">
        <v>1210.5</v>
      </c>
      <c r="E16" s="78">
        <v>1142</v>
      </c>
      <c r="F16" s="78">
        <v>1121.5</v>
      </c>
      <c r="G16" s="78">
        <v>1147</v>
      </c>
      <c r="H16" s="78">
        <v>1040</v>
      </c>
      <c r="I16" s="78">
        <v>1096.5</v>
      </c>
      <c r="J16" s="138">
        <v>1039</v>
      </c>
      <c r="K16" s="137">
        <v>582.5</v>
      </c>
      <c r="L16" s="78">
        <v>502</v>
      </c>
      <c r="M16" s="78">
        <v>409.5</v>
      </c>
      <c r="N16" s="78">
        <v>500</v>
      </c>
      <c r="O16" s="78">
        <v>527</v>
      </c>
      <c r="P16" s="78">
        <v>378.5</v>
      </c>
      <c r="Q16" s="78">
        <v>462.5</v>
      </c>
      <c r="R16" s="138">
        <v>650</v>
      </c>
      <c r="S16" s="97"/>
      <c r="T16" s="130"/>
      <c r="W16" s="253">
        <f t="shared" si="1"/>
        <v>0.90243193133047217</v>
      </c>
      <c r="X16" s="253">
        <f t="shared" si="0"/>
        <v>1.4113545816733069</v>
      </c>
      <c r="Y16" s="253">
        <f t="shared" si="0"/>
        <v>1.7887667887667889</v>
      </c>
      <c r="Z16" s="253">
        <f t="shared" si="0"/>
        <v>1.2430000000000001</v>
      </c>
      <c r="AA16" s="253">
        <f t="shared" si="0"/>
        <v>1.1764705882352942</v>
      </c>
      <c r="AB16" s="253">
        <f t="shared" si="0"/>
        <v>1.7476882430647291</v>
      </c>
      <c r="AC16" s="253">
        <f t="shared" si="0"/>
        <v>1.3708108108108108</v>
      </c>
      <c r="AD16" s="253">
        <f t="shared" si="0"/>
        <v>0.59846153846153849</v>
      </c>
    </row>
    <row r="17" spans="2:31">
      <c r="B17" s="136">
        <v>43189</v>
      </c>
      <c r="C17" s="137">
        <v>1130</v>
      </c>
      <c r="D17" s="78">
        <v>1131</v>
      </c>
      <c r="E17" s="78">
        <v>1136</v>
      </c>
      <c r="F17" s="78">
        <v>1091</v>
      </c>
      <c r="G17" s="78">
        <v>1120.5</v>
      </c>
      <c r="H17" s="78">
        <v>1096.5</v>
      </c>
      <c r="I17" s="78">
        <v>1137</v>
      </c>
      <c r="J17" s="138">
        <v>1057</v>
      </c>
      <c r="K17" s="137">
        <v>541.66660000000002</v>
      </c>
      <c r="L17" s="78">
        <v>527.5</v>
      </c>
      <c r="M17" s="78">
        <v>409.5</v>
      </c>
      <c r="N17" s="78">
        <v>491.5</v>
      </c>
      <c r="O17" s="78">
        <v>540</v>
      </c>
      <c r="P17" s="78">
        <v>610.5</v>
      </c>
      <c r="Q17" s="78">
        <v>374</v>
      </c>
      <c r="R17" s="138">
        <v>525</v>
      </c>
      <c r="S17" s="97"/>
      <c r="T17" s="130"/>
      <c r="W17" s="253">
        <f t="shared" si="1"/>
        <v>1.0861541029112742</v>
      </c>
      <c r="X17" s="253">
        <f t="shared" si="0"/>
        <v>1.1440758293838862</v>
      </c>
      <c r="Y17" s="253">
        <f t="shared" si="0"/>
        <v>1.774114774114774</v>
      </c>
      <c r="Z17" s="253">
        <f t="shared" si="0"/>
        <v>1.2197355035605291</v>
      </c>
      <c r="AA17" s="253">
        <f t="shared" si="0"/>
        <v>1.075</v>
      </c>
      <c r="AB17" s="253">
        <f t="shared" si="0"/>
        <v>0.7960687960687961</v>
      </c>
      <c r="AC17" s="253">
        <f t="shared" si="0"/>
        <v>2.0401069518716577</v>
      </c>
      <c r="AD17" s="253">
        <f t="shared" si="0"/>
        <v>1.0133333333333334</v>
      </c>
    </row>
    <row r="18" spans="2:31">
      <c r="B18" s="136">
        <v>43196</v>
      </c>
      <c r="C18" s="137">
        <v>1153.5999999999999</v>
      </c>
      <c r="D18" s="78">
        <v>1148</v>
      </c>
      <c r="E18" s="78">
        <v>1118.5</v>
      </c>
      <c r="F18" s="78">
        <v>1119</v>
      </c>
      <c r="G18" s="78">
        <v>1136</v>
      </c>
      <c r="H18" s="78">
        <v>1081</v>
      </c>
      <c r="I18" s="78">
        <v>1141.5</v>
      </c>
      <c r="J18" s="138">
        <v>1030</v>
      </c>
      <c r="K18" s="137">
        <v>550</v>
      </c>
      <c r="L18" s="78">
        <v>551</v>
      </c>
      <c r="M18" s="78">
        <v>447</v>
      </c>
      <c r="N18" s="78">
        <v>476</v>
      </c>
      <c r="O18" s="78">
        <v>500</v>
      </c>
      <c r="P18" s="78">
        <v>389</v>
      </c>
      <c r="Q18" s="78">
        <v>387.5</v>
      </c>
      <c r="R18" s="138">
        <v>516.5</v>
      </c>
      <c r="S18" s="97"/>
      <c r="T18" s="130"/>
      <c r="W18" s="253">
        <f t="shared" si="1"/>
        <v>1.0974545454545452</v>
      </c>
      <c r="X18" s="253">
        <f t="shared" si="0"/>
        <v>1.0834845735027223</v>
      </c>
      <c r="Y18" s="253">
        <f t="shared" si="0"/>
        <v>1.5022371364653244</v>
      </c>
      <c r="Z18" s="253">
        <f t="shared" si="0"/>
        <v>1.3508403361344539</v>
      </c>
      <c r="AA18" s="253">
        <f t="shared" si="0"/>
        <v>1.272</v>
      </c>
      <c r="AB18" s="253">
        <f t="shared" si="0"/>
        <v>1.7789203084832905</v>
      </c>
      <c r="AC18" s="253">
        <f t="shared" si="0"/>
        <v>1.9458064516129032</v>
      </c>
      <c r="AD18" s="253">
        <f t="shared" si="0"/>
        <v>0.99419167473378511</v>
      </c>
    </row>
    <row r="19" spans="2:31">
      <c r="B19" s="136">
        <v>43203</v>
      </c>
      <c r="C19" s="137">
        <v>1030</v>
      </c>
      <c r="D19" s="78">
        <v>1085</v>
      </c>
      <c r="E19" s="78">
        <v>1122</v>
      </c>
      <c r="F19" s="78">
        <v>1083.5</v>
      </c>
      <c r="G19" s="78">
        <v>1071</v>
      </c>
      <c r="H19" s="78">
        <v>958</v>
      </c>
      <c r="I19" s="78">
        <v>1084.5</v>
      </c>
      <c r="J19" s="138">
        <v>884</v>
      </c>
      <c r="K19" s="137">
        <v>558</v>
      </c>
      <c r="L19" s="78">
        <v>560</v>
      </c>
      <c r="M19" s="78">
        <v>425</v>
      </c>
      <c r="N19" s="78">
        <v>499.5</v>
      </c>
      <c r="O19" s="78">
        <v>514</v>
      </c>
      <c r="P19" s="78">
        <v>378</v>
      </c>
      <c r="Q19" s="78">
        <v>397</v>
      </c>
      <c r="R19" s="138">
        <v>531.5</v>
      </c>
      <c r="S19" s="97"/>
      <c r="T19" s="130"/>
      <c r="W19" s="253">
        <f t="shared" si="1"/>
        <v>0.84587813620071683</v>
      </c>
      <c r="X19" s="253">
        <f t="shared" si="0"/>
        <v>0.9375</v>
      </c>
      <c r="Y19" s="253">
        <f t="shared" si="0"/>
        <v>1.64</v>
      </c>
      <c r="Z19" s="253">
        <f t="shared" si="0"/>
        <v>1.1691691691691692</v>
      </c>
      <c r="AA19" s="253">
        <f t="shared" si="0"/>
        <v>1.0836575875486381</v>
      </c>
      <c r="AB19" s="253">
        <f t="shared" si="0"/>
        <v>1.5343915343915344</v>
      </c>
      <c r="AC19" s="253">
        <f t="shared" si="0"/>
        <v>1.7317380352644836</v>
      </c>
      <c r="AD19" s="253">
        <f t="shared" si="0"/>
        <v>0.66321730950141111</v>
      </c>
    </row>
    <row r="20" spans="2:31">
      <c r="B20" s="136">
        <v>43210</v>
      </c>
      <c r="C20" s="137">
        <v>1052</v>
      </c>
      <c r="D20" s="78">
        <v>1137</v>
      </c>
      <c r="E20" s="78">
        <v>1100.5</v>
      </c>
      <c r="F20" s="78">
        <v>1082.5</v>
      </c>
      <c r="G20" s="78">
        <v>1102.5</v>
      </c>
      <c r="H20" s="78">
        <v>1062</v>
      </c>
      <c r="I20" s="78">
        <v>1112.5</v>
      </c>
      <c r="J20" s="138">
        <v>1082</v>
      </c>
      <c r="K20" s="137">
        <v>558</v>
      </c>
      <c r="L20" s="78">
        <v>550</v>
      </c>
      <c r="M20" s="78">
        <v>456.5</v>
      </c>
      <c r="N20" s="78">
        <v>468.5</v>
      </c>
      <c r="O20" s="78">
        <v>514.5</v>
      </c>
      <c r="P20" s="78">
        <v>391</v>
      </c>
      <c r="Q20" s="78">
        <v>438</v>
      </c>
      <c r="R20" s="138">
        <v>558.5</v>
      </c>
      <c r="S20" s="97"/>
      <c r="T20" s="130"/>
      <c r="W20" s="253">
        <f t="shared" si="1"/>
        <v>0.88530465949820791</v>
      </c>
      <c r="X20" s="253">
        <f t="shared" si="0"/>
        <v>1.0672727272727274</v>
      </c>
      <c r="Y20" s="253">
        <f t="shared" si="0"/>
        <v>1.4107338444687842</v>
      </c>
      <c r="Z20" s="253">
        <f t="shared" si="0"/>
        <v>1.3105656350053361</v>
      </c>
      <c r="AA20" s="253">
        <f t="shared" si="0"/>
        <v>1.1428571428571428</v>
      </c>
      <c r="AB20" s="253">
        <f t="shared" si="0"/>
        <v>1.7161125319693096</v>
      </c>
      <c r="AC20" s="253">
        <f t="shared" si="0"/>
        <v>1.5399543378995433</v>
      </c>
      <c r="AD20" s="253">
        <f t="shared" si="0"/>
        <v>0.937332139659803</v>
      </c>
    </row>
    <row r="21" spans="2:31" s="176" customFormat="1">
      <c r="B21" s="136">
        <v>43217</v>
      </c>
      <c r="C21" s="137">
        <v>1207</v>
      </c>
      <c r="D21" s="78">
        <v>1133</v>
      </c>
      <c r="E21" s="78">
        <v>1100.5</v>
      </c>
      <c r="F21" s="78">
        <v>1134.5</v>
      </c>
      <c r="G21" s="78">
        <v>1101</v>
      </c>
      <c r="H21" s="78">
        <v>1086.5</v>
      </c>
      <c r="I21" s="78">
        <v>1067.5</v>
      </c>
      <c r="J21" s="138">
        <v>1059</v>
      </c>
      <c r="K21" s="137">
        <v>433.5</v>
      </c>
      <c r="L21" s="78">
        <v>511</v>
      </c>
      <c r="M21" s="78">
        <v>419.5</v>
      </c>
      <c r="N21" s="78">
        <v>493.5</v>
      </c>
      <c r="O21" s="78">
        <v>485.5</v>
      </c>
      <c r="P21" s="78">
        <v>389.5</v>
      </c>
      <c r="Q21" s="78">
        <v>415</v>
      </c>
      <c r="R21" s="138">
        <v>512.5</v>
      </c>
      <c r="S21" s="97"/>
      <c r="T21" s="130"/>
      <c r="U21" s="117"/>
      <c r="V21" s="258"/>
      <c r="W21" s="253"/>
      <c r="X21" s="253"/>
      <c r="Y21" s="253"/>
      <c r="Z21" s="253"/>
      <c r="AA21" s="253"/>
      <c r="AB21" s="253"/>
      <c r="AC21" s="253"/>
      <c r="AD21" s="253"/>
      <c r="AE21" s="117"/>
    </row>
    <row r="22" spans="2:31" s="176" customFormat="1">
      <c r="B22" s="136">
        <v>43224</v>
      </c>
      <c r="C22" s="137">
        <v>1092</v>
      </c>
      <c r="D22" s="78">
        <v>1135</v>
      </c>
      <c r="E22" s="78">
        <v>1083</v>
      </c>
      <c r="F22" s="78">
        <v>1097</v>
      </c>
      <c r="G22" s="78">
        <v>1129</v>
      </c>
      <c r="H22" s="78">
        <v>1077.5</v>
      </c>
      <c r="I22" s="78">
        <v>991.5</v>
      </c>
      <c r="J22" s="138">
        <v>943</v>
      </c>
      <c r="K22" s="137">
        <v>567</v>
      </c>
      <c r="L22" s="78">
        <v>504</v>
      </c>
      <c r="M22" s="78">
        <v>438</v>
      </c>
      <c r="N22" s="78">
        <v>464</v>
      </c>
      <c r="O22" s="78">
        <v>479</v>
      </c>
      <c r="P22" s="78">
        <v>385.5</v>
      </c>
      <c r="Q22" s="78">
        <v>366</v>
      </c>
      <c r="R22" s="138">
        <v>541.5</v>
      </c>
      <c r="S22" s="97"/>
      <c r="T22" s="130"/>
      <c r="U22" s="117"/>
      <c r="V22" s="258"/>
      <c r="W22" s="253"/>
      <c r="X22" s="253"/>
      <c r="Y22" s="253"/>
      <c r="Z22" s="253"/>
      <c r="AA22" s="253"/>
      <c r="AB22" s="253"/>
      <c r="AC22" s="253"/>
      <c r="AD22" s="253"/>
      <c r="AE22" s="117"/>
    </row>
    <row r="23" spans="2:31" s="176" customFormat="1">
      <c r="B23" s="136">
        <v>43231</v>
      </c>
      <c r="C23" s="137">
        <v>1052</v>
      </c>
      <c r="D23" s="78">
        <v>1036.5</v>
      </c>
      <c r="E23" s="78">
        <v>1102.5</v>
      </c>
      <c r="F23" s="78">
        <v>1078</v>
      </c>
      <c r="G23" s="78">
        <v>1089</v>
      </c>
      <c r="H23" s="78">
        <v>1049</v>
      </c>
      <c r="I23" s="78">
        <v>1011</v>
      </c>
      <c r="J23" s="138">
        <v>1008</v>
      </c>
      <c r="K23" s="137">
        <v>546</v>
      </c>
      <c r="L23" s="78">
        <v>514.5</v>
      </c>
      <c r="M23" s="78">
        <v>397</v>
      </c>
      <c r="N23" s="78">
        <v>627.5</v>
      </c>
      <c r="O23" s="78">
        <v>500</v>
      </c>
      <c r="P23" s="78">
        <v>389</v>
      </c>
      <c r="Q23" s="78">
        <v>330</v>
      </c>
      <c r="R23" s="138">
        <v>531.5</v>
      </c>
      <c r="S23" s="97"/>
      <c r="T23" s="130"/>
      <c r="U23" s="117"/>
      <c r="V23" s="258"/>
      <c r="W23" s="253"/>
      <c r="X23" s="253"/>
      <c r="Y23" s="253"/>
      <c r="Z23" s="253"/>
      <c r="AA23" s="253"/>
      <c r="AB23" s="253"/>
      <c r="AC23" s="253"/>
      <c r="AD23" s="253"/>
      <c r="AE23" s="117"/>
    </row>
    <row r="24" spans="2:31">
      <c r="B24" s="136">
        <v>43238</v>
      </c>
      <c r="C24" s="137">
        <v>1007</v>
      </c>
      <c r="D24" s="78">
        <v>1007</v>
      </c>
      <c r="E24" s="78">
        <v>1075</v>
      </c>
      <c r="F24" s="78">
        <v>1042.5</v>
      </c>
      <c r="G24" s="78">
        <v>1056</v>
      </c>
      <c r="H24" s="78">
        <v>926.5</v>
      </c>
      <c r="I24" s="78">
        <v>902.5</v>
      </c>
      <c r="J24" s="240">
        <v>882</v>
      </c>
      <c r="K24" s="137">
        <v>510</v>
      </c>
      <c r="L24" s="78">
        <v>517.5</v>
      </c>
      <c r="M24" s="78">
        <v>411.5</v>
      </c>
      <c r="N24" s="78">
        <v>471</v>
      </c>
      <c r="O24" s="78">
        <v>525</v>
      </c>
      <c r="P24" s="78">
        <v>378</v>
      </c>
      <c r="Q24" s="78">
        <v>397</v>
      </c>
      <c r="R24" s="138">
        <v>516.5</v>
      </c>
      <c r="S24" s="97"/>
      <c r="T24" s="130"/>
      <c r="W24" s="253">
        <f t="shared" si="1"/>
        <v>0.97450980392156861</v>
      </c>
      <c r="X24" s="253">
        <f t="shared" ref="X24:AD25" si="2">+IF(L24="","",((D24-L24)/L24))</f>
        <v>0.94589371980676329</v>
      </c>
      <c r="Y24" s="253">
        <f t="shared" si="2"/>
        <v>1.6123936816524909</v>
      </c>
      <c r="Z24" s="253">
        <f t="shared" si="2"/>
        <v>1.213375796178344</v>
      </c>
      <c r="AA24" s="253">
        <f t="shared" si="2"/>
        <v>1.0114285714285713</v>
      </c>
      <c r="AB24" s="253">
        <f t="shared" si="2"/>
        <v>1.4510582010582012</v>
      </c>
      <c r="AC24" s="253">
        <f t="shared" si="2"/>
        <v>1.2732997481108312</v>
      </c>
      <c r="AD24" s="253">
        <f t="shared" si="2"/>
        <v>0.70764762826718297</v>
      </c>
    </row>
    <row r="25" spans="2:31">
      <c r="B25" s="139">
        <v>43245</v>
      </c>
      <c r="C25" s="140">
        <v>1093</v>
      </c>
      <c r="D25" s="31">
        <v>1097</v>
      </c>
      <c r="E25" s="31">
        <v>1083.5</v>
      </c>
      <c r="F25" s="31">
        <v>1110.5</v>
      </c>
      <c r="G25" s="31">
        <v>1101</v>
      </c>
      <c r="H25" s="31">
        <v>1019.5</v>
      </c>
      <c r="I25" s="31">
        <v>975</v>
      </c>
      <c r="J25" s="241">
        <v>1065</v>
      </c>
      <c r="K25" s="140">
        <v>437.5</v>
      </c>
      <c r="L25" s="31">
        <v>520</v>
      </c>
      <c r="M25" s="31">
        <v>409.5</v>
      </c>
      <c r="N25" s="31">
        <v>484</v>
      </c>
      <c r="O25" s="31">
        <v>502</v>
      </c>
      <c r="P25" s="31">
        <v>390.5</v>
      </c>
      <c r="Q25" s="31">
        <v>367.5</v>
      </c>
      <c r="R25" s="141">
        <v>600</v>
      </c>
      <c r="S25" s="97"/>
      <c r="T25" s="130"/>
      <c r="U25" s="129"/>
      <c r="V25" s="260"/>
      <c r="W25" s="253">
        <f t="shared" si="1"/>
        <v>1.4982857142857142</v>
      </c>
      <c r="X25" s="253">
        <f t="shared" si="2"/>
        <v>1.1096153846153847</v>
      </c>
      <c r="Y25" s="253">
        <f t="shared" si="2"/>
        <v>1.6459096459096458</v>
      </c>
      <c r="Z25" s="253">
        <f t="shared" si="2"/>
        <v>1.2944214876033058</v>
      </c>
      <c r="AA25" s="253">
        <f t="shared" si="2"/>
        <v>1.1932270916334662</v>
      </c>
      <c r="AB25" s="253">
        <f t="shared" si="2"/>
        <v>1.6107554417413572</v>
      </c>
      <c r="AC25" s="253">
        <f t="shared" si="2"/>
        <v>1.653061224489796</v>
      </c>
      <c r="AD25" s="253">
        <f t="shared" si="2"/>
        <v>0.77500000000000002</v>
      </c>
    </row>
    <row r="26" spans="2:31">
      <c r="B26" s="373" t="s">
        <v>239</v>
      </c>
      <c r="C26" s="373"/>
      <c r="D26" s="373"/>
      <c r="E26" s="373"/>
      <c r="F26" s="373"/>
      <c r="G26" s="373"/>
      <c r="H26" s="373"/>
      <c r="I26" s="373"/>
      <c r="J26" s="373"/>
      <c r="P26" s="39"/>
      <c r="Q26" s="39"/>
      <c r="T26" s="142"/>
      <c r="U26" s="129"/>
    </row>
    <row r="27" spans="2:31">
      <c r="T27" s="130"/>
      <c r="V27" s="269" t="s">
        <v>192</v>
      </c>
      <c r="W27" s="265">
        <f t="shared" ref="W27:AD27" si="3">+AVERAGE(C7:C25)</f>
        <v>1111.0192947368421</v>
      </c>
      <c r="X27" s="265">
        <f t="shared" si="3"/>
        <v>1126.078947368421</v>
      </c>
      <c r="Y27" s="265">
        <f t="shared" si="3"/>
        <v>1107.078947368421</v>
      </c>
      <c r="Z27" s="265">
        <f t="shared" si="3"/>
        <v>1098.7631578947369</v>
      </c>
      <c r="AA27" s="265">
        <f t="shared" si="3"/>
        <v>1110.421052631579</v>
      </c>
      <c r="AB27" s="265">
        <f t="shared" si="3"/>
        <v>1051.5263157894738</v>
      </c>
      <c r="AC27" s="265">
        <f t="shared" si="3"/>
        <v>1052.3684210526317</v>
      </c>
      <c r="AD27" s="265">
        <f t="shared" si="3"/>
        <v>1044.0526315789473</v>
      </c>
    </row>
    <row r="28" spans="2:31">
      <c r="T28" s="130"/>
      <c r="V28" s="269" t="s">
        <v>193</v>
      </c>
      <c r="W28" s="265">
        <f t="shared" ref="W28:AD28" si="4">+AVERAGE(K7:K25)</f>
        <v>572.16666315789473</v>
      </c>
      <c r="X28" s="265">
        <f t="shared" si="4"/>
        <v>524.76315789473688</v>
      </c>
      <c r="Y28" s="265">
        <f t="shared" si="4"/>
        <v>417.07894736842104</v>
      </c>
      <c r="Z28" s="265">
        <f t="shared" si="4"/>
        <v>487.28947368421052</v>
      </c>
      <c r="AA28" s="265">
        <f t="shared" si="4"/>
        <v>514.07894736842104</v>
      </c>
      <c r="AB28" s="265">
        <f t="shared" si="4"/>
        <v>395.63157894736844</v>
      </c>
      <c r="AC28" s="265">
        <f t="shared" si="4"/>
        <v>405.05263157894734</v>
      </c>
      <c r="AD28" s="265">
        <f t="shared" si="4"/>
        <v>589.73684210526312</v>
      </c>
    </row>
    <row r="29" spans="2:31">
      <c r="T29" s="130"/>
      <c r="V29" s="269" t="s">
        <v>165</v>
      </c>
      <c r="W29" s="253">
        <f>+W27/W28-1</f>
        <v>0.94177565083033499</v>
      </c>
      <c r="X29" s="253">
        <f t="shared" ref="X29:AD29" si="5">+X27/X28-1</f>
        <v>1.14588034702372</v>
      </c>
      <c r="Y29" s="253">
        <f t="shared" si="5"/>
        <v>1.6543630512966119</v>
      </c>
      <c r="Z29" s="253">
        <f t="shared" si="5"/>
        <v>1.2548468974455909</v>
      </c>
      <c r="AA29" s="253">
        <f t="shared" si="5"/>
        <v>1.160020476068595</v>
      </c>
      <c r="AB29" s="253">
        <f t="shared" si="5"/>
        <v>1.6578422242916058</v>
      </c>
      <c r="AC29" s="253">
        <f t="shared" si="5"/>
        <v>1.5981029106029112</v>
      </c>
      <c r="AD29" s="253">
        <f t="shared" si="5"/>
        <v>0.77037037037037037</v>
      </c>
    </row>
    <row r="30" spans="2:31">
      <c r="T30" s="130"/>
    </row>
    <row r="31" spans="2:31">
      <c r="T31" s="130"/>
    </row>
    <row r="32" spans="2:31">
      <c r="T32" s="130"/>
    </row>
    <row r="33" spans="3:20">
      <c r="T33" s="130"/>
    </row>
    <row r="34" spans="3:20">
      <c r="T34" s="130"/>
    </row>
    <row r="35" spans="3:20">
      <c r="T35" s="130"/>
    </row>
    <row r="46" spans="3:20">
      <c r="C46" s="33" t="s">
        <v>171</v>
      </c>
    </row>
    <row r="57" spans="6:6">
      <c r="F57" s="39">
        <f>+C25-J25</f>
        <v>28</v>
      </c>
    </row>
    <row r="58" spans="6:6">
      <c r="F58" s="39">
        <f>MAX(C20:J25)</f>
        <v>1207</v>
      </c>
    </row>
    <row r="59" spans="6:6">
      <c r="F59" s="39">
        <f>MIN(C20:J25)</f>
        <v>882</v>
      </c>
    </row>
    <row r="60" spans="6:6">
      <c r="F60" s="39">
        <f>+F58-F59</f>
        <v>325</v>
      </c>
    </row>
  </sheetData>
  <mergeCells count="6">
    <mergeCell ref="B26:J26"/>
    <mergeCell ref="B2:R2"/>
    <mergeCell ref="B3:R3"/>
    <mergeCell ref="B4:R4"/>
    <mergeCell ref="C5:J5"/>
    <mergeCell ref="K5:R5"/>
  </mergeCells>
  <conditionalFormatting sqref="W27:AD27">
    <cfRule type="top10" dxfId="5" priority="5" bottom="1" rank="1"/>
    <cfRule type="top10" dxfId="4" priority="6" rank="1"/>
  </conditionalFormatting>
  <conditionalFormatting sqref="W28:AD28">
    <cfRule type="top10" dxfId="3" priority="3" bottom="1" rank="1"/>
    <cfRule type="top10" dxfId="2" priority="4" rank="1"/>
  </conditionalFormatting>
  <conditionalFormatting sqref="W29:AD29">
    <cfRule type="top10" dxfId="1" priority="1" bottom="1" rank="1"/>
    <cfRule type="top10" dxfId="0" priority="2" rank="1"/>
  </conditionalFormatting>
  <hyperlinks>
    <hyperlink ref="T2" location="Índice!A1" display="Volver al índice"/>
  </hyperlinks>
  <printOptions horizontalCentered="1"/>
  <pageMargins left="0.23622047244094491" right="0.23622047244094491" top="0.74803149606299213" bottom="0.74803149606299213" header="0.31496062992125984" footer="0.31496062992125984"/>
  <pageSetup paperSize="122" scale="61" orientation="landscape" r:id="rId1"/>
  <headerFooter differentFirst="1">
    <oddFooter>&amp;C&amp;P</oddFooter>
  </headerFooter>
  <colBreaks count="1" manualBreakCount="1">
    <brk id="19" min="1" max="59"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6"/>
  <sheetViews>
    <sheetView zoomScale="80" zoomScaleNormal="80" zoomScaleSheetLayoutView="80" zoomScalePageLayoutView="80" workbookViewId="0"/>
  </sheetViews>
  <sheetFormatPr baseColWidth="10" defaultColWidth="14.33203125" defaultRowHeight="13.2"/>
  <cols>
    <col min="1" max="1" width="1.33203125" style="20" customWidth="1"/>
    <col min="2" max="7" width="18.33203125" style="20" customWidth="1"/>
    <col min="8" max="8" width="14.33203125" style="20"/>
    <col min="9" max="9" width="5.33203125" style="120" customWidth="1"/>
    <col min="10" max="10" width="7.33203125" style="115" hidden="1" customWidth="1"/>
    <col min="11" max="12" width="8.33203125" style="115" hidden="1" customWidth="1"/>
    <col min="13" max="13" width="14.33203125" style="120"/>
    <col min="14" max="16384" width="14.33203125" style="20"/>
  </cols>
  <sheetData>
    <row r="1" spans="1:12" ht="6" customHeight="1"/>
    <row r="2" spans="1:12">
      <c r="A2" s="2"/>
      <c r="C2" s="376" t="s">
        <v>14</v>
      </c>
      <c r="D2" s="376"/>
      <c r="E2" s="376"/>
      <c r="F2" s="376"/>
      <c r="H2" s="40" t="s">
        <v>137</v>
      </c>
      <c r="I2" s="119"/>
    </row>
    <row r="3" spans="1:12">
      <c r="A3" s="2"/>
      <c r="C3" s="376" t="s">
        <v>115</v>
      </c>
      <c r="D3" s="376"/>
      <c r="E3" s="376"/>
      <c r="F3" s="376"/>
    </row>
    <row r="4" spans="1:12">
      <c r="A4" s="2"/>
      <c r="C4" s="25"/>
      <c r="D4" s="25"/>
      <c r="E4" s="25"/>
      <c r="F4" s="25"/>
    </row>
    <row r="5" spans="1:12" ht="12.75" customHeight="1">
      <c r="A5" s="2"/>
      <c r="C5" s="377" t="s">
        <v>13</v>
      </c>
      <c r="D5" s="379" t="s">
        <v>138</v>
      </c>
      <c r="E5" s="379" t="s">
        <v>139</v>
      </c>
      <c r="F5" s="379" t="s">
        <v>140</v>
      </c>
    </row>
    <row r="6" spans="1:12">
      <c r="A6" s="2"/>
      <c r="C6" s="378"/>
      <c r="D6" s="380"/>
      <c r="E6" s="380"/>
      <c r="F6" s="380"/>
    </row>
    <row r="7" spans="1:12">
      <c r="A7" s="2"/>
      <c r="C7" s="25" t="s">
        <v>12</v>
      </c>
      <c r="D7" s="68">
        <v>63110</v>
      </c>
      <c r="E7" s="68">
        <v>1210044.3</v>
      </c>
      <c r="F7" s="74">
        <v>19.173574710822372</v>
      </c>
      <c r="H7" s="108"/>
      <c r="I7" s="118"/>
    </row>
    <row r="8" spans="1:12">
      <c r="A8" s="2"/>
      <c r="C8" s="25" t="s">
        <v>11</v>
      </c>
      <c r="D8" s="68">
        <v>61360</v>
      </c>
      <c r="E8" s="68">
        <v>1303267.5</v>
      </c>
      <c r="F8" s="74">
        <v>21.239691981747065</v>
      </c>
      <c r="J8" s="245">
        <f t="shared" ref="J8:J22" si="0">+(D8-D7)/D7</f>
        <v>-2.7729361432419584E-2</v>
      </c>
      <c r="K8" s="245">
        <f t="shared" ref="K8:L22" si="1">+(E8-E7)/E7</f>
        <v>7.704114634480734E-2</v>
      </c>
      <c r="L8" s="245">
        <f t="shared" si="1"/>
        <v>0.10775858451468047</v>
      </c>
    </row>
    <row r="9" spans="1:12">
      <c r="A9" s="2"/>
      <c r="C9" s="25" t="s">
        <v>10</v>
      </c>
      <c r="D9" s="68">
        <v>56000</v>
      </c>
      <c r="E9" s="68">
        <v>1093728.3999999999</v>
      </c>
      <c r="F9" s="74">
        <v>19.530864285714287</v>
      </c>
      <c r="J9" s="245">
        <f t="shared" si="0"/>
        <v>-8.7353324641460228E-2</v>
      </c>
      <c r="K9" s="245">
        <f t="shared" si="1"/>
        <v>-0.16077980921031185</v>
      </c>
      <c r="L9" s="245">
        <f t="shared" si="1"/>
        <v>-8.0454448091870037E-2</v>
      </c>
    </row>
    <row r="10" spans="1:12" ht="12.75" customHeight="1">
      <c r="A10" s="2"/>
      <c r="C10" s="25" t="s">
        <v>9</v>
      </c>
      <c r="D10" s="68">
        <v>59560</v>
      </c>
      <c r="E10" s="68">
        <v>1144170</v>
      </c>
      <c r="F10" s="74">
        <v>19.210376091336467</v>
      </c>
      <c r="J10" s="245">
        <f t="shared" si="0"/>
        <v>6.357142857142857E-2</v>
      </c>
      <c r="K10" s="245">
        <f t="shared" si="1"/>
        <v>4.6118945068995283E-2</v>
      </c>
      <c r="L10" s="245">
        <f t="shared" si="1"/>
        <v>-1.6409319612764834E-2</v>
      </c>
    </row>
    <row r="11" spans="1:12">
      <c r="A11" s="2"/>
      <c r="C11" s="25" t="s">
        <v>8</v>
      </c>
      <c r="D11" s="68">
        <v>55620</v>
      </c>
      <c r="E11" s="68">
        <v>1115735.7</v>
      </c>
      <c r="F11" s="74">
        <v>20.059973031283707</v>
      </c>
      <c r="G11" s="48"/>
      <c r="J11" s="245">
        <f t="shared" si="0"/>
        <v>-6.61517797179315E-2</v>
      </c>
      <c r="K11" s="245">
        <f t="shared" si="1"/>
        <v>-2.4851464380293179E-2</v>
      </c>
      <c r="L11" s="245">
        <f t="shared" si="1"/>
        <v>4.4225939976802062E-2</v>
      </c>
    </row>
    <row r="12" spans="1:12">
      <c r="A12" s="2"/>
      <c r="C12" s="25" t="s">
        <v>7</v>
      </c>
      <c r="D12" s="68">
        <v>63200</v>
      </c>
      <c r="E12" s="68">
        <v>1391378.2</v>
      </c>
      <c r="F12" s="74">
        <v>22.015477848101266</v>
      </c>
      <c r="J12" s="245">
        <f t="shared" si="0"/>
        <v>0.13628191298094211</v>
      </c>
      <c r="K12" s="245">
        <f t="shared" si="1"/>
        <v>0.24704999580097689</v>
      </c>
      <c r="L12" s="245">
        <f t="shared" si="1"/>
        <v>9.7482923519783979E-2</v>
      </c>
    </row>
    <row r="13" spans="1:12">
      <c r="A13" s="2"/>
      <c r="C13" s="25" t="s">
        <v>6</v>
      </c>
      <c r="D13" s="68">
        <v>54145</v>
      </c>
      <c r="E13" s="68">
        <v>834859.9</v>
      </c>
      <c r="F13" s="74">
        <v>15.418965740142211</v>
      </c>
      <c r="J13" s="245">
        <f t="shared" si="0"/>
        <v>-0.14327531645569619</v>
      </c>
      <c r="K13" s="245">
        <f t="shared" si="1"/>
        <v>-0.39997629688319103</v>
      </c>
      <c r="L13" s="245">
        <f t="shared" si="1"/>
        <v>-0.29963065773418923</v>
      </c>
    </row>
    <row r="14" spans="1:12">
      <c r="A14" s="2"/>
      <c r="C14" s="25" t="s">
        <v>5</v>
      </c>
      <c r="D14" s="68">
        <v>55976</v>
      </c>
      <c r="E14" s="68">
        <v>965939.5</v>
      </c>
      <c r="F14" s="74">
        <v>17.25631520651708</v>
      </c>
      <c r="J14" s="245">
        <f t="shared" si="0"/>
        <v>3.3816603564502723E-2</v>
      </c>
      <c r="K14" s="245">
        <f t="shared" si="1"/>
        <v>0.15700790036747481</v>
      </c>
      <c r="L14" s="245">
        <f t="shared" si="1"/>
        <v>0.11916165437682093</v>
      </c>
    </row>
    <row r="15" spans="1:12">
      <c r="A15" s="2"/>
      <c r="C15" s="25" t="s">
        <v>4</v>
      </c>
      <c r="D15" s="68">
        <v>45078</v>
      </c>
      <c r="E15" s="68">
        <v>924548.1</v>
      </c>
      <c r="F15" s="74">
        <v>20.509962731265809</v>
      </c>
      <c r="J15" s="245">
        <f t="shared" si="0"/>
        <v>-0.19469058167786193</v>
      </c>
      <c r="K15" s="245">
        <f t="shared" si="1"/>
        <v>-4.2850923893266633E-2</v>
      </c>
      <c r="L15" s="245">
        <f t="shared" si="1"/>
        <v>0.18854822051001624</v>
      </c>
    </row>
    <row r="16" spans="1:12">
      <c r="A16" s="2"/>
      <c r="C16" s="25" t="s">
        <v>3</v>
      </c>
      <c r="D16" s="68">
        <v>50771</v>
      </c>
      <c r="E16" s="68">
        <v>1081349.2</v>
      </c>
      <c r="F16" s="74">
        <v>21.3</v>
      </c>
      <c r="J16" s="245">
        <f t="shared" si="0"/>
        <v>0.12629220462309773</v>
      </c>
      <c r="K16" s="245">
        <f t="shared" si="1"/>
        <v>0.1695975579853552</v>
      </c>
      <c r="L16" s="245">
        <f t="shared" si="1"/>
        <v>3.8519683291761572E-2</v>
      </c>
    </row>
    <row r="17" spans="1:12">
      <c r="A17" s="2"/>
      <c r="C17" s="25" t="s">
        <v>2</v>
      </c>
      <c r="D17" s="68">
        <v>53653</v>
      </c>
      <c r="E17" s="68">
        <v>1676444</v>
      </c>
      <c r="F17" s="74">
        <v>31.25</v>
      </c>
      <c r="J17" s="245">
        <f t="shared" si="0"/>
        <v>5.6764688503279433E-2</v>
      </c>
      <c r="K17" s="245">
        <f t="shared" si="1"/>
        <v>0.55032620359824569</v>
      </c>
      <c r="L17" s="245">
        <f t="shared" si="1"/>
        <v>0.46713615023474175</v>
      </c>
    </row>
    <row r="18" spans="1:12">
      <c r="A18" s="2"/>
      <c r="C18" s="25" t="s">
        <v>114</v>
      </c>
      <c r="D18" s="68">
        <v>41534</v>
      </c>
      <c r="E18" s="68">
        <v>1093452</v>
      </c>
      <c r="F18" s="74">
        <v>26.33</v>
      </c>
      <c r="G18" s="46"/>
      <c r="J18" s="245">
        <f t="shared" si="0"/>
        <v>-0.22587739734963563</v>
      </c>
      <c r="K18" s="245">
        <f t="shared" si="1"/>
        <v>-0.34775512930941921</v>
      </c>
      <c r="L18" s="245">
        <f t="shared" si="1"/>
        <v>-0.15744000000000005</v>
      </c>
    </row>
    <row r="19" spans="1:12">
      <c r="A19" s="2"/>
      <c r="C19" s="25" t="s">
        <v>123</v>
      </c>
      <c r="D19" s="68">
        <v>49576</v>
      </c>
      <c r="E19" s="68">
        <v>1159022.1000000001</v>
      </c>
      <c r="F19" s="74">
        <v>23.378693319348098</v>
      </c>
      <c r="G19" s="46"/>
      <c r="J19" s="245">
        <f t="shared" si="0"/>
        <v>0.19362450040930324</v>
      </c>
      <c r="K19" s="245">
        <f t="shared" si="1"/>
        <v>5.9966143918525998E-2</v>
      </c>
      <c r="L19" s="245">
        <f t="shared" si="1"/>
        <v>-0.1120891257368743</v>
      </c>
    </row>
    <row r="20" spans="1:12" ht="12.75" customHeight="1">
      <c r="A20" s="2"/>
      <c r="C20" s="25" t="s">
        <v>132</v>
      </c>
      <c r="D20" s="68">
        <v>48965</v>
      </c>
      <c r="E20" s="68">
        <f>+D20*F20</f>
        <v>1061324.9400000002</v>
      </c>
      <c r="F20" s="74">
        <v>21.675174920861842</v>
      </c>
      <c r="H20" s="181"/>
      <c r="J20" s="245">
        <f t="shared" si="0"/>
        <v>-1.2324511860577699E-2</v>
      </c>
      <c r="K20" s="245">
        <f t="shared" si="1"/>
        <v>-8.4292749896658498E-2</v>
      </c>
      <c r="L20" s="245">
        <f t="shared" si="1"/>
        <v>-7.286627936029394E-2</v>
      </c>
    </row>
    <row r="21" spans="1:12">
      <c r="A21" s="2"/>
      <c r="C21" s="25" t="s">
        <v>159</v>
      </c>
      <c r="D21" s="68">
        <v>50526.337967409301</v>
      </c>
      <c r="E21" s="68">
        <v>960502</v>
      </c>
      <c r="F21" s="74">
        <v>19.010000000000002</v>
      </c>
      <c r="G21" s="111"/>
      <c r="I21" s="125"/>
      <c r="J21" s="245">
        <f t="shared" si="0"/>
        <v>3.1886816448673569E-2</v>
      </c>
      <c r="K21" s="245">
        <f t="shared" si="1"/>
        <v>-9.4997239959328725E-2</v>
      </c>
      <c r="L21" s="245">
        <f t="shared" si="1"/>
        <v>-0.12295978835661772</v>
      </c>
    </row>
    <row r="22" spans="1:12" ht="12.75" customHeight="1">
      <c r="A22" s="2"/>
      <c r="C22" s="25" t="s">
        <v>169</v>
      </c>
      <c r="D22" s="68">
        <v>53485</v>
      </c>
      <c r="E22" s="68">
        <v>1166024.8999999999</v>
      </c>
      <c r="F22" s="74">
        <v>21.8</v>
      </c>
      <c r="G22" s="111"/>
      <c r="J22" s="245">
        <f t="shared" si="0"/>
        <v>5.8556827025522944E-2</v>
      </c>
      <c r="K22" s="245">
        <f t="shared" si="1"/>
        <v>0.21397446335353795</v>
      </c>
      <c r="L22" s="245">
        <f t="shared" si="1"/>
        <v>0.14676486059968433</v>
      </c>
    </row>
    <row r="23" spans="1:12" ht="12.75" customHeight="1">
      <c r="A23" s="2"/>
      <c r="C23" s="175" t="s">
        <v>201</v>
      </c>
      <c r="D23" s="68">
        <v>54082</v>
      </c>
      <c r="E23" s="68">
        <f>+D23*F23</f>
        <v>1426478.7500000002</v>
      </c>
      <c r="F23" s="74">
        <v>26.376220369069195</v>
      </c>
      <c r="G23" s="177"/>
      <c r="J23" s="245">
        <f t="shared" ref="J23:L23" si="2">+(D23-D22)/D22</f>
        <v>1.1162008039637282E-2</v>
      </c>
      <c r="K23" s="245">
        <f t="shared" si="2"/>
        <v>0.2233690292548644</v>
      </c>
      <c r="L23" s="245">
        <f t="shared" si="2"/>
        <v>0.20991836555363275</v>
      </c>
    </row>
    <row r="24" spans="1:12" ht="12.75" customHeight="1">
      <c r="A24" s="2"/>
      <c r="C24" s="175" t="s">
        <v>212</v>
      </c>
      <c r="D24" s="68">
        <v>41268</v>
      </c>
      <c r="E24" s="174">
        <f>+D24*F24</f>
        <v>1006485.252</v>
      </c>
      <c r="F24" s="173">
        <v>24.388999999999999</v>
      </c>
      <c r="G24" s="177"/>
      <c r="H24" s="114"/>
      <c r="I24" s="114"/>
      <c r="J24" s="114"/>
      <c r="K24" s="114"/>
      <c r="L24" s="114"/>
    </row>
    <row r="25" spans="1:12">
      <c r="A25" s="2"/>
      <c r="B25" s="112"/>
      <c r="C25" s="287" t="s">
        <v>240</v>
      </c>
      <c r="D25" s="288"/>
      <c r="E25" s="288"/>
      <c r="F25" s="288"/>
      <c r="G25" s="112"/>
    </row>
    <row r="26" spans="1:12">
      <c r="A26" s="2"/>
      <c r="B26" s="112"/>
      <c r="C26" s="375" t="s">
        <v>255</v>
      </c>
      <c r="D26" s="375"/>
      <c r="E26" s="375"/>
      <c r="F26" s="375"/>
      <c r="G26" s="112"/>
    </row>
    <row r="27" spans="1:12">
      <c r="A27" s="2"/>
      <c r="C27" s="239"/>
      <c r="D27" s="239"/>
      <c r="E27" s="239"/>
      <c r="F27" s="239"/>
      <c r="G27" s="239"/>
      <c r="H27" s="239"/>
    </row>
    <row r="28" spans="1:12">
      <c r="G28" s="47"/>
    </row>
    <row r="34" spans="8:11" ht="14.4">
      <c r="K34" s="256"/>
    </row>
    <row r="38" spans="8:11" ht="13.8">
      <c r="I38" s="172"/>
    </row>
    <row r="46" spans="8:11">
      <c r="H46" s="47"/>
      <c r="I46" s="121"/>
    </row>
  </sheetData>
  <mergeCells count="7">
    <mergeCell ref="C26:F26"/>
    <mergeCell ref="C2:F2"/>
    <mergeCell ref="C3:F3"/>
    <mergeCell ref="C5:C6"/>
    <mergeCell ref="D5:D6"/>
    <mergeCell ref="E5:E6"/>
    <mergeCell ref="F5:F6"/>
  </mergeCells>
  <hyperlinks>
    <hyperlink ref="H2" location="Índice!A1" display="Volver al índice"/>
  </hyperlinks>
  <printOptions horizontalCentered="1"/>
  <pageMargins left="0.70866141732283472" right="0.70866141732283472" top="1.299212598425197" bottom="0.74803149606299213" header="0.31496062992125984" footer="0.31496062992125984"/>
  <pageSetup paperSize="122" scale="71" orientation="landscape" r:id="rId1"/>
  <headerFooter differentFirst="1">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O50"/>
  <sheetViews>
    <sheetView zoomScale="80" zoomScaleNormal="80" zoomScalePageLayoutView="80" workbookViewId="0"/>
  </sheetViews>
  <sheetFormatPr baseColWidth="10" defaultColWidth="15.88671875" defaultRowHeight="13.2"/>
  <cols>
    <col min="1" max="1" width="1.33203125" style="20" customWidth="1"/>
    <col min="2" max="2" width="9.33203125" style="20" customWidth="1"/>
    <col min="3" max="3" width="11.88671875" style="20" customWidth="1"/>
    <col min="4" max="4" width="12.33203125" style="20" customWidth="1"/>
    <col min="5" max="5" width="14.88671875" style="20" customWidth="1"/>
    <col min="6" max="6" width="11.33203125" style="20" customWidth="1"/>
    <col min="7" max="7" width="11.88671875" style="20" customWidth="1"/>
    <col min="8" max="8" width="11.6640625" style="20" customWidth="1"/>
    <col min="9" max="9" width="14.33203125" style="20" customWidth="1"/>
    <col min="10" max="10" width="11.33203125" style="20" customWidth="1"/>
    <col min="11" max="11" width="12.109375" style="20" customWidth="1"/>
    <col min="12" max="12" width="10.33203125" style="20" customWidth="1"/>
    <col min="13" max="13" width="2" style="20" customWidth="1"/>
    <col min="14" max="14" width="14" style="20" customWidth="1"/>
    <col min="15" max="15" width="15.88671875" style="120"/>
    <col min="16" max="16384" width="15.88671875" style="20"/>
  </cols>
  <sheetData>
    <row r="1" spans="2:14" ht="6" customHeight="1"/>
    <row r="2" spans="2:14">
      <c r="B2" s="362" t="s">
        <v>102</v>
      </c>
      <c r="C2" s="362"/>
      <c r="D2" s="362"/>
      <c r="E2" s="362"/>
      <c r="F2" s="362"/>
      <c r="G2" s="362"/>
      <c r="H2" s="362"/>
      <c r="I2" s="362"/>
      <c r="J2" s="362"/>
      <c r="K2" s="362"/>
      <c r="L2" s="362"/>
      <c r="M2" s="184"/>
      <c r="N2" s="40" t="s">
        <v>137</v>
      </c>
    </row>
    <row r="3" spans="2:14" ht="12.75" customHeight="1">
      <c r="B3" s="362" t="s">
        <v>49</v>
      </c>
      <c r="C3" s="362"/>
      <c r="D3" s="362"/>
      <c r="E3" s="362"/>
      <c r="F3" s="362"/>
      <c r="G3" s="362"/>
      <c r="H3" s="362"/>
      <c r="I3" s="362"/>
      <c r="J3" s="362"/>
      <c r="K3" s="362"/>
      <c r="L3" s="362"/>
      <c r="M3" s="184"/>
    </row>
    <row r="4" spans="2:14">
      <c r="B4" s="362" t="s">
        <v>27</v>
      </c>
      <c r="C4" s="362"/>
      <c r="D4" s="362"/>
      <c r="E4" s="362"/>
      <c r="F4" s="362"/>
      <c r="G4" s="362"/>
      <c r="H4" s="362"/>
      <c r="I4" s="362"/>
      <c r="J4" s="362"/>
      <c r="K4" s="362"/>
      <c r="L4" s="362"/>
      <c r="M4" s="184"/>
    </row>
    <row r="5" spans="2:14">
      <c r="B5" s="2"/>
      <c r="C5" s="2"/>
      <c r="D5" s="2"/>
      <c r="E5" s="2"/>
      <c r="F5" s="2"/>
      <c r="G5" s="2"/>
      <c r="H5" s="2"/>
      <c r="I5" s="2"/>
      <c r="J5" s="44"/>
      <c r="K5" s="2"/>
    </row>
    <row r="6" spans="2:14">
      <c r="B6" s="381" t="s">
        <v>13</v>
      </c>
      <c r="C6" s="196" t="s">
        <v>24</v>
      </c>
      <c r="D6" s="196" t="s">
        <v>24</v>
      </c>
      <c r="E6" s="196" t="s">
        <v>26</v>
      </c>
      <c r="F6" s="196" t="s">
        <v>24</v>
      </c>
      <c r="G6" s="196" t="s">
        <v>25</v>
      </c>
      <c r="H6" s="196" t="s">
        <v>25</v>
      </c>
      <c r="I6" s="196" t="s">
        <v>24</v>
      </c>
      <c r="J6" s="196" t="s">
        <v>24</v>
      </c>
      <c r="K6" s="196" t="s">
        <v>24</v>
      </c>
      <c r="L6" s="196" t="s">
        <v>141</v>
      </c>
      <c r="M6" s="1"/>
    </row>
    <row r="7" spans="2:14">
      <c r="B7" s="382"/>
      <c r="C7" s="197" t="s">
        <v>23</v>
      </c>
      <c r="D7" s="197" t="s">
        <v>22</v>
      </c>
      <c r="E7" s="197" t="s">
        <v>21</v>
      </c>
      <c r="F7" s="197" t="s">
        <v>20</v>
      </c>
      <c r="G7" s="197" t="s">
        <v>19</v>
      </c>
      <c r="H7" s="197" t="s">
        <v>18</v>
      </c>
      <c r="I7" s="197" t="s">
        <v>17</v>
      </c>
      <c r="J7" s="197" t="s">
        <v>16</v>
      </c>
      <c r="K7" s="197" t="s">
        <v>15</v>
      </c>
      <c r="L7" s="197" t="s">
        <v>142</v>
      </c>
      <c r="M7" s="1"/>
    </row>
    <row r="8" spans="2:14">
      <c r="B8" s="56" t="s">
        <v>11</v>
      </c>
      <c r="C8" s="55">
        <v>5960</v>
      </c>
      <c r="D8" s="55">
        <v>1480</v>
      </c>
      <c r="E8" s="55">
        <v>4280</v>
      </c>
      <c r="F8" s="55">
        <v>2960</v>
      </c>
      <c r="G8" s="55">
        <v>4170</v>
      </c>
      <c r="H8" s="55">
        <v>5240</v>
      </c>
      <c r="I8" s="55">
        <v>18030</v>
      </c>
      <c r="J8" s="56"/>
      <c r="K8" s="55">
        <v>17930</v>
      </c>
      <c r="L8" s="55"/>
      <c r="M8" s="55"/>
    </row>
    <row r="9" spans="2:14">
      <c r="B9" s="56" t="s">
        <v>10</v>
      </c>
      <c r="C9" s="55">
        <v>5420</v>
      </c>
      <c r="D9" s="55">
        <v>1190</v>
      </c>
      <c r="E9" s="55">
        <v>4090</v>
      </c>
      <c r="F9" s="55">
        <v>3140</v>
      </c>
      <c r="G9" s="55">
        <v>3850</v>
      </c>
      <c r="H9" s="55">
        <v>5690</v>
      </c>
      <c r="I9" s="55">
        <v>15000</v>
      </c>
      <c r="J9" s="56"/>
      <c r="K9" s="55">
        <v>16310</v>
      </c>
      <c r="L9" s="55"/>
      <c r="M9" s="55"/>
    </row>
    <row r="10" spans="2:14">
      <c r="B10" s="56" t="s">
        <v>9</v>
      </c>
      <c r="C10" s="55">
        <v>5400</v>
      </c>
      <c r="D10" s="55">
        <v>1200</v>
      </c>
      <c r="E10" s="55">
        <v>4000</v>
      </c>
      <c r="F10" s="55">
        <v>3450</v>
      </c>
      <c r="G10" s="55">
        <v>3800</v>
      </c>
      <c r="H10" s="55">
        <v>6400</v>
      </c>
      <c r="I10" s="55">
        <v>16800</v>
      </c>
      <c r="J10" s="56"/>
      <c r="K10" s="55">
        <v>17200</v>
      </c>
      <c r="L10" s="55"/>
      <c r="M10" s="55"/>
      <c r="N10" s="45"/>
    </row>
    <row r="11" spans="2:14">
      <c r="B11" s="56" t="s">
        <v>8</v>
      </c>
      <c r="C11" s="55">
        <v>4960</v>
      </c>
      <c r="D11" s="55">
        <v>1550</v>
      </c>
      <c r="E11" s="55">
        <v>3260</v>
      </c>
      <c r="F11" s="55">
        <v>2820</v>
      </c>
      <c r="G11" s="55">
        <v>2800</v>
      </c>
      <c r="H11" s="55">
        <v>6290</v>
      </c>
      <c r="I11" s="55">
        <v>15620</v>
      </c>
      <c r="J11" s="56"/>
      <c r="K11" s="55">
        <v>17010</v>
      </c>
      <c r="L11" s="55"/>
      <c r="M11" s="55"/>
      <c r="N11" s="45"/>
    </row>
    <row r="12" spans="2:14">
      <c r="B12" s="56" t="s">
        <v>7</v>
      </c>
      <c r="C12" s="55">
        <v>5590</v>
      </c>
      <c r="D12" s="55">
        <v>1870</v>
      </c>
      <c r="E12" s="55">
        <v>4000</v>
      </c>
      <c r="F12" s="55">
        <v>3410</v>
      </c>
      <c r="G12" s="55">
        <v>3740</v>
      </c>
      <c r="H12" s="55">
        <v>6600</v>
      </c>
      <c r="I12" s="55">
        <v>17980</v>
      </c>
      <c r="J12" s="56"/>
      <c r="K12" s="55">
        <v>18700</v>
      </c>
      <c r="L12" s="55"/>
      <c r="M12" s="55"/>
      <c r="N12" s="45"/>
    </row>
    <row r="13" spans="2:14">
      <c r="B13" s="56" t="s">
        <v>6</v>
      </c>
      <c r="C13" s="57">
        <v>3236.8</v>
      </c>
      <c r="D13" s="57">
        <v>2184.1799999999998</v>
      </c>
      <c r="E13" s="57">
        <v>5236.7</v>
      </c>
      <c r="F13" s="57">
        <v>1711.1</v>
      </c>
      <c r="G13" s="57">
        <v>3368.74</v>
      </c>
      <c r="H13" s="57">
        <v>8440.58</v>
      </c>
      <c r="I13" s="57">
        <v>14058.9</v>
      </c>
      <c r="J13" s="57">
        <v>3971.3</v>
      </c>
      <c r="K13" s="57">
        <v>11228.6</v>
      </c>
      <c r="L13" s="57"/>
      <c r="M13" s="57"/>
      <c r="N13" s="45"/>
    </row>
    <row r="14" spans="2:14">
      <c r="B14" s="56" t="s">
        <v>5</v>
      </c>
      <c r="C14" s="55">
        <v>3520</v>
      </c>
      <c r="D14" s="55">
        <v>2040</v>
      </c>
      <c r="E14" s="55">
        <v>5610</v>
      </c>
      <c r="F14" s="55">
        <v>1570</v>
      </c>
      <c r="G14" s="55">
        <v>3430</v>
      </c>
      <c r="H14" s="55">
        <v>8100</v>
      </c>
      <c r="I14" s="55">
        <v>14800</v>
      </c>
      <c r="J14" s="55">
        <v>4240</v>
      </c>
      <c r="K14" s="55">
        <v>11960</v>
      </c>
      <c r="L14" s="55"/>
      <c r="M14" s="55"/>
    </row>
    <row r="15" spans="2:14">
      <c r="B15" s="56" t="s">
        <v>4</v>
      </c>
      <c r="C15" s="55">
        <v>2996</v>
      </c>
      <c r="D15" s="55">
        <v>606</v>
      </c>
      <c r="E15" s="55">
        <v>2760</v>
      </c>
      <c r="F15" s="55">
        <v>259</v>
      </c>
      <c r="G15" s="55">
        <v>2183</v>
      </c>
      <c r="H15" s="55">
        <v>7025</v>
      </c>
      <c r="I15" s="55">
        <v>13473</v>
      </c>
      <c r="J15" s="55">
        <v>4567</v>
      </c>
      <c r="K15" s="55">
        <v>10522</v>
      </c>
      <c r="L15" s="55"/>
      <c r="M15" s="55"/>
    </row>
    <row r="16" spans="2:14">
      <c r="B16" s="56" t="s">
        <v>3</v>
      </c>
      <c r="C16" s="55">
        <v>3421</v>
      </c>
      <c r="D16" s="55">
        <v>447</v>
      </c>
      <c r="E16" s="55">
        <v>3493</v>
      </c>
      <c r="F16" s="55">
        <v>1981</v>
      </c>
      <c r="G16" s="55">
        <v>4589</v>
      </c>
      <c r="H16" s="55">
        <v>8958</v>
      </c>
      <c r="I16" s="55">
        <v>16756</v>
      </c>
      <c r="J16" s="55">
        <v>3767</v>
      </c>
      <c r="K16" s="55">
        <v>6672</v>
      </c>
      <c r="L16" s="55"/>
      <c r="M16" s="55"/>
      <c r="N16" s="45"/>
    </row>
    <row r="17" spans="2:15">
      <c r="B17" s="56" t="s">
        <v>2</v>
      </c>
      <c r="C17" s="55">
        <v>3208</v>
      </c>
      <c r="D17" s="55">
        <v>1493</v>
      </c>
      <c r="E17" s="55">
        <v>3750</v>
      </c>
      <c r="F17" s="55">
        <v>887</v>
      </c>
      <c r="G17" s="55">
        <v>4584</v>
      </c>
      <c r="H17" s="55">
        <v>9385</v>
      </c>
      <c r="I17" s="55">
        <v>17757</v>
      </c>
      <c r="J17" s="55">
        <v>3839</v>
      </c>
      <c r="K17" s="55">
        <v>8063</v>
      </c>
      <c r="L17" s="55"/>
      <c r="M17" s="55"/>
      <c r="N17" s="45"/>
    </row>
    <row r="18" spans="2:15">
      <c r="B18" s="56" t="s">
        <v>114</v>
      </c>
      <c r="C18" s="55">
        <v>1865</v>
      </c>
      <c r="D18" s="55">
        <v>1421</v>
      </c>
      <c r="E18" s="55">
        <v>3607</v>
      </c>
      <c r="F18" s="55">
        <v>1681</v>
      </c>
      <c r="G18" s="55">
        <v>2080</v>
      </c>
      <c r="H18" s="55">
        <v>5998</v>
      </c>
      <c r="I18" s="55">
        <v>10383</v>
      </c>
      <c r="J18" s="55">
        <v>3393</v>
      </c>
      <c r="K18" s="55">
        <v>10419</v>
      </c>
      <c r="L18" s="55">
        <v>687</v>
      </c>
      <c r="M18" s="55"/>
      <c r="N18" s="45"/>
    </row>
    <row r="19" spans="2:15">
      <c r="B19" s="56" t="s">
        <v>123</v>
      </c>
      <c r="C19" s="55">
        <v>2546</v>
      </c>
      <c r="D19" s="55">
        <v>1103</v>
      </c>
      <c r="E19" s="55">
        <v>5104</v>
      </c>
      <c r="F19" s="55">
        <v>942</v>
      </c>
      <c r="G19" s="55">
        <v>3017</v>
      </c>
      <c r="H19" s="55">
        <v>8372</v>
      </c>
      <c r="I19" s="55">
        <v>14459</v>
      </c>
      <c r="J19" s="55">
        <v>3334</v>
      </c>
      <c r="K19" s="55">
        <v>10012</v>
      </c>
      <c r="L19" s="55">
        <v>687</v>
      </c>
      <c r="M19" s="55"/>
      <c r="N19" s="45"/>
    </row>
    <row r="20" spans="2:15">
      <c r="B20" s="56" t="s">
        <v>132</v>
      </c>
      <c r="C20" s="55">
        <v>2197</v>
      </c>
      <c r="D20" s="55">
        <v>1480</v>
      </c>
      <c r="E20" s="55">
        <v>3299</v>
      </c>
      <c r="F20" s="55">
        <v>1394</v>
      </c>
      <c r="G20" s="55">
        <v>3557</v>
      </c>
      <c r="H20" s="55">
        <v>8532</v>
      </c>
      <c r="I20" s="55">
        <v>13054</v>
      </c>
      <c r="J20" s="55">
        <v>4007</v>
      </c>
      <c r="K20" s="55">
        <v>10758</v>
      </c>
      <c r="L20" s="55">
        <v>687</v>
      </c>
      <c r="M20" s="55"/>
      <c r="N20" s="45"/>
    </row>
    <row r="21" spans="2:15">
      <c r="B21" s="56" t="s">
        <v>159</v>
      </c>
      <c r="C21" s="55">
        <v>1874.8517657009927</v>
      </c>
      <c r="D21" s="55">
        <v>1451.3199862357419</v>
      </c>
      <c r="E21" s="55">
        <v>4939.8094869007145</v>
      </c>
      <c r="F21" s="55">
        <v>2047.8950515475051</v>
      </c>
      <c r="G21" s="55">
        <v>3593.5396570323278</v>
      </c>
      <c r="H21" s="55">
        <v>8685.4599664461075</v>
      </c>
      <c r="I21" s="55">
        <v>16788.425585779605</v>
      </c>
      <c r="J21" s="55">
        <v>3490.6066401256444</v>
      </c>
      <c r="K21" s="55">
        <v>6967.4298276406953</v>
      </c>
      <c r="L21" s="55">
        <v>687</v>
      </c>
      <c r="M21" s="55"/>
      <c r="N21" s="45"/>
    </row>
    <row r="22" spans="2:15">
      <c r="B22" s="56" t="s">
        <v>169</v>
      </c>
      <c r="C22" s="55">
        <v>2244</v>
      </c>
      <c r="D22" s="55">
        <v>776</v>
      </c>
      <c r="E22" s="55">
        <v>4449</v>
      </c>
      <c r="F22" s="55">
        <v>2251</v>
      </c>
      <c r="G22" s="55">
        <v>5243</v>
      </c>
      <c r="H22" s="55">
        <v>8946</v>
      </c>
      <c r="I22" s="55">
        <v>14976</v>
      </c>
      <c r="J22" s="55">
        <v>3369</v>
      </c>
      <c r="K22" s="55">
        <v>10544</v>
      </c>
      <c r="L22" s="55">
        <v>687</v>
      </c>
      <c r="M22" s="55"/>
      <c r="N22" s="45"/>
    </row>
    <row r="23" spans="2:15">
      <c r="B23" s="56" t="s">
        <v>201</v>
      </c>
      <c r="C23" s="55">
        <v>2193</v>
      </c>
      <c r="D23" s="55">
        <v>1721</v>
      </c>
      <c r="E23" s="55">
        <v>5339</v>
      </c>
      <c r="F23" s="55">
        <v>1195</v>
      </c>
      <c r="G23" s="55">
        <v>4168</v>
      </c>
      <c r="H23" s="55">
        <v>9892</v>
      </c>
      <c r="I23" s="55">
        <v>13886</v>
      </c>
      <c r="J23" s="55">
        <v>3979</v>
      </c>
      <c r="K23" s="55">
        <v>11022</v>
      </c>
      <c r="L23" s="55">
        <f>+'sup, prod y rend'!D23-SUM('sup región'!C23:K23)</f>
        <v>687</v>
      </c>
      <c r="M23" s="55"/>
      <c r="N23" s="45"/>
    </row>
    <row r="24" spans="2:15">
      <c r="B24" s="56" t="s">
        <v>228</v>
      </c>
      <c r="C24" s="55">
        <v>2137</v>
      </c>
      <c r="D24" s="55">
        <v>625</v>
      </c>
      <c r="E24" s="55">
        <v>3197</v>
      </c>
      <c r="F24" s="55">
        <v>725</v>
      </c>
      <c r="G24" s="55">
        <v>3920</v>
      </c>
      <c r="H24" s="55">
        <v>7424</v>
      </c>
      <c r="I24" s="55">
        <v>12486</v>
      </c>
      <c r="J24" s="55">
        <v>2935</v>
      </c>
      <c r="K24" s="55">
        <v>7132</v>
      </c>
      <c r="L24" s="55">
        <f>+'sup, prod y rend'!D24-SUM('sup región'!C24:K24)</f>
        <v>687</v>
      </c>
      <c r="M24" s="55"/>
      <c r="N24" s="277"/>
      <c r="O24" s="195"/>
    </row>
    <row r="25" spans="2:15">
      <c r="B25" s="383" t="s">
        <v>241</v>
      </c>
      <c r="C25" s="384"/>
      <c r="D25" s="384"/>
      <c r="E25" s="384"/>
      <c r="F25" s="384"/>
      <c r="G25" s="384"/>
      <c r="H25" s="384"/>
      <c r="I25" s="384"/>
      <c r="J25" s="384"/>
      <c r="K25" s="384"/>
      <c r="L25" s="384"/>
      <c r="M25" s="55"/>
      <c r="N25" s="45"/>
    </row>
    <row r="27" spans="2:15">
      <c r="M27" s="193"/>
    </row>
    <row r="28" spans="2:15">
      <c r="B28" s="120"/>
      <c r="C28" s="118"/>
      <c r="D28" s="118"/>
      <c r="E28" s="118"/>
      <c r="F28" s="118"/>
      <c r="G28" s="118"/>
      <c r="H28" s="118"/>
      <c r="I28" s="118"/>
      <c r="J28" s="118"/>
      <c r="K28" s="118"/>
      <c r="L28" s="118"/>
      <c r="M28" s="190"/>
    </row>
    <row r="29" spans="2:15">
      <c r="B29" s="120"/>
      <c r="C29" s="118"/>
      <c r="D29" s="118"/>
      <c r="E29" s="118"/>
      <c r="F29" s="118"/>
      <c r="G29" s="118"/>
      <c r="H29" s="118"/>
      <c r="I29" s="118"/>
      <c r="J29" s="118"/>
      <c r="K29" s="118"/>
      <c r="L29" s="118"/>
      <c r="M29" s="190"/>
    </row>
    <row r="30" spans="2:15">
      <c r="B30" s="120"/>
      <c r="C30" s="118"/>
      <c r="D30" s="118"/>
      <c r="E30" s="118"/>
      <c r="F30" s="118"/>
      <c r="G30" s="118"/>
      <c r="H30" s="118"/>
      <c r="I30" s="118"/>
      <c r="J30" s="118"/>
      <c r="K30" s="118"/>
      <c r="L30" s="118"/>
      <c r="M30" s="190"/>
    </row>
    <row r="31" spans="2:15">
      <c r="B31" s="191"/>
      <c r="C31" s="192"/>
      <c r="D31" s="192"/>
      <c r="E31" s="192"/>
      <c r="F31" s="192"/>
      <c r="G31" s="192"/>
      <c r="H31" s="192"/>
      <c r="I31" s="192"/>
      <c r="J31" s="192"/>
      <c r="K31" s="192"/>
      <c r="L31" s="192"/>
      <c r="M31" s="194"/>
    </row>
    <row r="47" spans="2:2">
      <c r="B47" s="42"/>
    </row>
    <row r="48" spans="2:2" s="115" customFormat="1" hidden="1"/>
    <row r="49" s="115" customFormat="1" hidden="1"/>
    <row r="50" s="120" customFormat="1"/>
  </sheetData>
  <mergeCells count="5">
    <mergeCell ref="B6:B7"/>
    <mergeCell ref="B2:L2"/>
    <mergeCell ref="B3:L3"/>
    <mergeCell ref="B4:L4"/>
    <mergeCell ref="B25:L25"/>
  </mergeCells>
  <hyperlinks>
    <hyperlink ref="N2" location="Índice!A1" display="Volver al índice"/>
  </hyperlinks>
  <printOptions horizontalCentered="1"/>
  <pageMargins left="0.70866141732283472" right="0.70866141732283472" top="1.299212598425197" bottom="0.74803149606299213" header="0.31496062992125984" footer="0.31496062992125984"/>
  <pageSetup paperSize="122" scale="82" orientation="landscape" r:id="rId1"/>
  <headerFooter differentFirst="1">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Y48"/>
  <sheetViews>
    <sheetView zoomScale="80" zoomScaleNormal="80" zoomScalePageLayoutView="80" workbookViewId="0"/>
  </sheetViews>
  <sheetFormatPr baseColWidth="10" defaultColWidth="10.88671875" defaultRowHeight="13.2"/>
  <cols>
    <col min="1" max="1" width="1.33203125" style="20" customWidth="1"/>
    <col min="2" max="2" width="10.88671875" style="20"/>
    <col min="3" max="4" width="11.6640625" style="20" customWidth="1"/>
    <col min="5" max="5" width="14.33203125" style="20" customWidth="1"/>
    <col min="6" max="6" width="10.88671875" style="20"/>
    <col min="7" max="7" width="11.88671875" style="20" customWidth="1"/>
    <col min="8" max="8" width="12.33203125" style="20" customWidth="1"/>
    <col min="9" max="9" width="13.33203125" style="20" customWidth="1"/>
    <col min="10" max="10" width="10.88671875" style="20"/>
    <col min="11" max="11" width="11.33203125" style="20" customWidth="1"/>
    <col min="12" max="12" width="10.88671875" style="20"/>
    <col min="13" max="13" width="2" style="20" customWidth="1"/>
    <col min="14" max="14" width="12.6640625" style="20" bestFit="1" customWidth="1"/>
    <col min="15" max="15" width="10.88671875" style="120"/>
    <col min="16" max="24" width="10.88671875" style="115" hidden="1" customWidth="1"/>
    <col min="25" max="25" width="10.88671875" style="120"/>
    <col min="26" max="16384" width="10.88671875" style="20"/>
  </cols>
  <sheetData>
    <row r="1" spans="2:24" ht="6.75" customHeight="1"/>
    <row r="2" spans="2:24">
      <c r="B2" s="387" t="s">
        <v>63</v>
      </c>
      <c r="C2" s="387"/>
      <c r="D2" s="387"/>
      <c r="E2" s="387"/>
      <c r="F2" s="387"/>
      <c r="G2" s="387"/>
      <c r="H2" s="387"/>
      <c r="I2" s="387"/>
      <c r="J2" s="387"/>
      <c r="K2" s="387"/>
      <c r="L2" s="387"/>
      <c r="M2" s="184"/>
      <c r="N2" s="40" t="s">
        <v>137</v>
      </c>
    </row>
    <row r="3" spans="2:24" ht="14.25" customHeight="1">
      <c r="B3" s="387" t="s">
        <v>48</v>
      </c>
      <c r="C3" s="387"/>
      <c r="D3" s="387"/>
      <c r="E3" s="387"/>
      <c r="F3" s="387"/>
      <c r="G3" s="387"/>
      <c r="H3" s="387"/>
      <c r="I3" s="387"/>
      <c r="J3" s="387"/>
      <c r="K3" s="387"/>
      <c r="L3" s="387"/>
      <c r="M3" s="184"/>
    </row>
    <row r="4" spans="2:24">
      <c r="B4" s="387" t="s">
        <v>28</v>
      </c>
      <c r="C4" s="387"/>
      <c r="D4" s="387"/>
      <c r="E4" s="387"/>
      <c r="F4" s="387"/>
      <c r="G4" s="387"/>
      <c r="H4" s="387"/>
      <c r="I4" s="387"/>
      <c r="J4" s="387"/>
      <c r="K4" s="387"/>
      <c r="L4" s="387"/>
      <c r="M4" s="184"/>
    </row>
    <row r="5" spans="2:24">
      <c r="B5" s="98"/>
      <c r="C5" s="98"/>
      <c r="D5" s="98"/>
      <c r="E5" s="98"/>
      <c r="F5" s="98"/>
      <c r="G5" s="98"/>
      <c r="H5" s="98"/>
      <c r="I5" s="98"/>
      <c r="J5" s="99"/>
      <c r="K5" s="98"/>
      <c r="L5" s="100"/>
    </row>
    <row r="6" spans="2:24">
      <c r="B6" s="385" t="s">
        <v>13</v>
      </c>
      <c r="C6" s="185" t="s">
        <v>24</v>
      </c>
      <c r="D6" s="185" t="s">
        <v>24</v>
      </c>
      <c r="E6" s="185" t="s">
        <v>26</v>
      </c>
      <c r="F6" s="185" t="s">
        <v>24</v>
      </c>
      <c r="G6" s="185" t="s">
        <v>25</v>
      </c>
      <c r="H6" s="185" t="s">
        <v>25</v>
      </c>
      <c r="I6" s="185" t="s">
        <v>24</v>
      </c>
      <c r="J6" s="185" t="s">
        <v>24</v>
      </c>
      <c r="K6" s="185" t="s">
        <v>24</v>
      </c>
      <c r="L6" s="185" t="s">
        <v>141</v>
      </c>
      <c r="M6" s="1"/>
    </row>
    <row r="7" spans="2:24">
      <c r="B7" s="386"/>
      <c r="C7" s="186" t="s">
        <v>23</v>
      </c>
      <c r="D7" s="186" t="s">
        <v>22</v>
      </c>
      <c r="E7" s="186" t="s">
        <v>21</v>
      </c>
      <c r="F7" s="186" t="s">
        <v>20</v>
      </c>
      <c r="G7" s="186" t="s">
        <v>19</v>
      </c>
      <c r="H7" s="186" t="s">
        <v>18</v>
      </c>
      <c r="I7" s="186" t="s">
        <v>17</v>
      </c>
      <c r="J7" s="186" t="s">
        <v>16</v>
      </c>
      <c r="K7" s="186" t="s">
        <v>15</v>
      </c>
      <c r="L7" s="186" t="s">
        <v>142</v>
      </c>
      <c r="M7" s="1"/>
      <c r="P7" s="246" t="str">
        <f>+C7</f>
        <v>Coquimbo</v>
      </c>
      <c r="Q7" s="246" t="str">
        <f t="shared" ref="Q7:V7" si="0">+D7</f>
        <v>Valparaíso</v>
      </c>
      <c r="R7" s="246" t="str">
        <f t="shared" si="0"/>
        <v>Metropolitana</v>
      </c>
      <c r="S7" s="246" t="str">
        <f t="shared" si="0"/>
        <v>O´Higgins</v>
      </c>
      <c r="T7" s="246" t="str">
        <f t="shared" si="0"/>
        <v>Maule</v>
      </c>
      <c r="U7" s="246" t="str">
        <f t="shared" si="0"/>
        <v>Bío Bío</v>
      </c>
      <c r="V7" s="246" t="str">
        <f t="shared" si="0"/>
        <v>La Araucanía</v>
      </c>
      <c r="W7" s="246" t="str">
        <f>+J7</f>
        <v>Los Ríos</v>
      </c>
      <c r="X7" s="246" t="str">
        <f>+K7</f>
        <v>Los Lagos</v>
      </c>
    </row>
    <row r="8" spans="2:24">
      <c r="B8" s="101" t="s">
        <v>11</v>
      </c>
      <c r="C8" s="69">
        <v>131241.4</v>
      </c>
      <c r="D8" s="102">
        <v>21402.7</v>
      </c>
      <c r="E8" s="102">
        <v>82529.399999999994</v>
      </c>
      <c r="F8" s="102">
        <v>49669.7</v>
      </c>
      <c r="G8" s="102">
        <v>62218.6</v>
      </c>
      <c r="H8" s="102">
        <v>104593.9</v>
      </c>
      <c r="I8" s="102">
        <v>420346.7</v>
      </c>
      <c r="J8" s="101"/>
      <c r="K8" s="102">
        <v>419319.1</v>
      </c>
      <c r="L8" s="102"/>
      <c r="M8" s="55"/>
    </row>
    <row r="9" spans="2:24">
      <c r="B9" s="103" t="s">
        <v>10</v>
      </c>
      <c r="C9" s="104">
        <v>110721.3</v>
      </c>
      <c r="D9" s="104">
        <v>14420.5</v>
      </c>
      <c r="E9" s="104">
        <v>63776.2</v>
      </c>
      <c r="F9" s="104">
        <v>57186.7</v>
      </c>
      <c r="G9" s="104">
        <v>57216.7</v>
      </c>
      <c r="H9" s="104">
        <v>113195.2</v>
      </c>
      <c r="I9" s="104">
        <v>297628.59999999998</v>
      </c>
      <c r="J9" s="103"/>
      <c r="K9" s="104">
        <v>367637.1</v>
      </c>
      <c r="L9" s="104"/>
      <c r="M9" s="55"/>
      <c r="P9" s="245">
        <f t="shared" ref="P9:X21" si="1">+C9/C8-1</f>
        <v>-0.15635386394841866</v>
      </c>
      <c r="Q9" s="245">
        <f t="shared" si="1"/>
        <v>-0.32622986819419986</v>
      </c>
      <c r="R9" s="245">
        <f t="shared" si="1"/>
        <v>-0.22723053845053998</v>
      </c>
      <c r="S9" s="245">
        <f t="shared" si="1"/>
        <v>0.15133975039108361</v>
      </c>
      <c r="T9" s="245">
        <f t="shared" si="1"/>
        <v>-8.0392358555158805E-2</v>
      </c>
      <c r="U9" s="245">
        <f t="shared" si="1"/>
        <v>8.2235197272498617E-2</v>
      </c>
      <c r="V9" s="245">
        <f t="shared" si="1"/>
        <v>-0.29194495876855941</v>
      </c>
      <c r="W9" s="245" t="e">
        <f t="shared" si="1"/>
        <v>#DIV/0!</v>
      </c>
      <c r="X9" s="245">
        <f t="shared" si="1"/>
        <v>-0.12325219623909334</v>
      </c>
    </row>
    <row r="10" spans="2:24">
      <c r="B10" s="103" t="s">
        <v>9</v>
      </c>
      <c r="C10" s="104">
        <v>109620</v>
      </c>
      <c r="D10" s="104">
        <v>15000</v>
      </c>
      <c r="E10" s="104">
        <v>63360</v>
      </c>
      <c r="F10" s="104">
        <v>65550</v>
      </c>
      <c r="G10" s="104">
        <v>57190</v>
      </c>
      <c r="H10" s="104">
        <v>128320</v>
      </c>
      <c r="I10" s="104">
        <v>302400</v>
      </c>
      <c r="J10" s="103"/>
      <c r="K10" s="104">
        <v>390784</v>
      </c>
      <c r="L10" s="104"/>
      <c r="M10" s="55"/>
      <c r="P10" s="245">
        <f t="shared" si="1"/>
        <v>-9.9465956414890311E-3</v>
      </c>
      <c r="Q10" s="245">
        <f t="shared" si="1"/>
        <v>4.0185846537914793E-2</v>
      </c>
      <c r="R10" s="245">
        <f t="shared" si="1"/>
        <v>-6.5259454153743235E-3</v>
      </c>
      <c r="S10" s="245">
        <f t="shared" si="1"/>
        <v>0.14624554310705107</v>
      </c>
      <c r="T10" s="245">
        <f t="shared" si="1"/>
        <v>-4.6664697544596123E-4</v>
      </c>
      <c r="U10" s="245">
        <f t="shared" si="1"/>
        <v>0.13361697315787247</v>
      </c>
      <c r="V10" s="245">
        <f t="shared" si="1"/>
        <v>1.6031389456524048E-2</v>
      </c>
      <c r="W10" s="245" t="e">
        <f t="shared" si="1"/>
        <v>#DIV/0!</v>
      </c>
      <c r="X10" s="245">
        <f t="shared" si="1"/>
        <v>6.2961273494976489E-2</v>
      </c>
    </row>
    <row r="11" spans="2:24">
      <c r="B11" s="103" t="s">
        <v>8</v>
      </c>
      <c r="C11" s="104">
        <v>106540.8</v>
      </c>
      <c r="D11" s="104">
        <v>25575</v>
      </c>
      <c r="E11" s="104">
        <v>43227.6</v>
      </c>
      <c r="F11" s="104">
        <v>56512.800000000003</v>
      </c>
      <c r="G11" s="104">
        <v>42448</v>
      </c>
      <c r="H11" s="104">
        <v>127498.3</v>
      </c>
      <c r="I11" s="104">
        <v>321303.40000000002</v>
      </c>
      <c r="J11" s="103"/>
      <c r="K11" s="104">
        <v>380683.8</v>
      </c>
      <c r="L11" s="104"/>
      <c r="M11" s="55"/>
      <c r="P11" s="245">
        <f t="shared" si="1"/>
        <v>-2.8089764641488713E-2</v>
      </c>
      <c r="Q11" s="245">
        <f t="shared" si="1"/>
        <v>0.70500000000000007</v>
      </c>
      <c r="R11" s="245">
        <f t="shared" si="1"/>
        <v>-0.31774621212121212</v>
      </c>
      <c r="S11" s="245">
        <f t="shared" si="1"/>
        <v>-0.13786727688787181</v>
      </c>
      <c r="T11" s="245">
        <f t="shared" si="1"/>
        <v>-0.25777233782129738</v>
      </c>
      <c r="U11" s="245">
        <f t="shared" si="1"/>
        <v>-6.4035224438901972E-3</v>
      </c>
      <c r="V11" s="245">
        <f t="shared" si="1"/>
        <v>6.2511243386243365E-2</v>
      </c>
      <c r="W11" s="245" t="e">
        <f t="shared" si="1"/>
        <v>#DIV/0!</v>
      </c>
      <c r="X11" s="245">
        <f t="shared" si="1"/>
        <v>-2.5845991647559852E-2</v>
      </c>
    </row>
    <row r="12" spans="2:24">
      <c r="B12" s="103" t="s">
        <v>7</v>
      </c>
      <c r="C12" s="104">
        <v>120464.5</v>
      </c>
      <c r="D12" s="104">
        <v>31322.5</v>
      </c>
      <c r="E12" s="104">
        <v>59440</v>
      </c>
      <c r="F12" s="104">
        <v>44261.8</v>
      </c>
      <c r="G12" s="104">
        <v>63355.6</v>
      </c>
      <c r="H12" s="104">
        <v>131670</v>
      </c>
      <c r="I12" s="104">
        <v>446083.8</v>
      </c>
      <c r="J12" s="103"/>
      <c r="K12" s="104">
        <v>482834</v>
      </c>
      <c r="L12" s="104"/>
      <c r="M12" s="55"/>
      <c r="P12" s="245">
        <f t="shared" si="1"/>
        <v>0.13068890040247494</v>
      </c>
      <c r="Q12" s="245">
        <f t="shared" si="1"/>
        <v>0.22473118279569881</v>
      </c>
      <c r="R12" s="245">
        <f t="shared" si="1"/>
        <v>0.37504742340541686</v>
      </c>
      <c r="S12" s="245">
        <f t="shared" si="1"/>
        <v>-0.21678274656361041</v>
      </c>
      <c r="T12" s="245">
        <f t="shared" si="1"/>
        <v>0.49254617414248014</v>
      </c>
      <c r="U12" s="245">
        <f t="shared" si="1"/>
        <v>3.2719651948300399E-2</v>
      </c>
      <c r="V12" s="245">
        <f t="shared" si="1"/>
        <v>0.38835692370513342</v>
      </c>
      <c r="W12" s="245" t="e">
        <f t="shared" si="1"/>
        <v>#DIV/0!</v>
      </c>
      <c r="X12" s="245">
        <f t="shared" si="1"/>
        <v>0.26833345679537723</v>
      </c>
    </row>
    <row r="13" spans="2:24">
      <c r="B13" s="103" t="s">
        <v>6</v>
      </c>
      <c r="C13" s="104">
        <v>56405.8</v>
      </c>
      <c r="D13" s="104">
        <v>20394.8</v>
      </c>
      <c r="E13" s="104">
        <v>87051.9</v>
      </c>
      <c r="F13" s="104">
        <v>22726.799999999999</v>
      </c>
      <c r="G13" s="104">
        <v>44973.2</v>
      </c>
      <c r="H13" s="104">
        <v>97715.5</v>
      </c>
      <c r="I13" s="104">
        <v>212544.8</v>
      </c>
      <c r="J13" s="104">
        <v>72423.3</v>
      </c>
      <c r="K13" s="104">
        <v>213984.4</v>
      </c>
      <c r="L13" s="104"/>
      <c r="M13" s="55"/>
      <c r="P13" s="245">
        <f t="shared" si="1"/>
        <v>-0.53176412968135844</v>
      </c>
      <c r="Q13" s="245">
        <f t="shared" si="1"/>
        <v>-0.34887700534759358</v>
      </c>
      <c r="R13" s="245">
        <f t="shared" si="1"/>
        <v>0.4645339838492597</v>
      </c>
      <c r="S13" s="245">
        <f t="shared" si="1"/>
        <v>-0.48653692348707012</v>
      </c>
      <c r="T13" s="245">
        <f t="shared" si="1"/>
        <v>-0.29014641168262956</v>
      </c>
      <c r="U13" s="245">
        <f t="shared" si="1"/>
        <v>-0.25787574998101315</v>
      </c>
      <c r="V13" s="245">
        <f t="shared" si="1"/>
        <v>-0.52353167723194605</v>
      </c>
      <c r="W13" s="245" t="e">
        <f t="shared" si="1"/>
        <v>#DIV/0!</v>
      </c>
      <c r="X13" s="245">
        <f t="shared" si="1"/>
        <v>-0.5568158000472212</v>
      </c>
    </row>
    <row r="14" spans="2:24">
      <c r="B14" s="103" t="s">
        <v>5</v>
      </c>
      <c r="C14" s="104">
        <v>66880</v>
      </c>
      <c r="D14" s="104">
        <v>27744</v>
      </c>
      <c r="E14" s="104">
        <v>86001.3</v>
      </c>
      <c r="F14" s="104">
        <v>26690</v>
      </c>
      <c r="G14" s="104">
        <v>58550.1</v>
      </c>
      <c r="H14" s="104">
        <v>135270</v>
      </c>
      <c r="I14" s="104">
        <v>220224</v>
      </c>
      <c r="J14" s="104">
        <v>86623.2</v>
      </c>
      <c r="K14" s="104">
        <v>251518.8</v>
      </c>
      <c r="L14" s="104"/>
      <c r="M14" s="55"/>
      <c r="P14" s="245">
        <f t="shared" si="1"/>
        <v>0.18569366979991409</v>
      </c>
      <c r="Q14" s="245">
        <f t="shared" si="1"/>
        <v>0.36034675505521019</v>
      </c>
      <c r="R14" s="245">
        <f t="shared" si="1"/>
        <v>-1.2068662487550452E-2</v>
      </c>
      <c r="S14" s="245">
        <f t="shared" si="1"/>
        <v>0.17438442719608571</v>
      </c>
      <c r="T14" s="245">
        <f t="shared" si="1"/>
        <v>0.30188868036964234</v>
      </c>
      <c r="U14" s="245">
        <f t="shared" si="1"/>
        <v>0.38432490239521888</v>
      </c>
      <c r="V14" s="245">
        <f t="shared" si="1"/>
        <v>3.6129794753859024E-2</v>
      </c>
      <c r="W14" s="245">
        <f t="shared" si="1"/>
        <v>0.19606811620017317</v>
      </c>
      <c r="X14" s="245">
        <f t="shared" si="1"/>
        <v>0.17540717921493343</v>
      </c>
    </row>
    <row r="15" spans="2:24">
      <c r="B15" s="103" t="s">
        <v>4</v>
      </c>
      <c r="C15" s="104">
        <v>51591.1</v>
      </c>
      <c r="D15" s="104">
        <v>8350.7000000000007</v>
      </c>
      <c r="E15" s="104">
        <v>53081.5</v>
      </c>
      <c r="F15" s="104">
        <v>3752.9</v>
      </c>
      <c r="G15" s="104">
        <v>31915.5</v>
      </c>
      <c r="H15" s="104">
        <v>109800.8</v>
      </c>
      <c r="I15" s="104">
        <v>265552.8</v>
      </c>
      <c r="J15" s="104">
        <v>121619.2</v>
      </c>
      <c r="K15" s="104">
        <v>272625</v>
      </c>
      <c r="L15" s="104"/>
      <c r="M15" s="55"/>
      <c r="P15" s="245">
        <f t="shared" si="1"/>
        <v>-0.22860197368421054</v>
      </c>
      <c r="Q15" s="245">
        <f t="shared" si="1"/>
        <v>-0.69900879469434829</v>
      </c>
      <c r="R15" s="245">
        <f t="shared" si="1"/>
        <v>-0.38278258584463265</v>
      </c>
      <c r="S15" s="245">
        <f t="shared" si="1"/>
        <v>-0.85938928437617079</v>
      </c>
      <c r="T15" s="245">
        <f t="shared" si="1"/>
        <v>-0.45490272433351953</v>
      </c>
      <c r="U15" s="245">
        <f t="shared" si="1"/>
        <v>-0.18828417239594886</v>
      </c>
      <c r="V15" s="245">
        <f t="shared" si="1"/>
        <v>0.20583042720139488</v>
      </c>
      <c r="W15" s="245">
        <f t="shared" si="1"/>
        <v>0.40400262285392374</v>
      </c>
      <c r="X15" s="245">
        <f t="shared" si="1"/>
        <v>8.3914999594463691E-2</v>
      </c>
    </row>
    <row r="16" spans="2:24" ht="15" customHeight="1">
      <c r="B16" s="103" t="s">
        <v>3</v>
      </c>
      <c r="C16" s="104">
        <v>78466.3</v>
      </c>
      <c r="D16" s="104">
        <v>11764.2</v>
      </c>
      <c r="E16" s="104">
        <v>86174.8</v>
      </c>
      <c r="F16" s="104">
        <v>38358</v>
      </c>
      <c r="G16" s="104">
        <v>57455.5</v>
      </c>
      <c r="H16" s="104">
        <v>165633.4</v>
      </c>
      <c r="I16" s="104">
        <v>315519.2</v>
      </c>
      <c r="J16" s="104">
        <v>124687.7</v>
      </c>
      <c r="K16" s="104">
        <v>197024.2</v>
      </c>
      <c r="L16" s="104"/>
      <c r="M16" s="55"/>
      <c r="P16" s="245">
        <f t="shared" si="1"/>
        <v>0.52092705912453896</v>
      </c>
      <c r="Q16" s="245">
        <f t="shared" si="1"/>
        <v>0.40876812722286759</v>
      </c>
      <c r="R16" s="245">
        <f t="shared" si="1"/>
        <v>0.62344319584035879</v>
      </c>
      <c r="S16" s="245">
        <f t="shared" si="1"/>
        <v>9.220895840549975</v>
      </c>
      <c r="T16" s="245">
        <f t="shared" si="1"/>
        <v>0.80023812880888601</v>
      </c>
      <c r="U16" s="245">
        <f t="shared" si="1"/>
        <v>0.50848991992772352</v>
      </c>
      <c r="V16" s="245">
        <f t="shared" si="1"/>
        <v>0.1881599440864492</v>
      </c>
      <c r="W16" s="245">
        <f t="shared" si="1"/>
        <v>2.5230391254012607E-2</v>
      </c>
      <c r="X16" s="245">
        <f t="shared" si="1"/>
        <v>-0.27730692342961938</v>
      </c>
    </row>
    <row r="17" spans="2:24">
      <c r="B17" s="103" t="s">
        <v>2</v>
      </c>
      <c r="C17" s="104">
        <v>75516</v>
      </c>
      <c r="D17" s="104">
        <v>31084</v>
      </c>
      <c r="E17" s="104">
        <v>79125</v>
      </c>
      <c r="F17" s="104">
        <v>15805</v>
      </c>
      <c r="G17" s="104">
        <v>111620</v>
      </c>
      <c r="H17" s="104">
        <v>255835</v>
      </c>
      <c r="I17" s="104">
        <v>615990</v>
      </c>
      <c r="J17" s="104">
        <v>142120</v>
      </c>
      <c r="K17" s="104">
        <v>343081</v>
      </c>
      <c r="L17" s="104"/>
      <c r="M17" s="55"/>
      <c r="P17" s="245">
        <f t="shared" si="1"/>
        <v>-3.7599580966606094E-2</v>
      </c>
      <c r="Q17" s="245">
        <f t="shared" si="1"/>
        <v>1.6422536169055268</v>
      </c>
      <c r="R17" s="245">
        <f t="shared" si="1"/>
        <v>-8.1808138806240382E-2</v>
      </c>
      <c r="S17" s="245">
        <f t="shared" si="1"/>
        <v>-0.58796079044788563</v>
      </c>
      <c r="T17" s="245">
        <f t="shared" si="1"/>
        <v>0.9427208883396716</v>
      </c>
      <c r="U17" s="245">
        <f t="shared" si="1"/>
        <v>0.54458581421380003</v>
      </c>
      <c r="V17" s="245">
        <f t="shared" si="1"/>
        <v>0.95230591355454752</v>
      </c>
      <c r="W17" s="245">
        <f t="shared" si="1"/>
        <v>0.13980769554655348</v>
      </c>
      <c r="X17" s="245">
        <f t="shared" si="1"/>
        <v>0.74131401117223161</v>
      </c>
    </row>
    <row r="18" spans="2:24">
      <c r="B18" s="103" t="s">
        <v>114</v>
      </c>
      <c r="C18" s="104">
        <v>41067.300000000003</v>
      </c>
      <c r="D18" s="104">
        <v>16000.460000000001</v>
      </c>
      <c r="E18" s="104">
        <v>88299.36</v>
      </c>
      <c r="F18" s="104">
        <v>25652.06</v>
      </c>
      <c r="G18" s="104">
        <v>34486.400000000001</v>
      </c>
      <c r="H18" s="104">
        <v>101006.31999999999</v>
      </c>
      <c r="I18" s="104">
        <v>272034.59999999998</v>
      </c>
      <c r="J18" s="104">
        <v>122928.38999999998</v>
      </c>
      <c r="K18" s="104">
        <v>385711.38</v>
      </c>
      <c r="L18" s="104"/>
      <c r="M18" s="55"/>
      <c r="P18" s="245">
        <f t="shared" si="1"/>
        <v>-0.45617749880819958</v>
      </c>
      <c r="Q18" s="245">
        <f t="shared" si="1"/>
        <v>-0.48525093295586152</v>
      </c>
      <c r="R18" s="245">
        <f t="shared" si="1"/>
        <v>0.11594767772511849</v>
      </c>
      <c r="S18" s="245">
        <f t="shared" si="1"/>
        <v>0.62303448275862072</v>
      </c>
      <c r="T18" s="245">
        <f t="shared" si="1"/>
        <v>-0.6910374484859344</v>
      </c>
      <c r="U18" s="245">
        <f t="shared" si="1"/>
        <v>-0.60518959485605961</v>
      </c>
      <c r="V18" s="245">
        <f t="shared" si="1"/>
        <v>-0.55837822042565632</v>
      </c>
      <c r="W18" s="245">
        <f t="shared" si="1"/>
        <v>-0.13503806642274141</v>
      </c>
      <c r="X18" s="245">
        <f t="shared" si="1"/>
        <v>0.1242574785546271</v>
      </c>
    </row>
    <row r="19" spans="2:24">
      <c r="B19" s="103" t="s">
        <v>123</v>
      </c>
      <c r="C19" s="104">
        <v>51863.119903167018</v>
      </c>
      <c r="D19" s="104">
        <v>16391.720884117247</v>
      </c>
      <c r="E19" s="104">
        <v>112644.46653744439</v>
      </c>
      <c r="F19" s="104">
        <v>19220.222324539445</v>
      </c>
      <c r="G19" s="104">
        <v>69067.986200520332</v>
      </c>
      <c r="H19" s="104">
        <v>152632.15975101327</v>
      </c>
      <c r="I19" s="104">
        <v>314581.74984666158</v>
      </c>
      <c r="J19" s="104">
        <v>76034.57195077253</v>
      </c>
      <c r="K19" s="104">
        <v>340220.209903059</v>
      </c>
      <c r="L19" s="104"/>
      <c r="M19" s="55"/>
      <c r="P19" s="245">
        <f t="shared" si="1"/>
        <v>0.2628811707408818</v>
      </c>
      <c r="Q19" s="245">
        <f t="shared" si="1"/>
        <v>2.4453102230638679E-2</v>
      </c>
      <c r="R19" s="245">
        <f t="shared" si="1"/>
        <v>0.27571101916757246</v>
      </c>
      <c r="S19" s="245">
        <f t="shared" si="1"/>
        <v>-0.25073376857299401</v>
      </c>
      <c r="T19" s="245">
        <f t="shared" si="1"/>
        <v>1.0027601083476481</v>
      </c>
      <c r="U19" s="245">
        <f t="shared" si="1"/>
        <v>0.51111494558967485</v>
      </c>
      <c r="V19" s="245">
        <f t="shared" si="1"/>
        <v>0.15640344958568364</v>
      </c>
      <c r="W19" s="245">
        <f t="shared" si="1"/>
        <v>-0.38147264475868803</v>
      </c>
      <c r="X19" s="245">
        <f t="shared" si="1"/>
        <v>-0.11794095911025748</v>
      </c>
    </row>
    <row r="20" spans="2:24">
      <c r="B20" s="103" t="s">
        <v>132</v>
      </c>
      <c r="C20" s="104">
        <v>47235.5</v>
      </c>
      <c r="D20" s="104">
        <v>18070.8</v>
      </c>
      <c r="E20" s="104">
        <v>77889.39</v>
      </c>
      <c r="F20" s="104">
        <v>17620.16</v>
      </c>
      <c r="G20" s="104">
        <v>45494.03</v>
      </c>
      <c r="H20" s="104">
        <v>131819.4</v>
      </c>
      <c r="I20" s="104">
        <v>272045.36</v>
      </c>
      <c r="J20" s="104">
        <v>100735.98000000001</v>
      </c>
      <c r="K20" s="104">
        <v>344148.42000000004</v>
      </c>
      <c r="L20" s="104">
        <v>6265.9</v>
      </c>
      <c r="M20" s="55"/>
      <c r="P20" s="245">
        <f t="shared" si="1"/>
        <v>-8.9227565017438004E-2</v>
      </c>
      <c r="Q20" s="245">
        <f t="shared" si="1"/>
        <v>0.1024345843705583</v>
      </c>
      <c r="R20" s="245">
        <f t="shared" si="1"/>
        <v>-0.30853780576866041</v>
      </c>
      <c r="S20" s="245">
        <f t="shared" si="1"/>
        <v>-8.3248897828645974E-2</v>
      </c>
      <c r="T20" s="245">
        <f t="shared" si="1"/>
        <v>-0.34131523875735548</v>
      </c>
      <c r="U20" s="245">
        <f t="shared" si="1"/>
        <v>-0.13635894155573014</v>
      </c>
      <c r="V20" s="245">
        <f t="shared" si="1"/>
        <v>-0.13521569470382611</v>
      </c>
      <c r="W20" s="245">
        <f t="shared" si="1"/>
        <v>0.32487074518181069</v>
      </c>
      <c r="X20" s="245">
        <f t="shared" si="1"/>
        <v>1.1546080986959417E-2</v>
      </c>
    </row>
    <row r="21" spans="2:24">
      <c r="B21" s="103" t="s">
        <v>159</v>
      </c>
      <c r="C21" s="104">
        <v>43406.3</v>
      </c>
      <c r="D21" s="104">
        <v>21881.1</v>
      </c>
      <c r="E21" s="104">
        <v>112928.4</v>
      </c>
      <c r="F21" s="104">
        <v>33402.9</v>
      </c>
      <c r="G21" s="104">
        <v>59085.4</v>
      </c>
      <c r="H21" s="104">
        <v>137049.29999999999</v>
      </c>
      <c r="I21" s="104">
        <v>305709.5</v>
      </c>
      <c r="J21" s="104">
        <v>62139.8</v>
      </c>
      <c r="K21" s="104">
        <v>178633.9</v>
      </c>
      <c r="L21" s="104">
        <v>6265.44</v>
      </c>
      <c r="M21" s="55"/>
      <c r="P21" s="245">
        <f t="shared" si="1"/>
        <v>-8.10661472832932E-2</v>
      </c>
      <c r="Q21" s="245">
        <f t="shared" si="1"/>
        <v>0.21085397436748776</v>
      </c>
      <c r="R21" s="245">
        <f t="shared" si="1"/>
        <v>0.44985600734580156</v>
      </c>
      <c r="S21" s="245">
        <f t="shared" si="1"/>
        <v>0.89572058369504037</v>
      </c>
      <c r="T21" s="245">
        <f t="shared" si="1"/>
        <v>0.29875062728010682</v>
      </c>
      <c r="U21" s="245">
        <f t="shared" si="1"/>
        <v>3.9674736798984034E-2</v>
      </c>
      <c r="V21" s="245">
        <f t="shared" si="1"/>
        <v>0.12374458435902014</v>
      </c>
      <c r="W21" s="245">
        <f t="shared" si="1"/>
        <v>-0.38314195186268107</v>
      </c>
      <c r="X21" s="245">
        <f t="shared" si="1"/>
        <v>-0.48093935750162686</v>
      </c>
    </row>
    <row r="22" spans="2:24">
      <c r="B22" s="103" t="s">
        <v>169</v>
      </c>
      <c r="C22" s="104">
        <v>55735.817928483295</v>
      </c>
      <c r="D22" s="104">
        <v>24283.260402086016</v>
      </c>
      <c r="E22" s="104">
        <v>79277.198699933128</v>
      </c>
      <c r="F22" s="104">
        <v>28309.72260457333</v>
      </c>
      <c r="G22" s="104">
        <v>75935.703893111044</v>
      </c>
      <c r="H22" s="104">
        <v>141130.02239196911</v>
      </c>
      <c r="I22" s="104">
        <v>368994.71594551863</v>
      </c>
      <c r="J22" s="104">
        <v>87347.81615447787</v>
      </c>
      <c r="K22" s="104">
        <v>341847.43427319085</v>
      </c>
      <c r="L22" s="104">
        <v>6850.9549048342833</v>
      </c>
      <c r="M22" s="55"/>
      <c r="P22" s="245">
        <f t="shared" ref="P22:X23" si="2">+C22/C21-1</f>
        <v>0.28404904192440483</v>
      </c>
      <c r="Q22" s="245">
        <f t="shared" si="2"/>
        <v>0.10978243333680737</v>
      </c>
      <c r="R22" s="245">
        <f t="shared" si="2"/>
        <v>-0.29798705462989705</v>
      </c>
      <c r="S22" s="245">
        <f t="shared" si="2"/>
        <v>-0.15247710215061183</v>
      </c>
      <c r="T22" s="245">
        <f t="shared" si="2"/>
        <v>0.28518557703106073</v>
      </c>
      <c r="U22" s="245">
        <f t="shared" si="2"/>
        <v>2.9775579969902211E-2</v>
      </c>
      <c r="V22" s="245">
        <f t="shared" si="2"/>
        <v>0.20701095630171329</v>
      </c>
      <c r="W22" s="245">
        <f t="shared" si="2"/>
        <v>0.40566619388021641</v>
      </c>
      <c r="X22" s="245">
        <f t="shared" si="2"/>
        <v>0.91367615146504022</v>
      </c>
    </row>
    <row r="23" spans="2:24">
      <c r="B23" s="103" t="s">
        <v>201</v>
      </c>
      <c r="C23" s="104">
        <v>54517.979999999996</v>
      </c>
      <c r="D23" s="104">
        <v>23887.480000000003</v>
      </c>
      <c r="E23" s="104">
        <v>90763</v>
      </c>
      <c r="F23" s="104">
        <v>18426.900000000001</v>
      </c>
      <c r="G23" s="104">
        <v>92237.84</v>
      </c>
      <c r="H23" s="104">
        <v>170637</v>
      </c>
      <c r="I23" s="104">
        <v>369923.04</v>
      </c>
      <c r="J23" s="104">
        <v>126094.50999999998</v>
      </c>
      <c r="K23" s="104">
        <v>473725.56000000006</v>
      </c>
      <c r="L23" s="104">
        <v>6265.4400000000005</v>
      </c>
      <c r="M23" s="55"/>
      <c r="P23" s="245">
        <f t="shared" si="2"/>
        <v>-2.1850184921408222E-2</v>
      </c>
      <c r="Q23" s="245">
        <f t="shared" si="2"/>
        <v>-1.6298486921962674E-2</v>
      </c>
      <c r="R23" s="245">
        <f t="shared" si="2"/>
        <v>0.14488152316709657</v>
      </c>
      <c r="S23" s="245">
        <f t="shared" si="2"/>
        <v>-0.34909641265707048</v>
      </c>
      <c r="T23" s="245">
        <f t="shared" si="2"/>
        <v>0.21468341334974972</v>
      </c>
      <c r="U23" s="245">
        <f t="shared" si="2"/>
        <v>0.20907654592500058</v>
      </c>
      <c r="V23" s="245">
        <f t="shared" si="2"/>
        <v>2.5158193718373134E-3</v>
      </c>
      <c r="W23" s="245">
        <f t="shared" si="2"/>
        <v>0.44359087097263128</v>
      </c>
      <c r="X23" s="245">
        <f t="shared" si="2"/>
        <v>0.38578065097138459</v>
      </c>
    </row>
    <row r="24" spans="2:24">
      <c r="B24" s="388" t="s">
        <v>240</v>
      </c>
      <c r="C24" s="389"/>
      <c r="D24" s="389"/>
      <c r="E24" s="389"/>
      <c r="F24" s="389"/>
      <c r="G24" s="389"/>
      <c r="H24" s="389"/>
      <c r="I24" s="389"/>
      <c r="J24" s="389"/>
      <c r="K24" s="389"/>
      <c r="L24" s="389"/>
    </row>
    <row r="25" spans="2:24">
      <c r="B25" s="100"/>
      <c r="C25" s="100"/>
      <c r="D25" s="100"/>
      <c r="E25" s="100"/>
      <c r="F25" s="100"/>
      <c r="G25" s="100"/>
      <c r="H25" s="100"/>
      <c r="I25" s="100"/>
      <c r="J25" s="100"/>
      <c r="K25" s="100"/>
      <c r="L25" s="100"/>
    </row>
    <row r="26" spans="2:24">
      <c r="B26" s="198"/>
      <c r="C26" s="199"/>
      <c r="D26" s="199"/>
      <c r="E26" s="199"/>
      <c r="F26" s="199"/>
      <c r="G26" s="199"/>
      <c r="H26" s="199"/>
      <c r="I26" s="199"/>
      <c r="J26" s="199"/>
      <c r="K26" s="199"/>
      <c r="L26" s="199"/>
      <c r="M26" s="195"/>
    </row>
    <row r="27" spans="2:24">
      <c r="B27" s="198"/>
      <c r="C27" s="199"/>
      <c r="D27" s="199"/>
      <c r="E27" s="199"/>
      <c r="F27" s="199"/>
      <c r="G27" s="199"/>
      <c r="H27" s="199"/>
      <c r="I27" s="199"/>
      <c r="J27" s="199"/>
      <c r="K27" s="199"/>
      <c r="L27" s="199"/>
      <c r="M27" s="195"/>
    </row>
    <row r="28" spans="2:24">
      <c r="B28" s="198"/>
      <c r="C28" s="199"/>
      <c r="D28" s="199"/>
      <c r="E28" s="199"/>
      <c r="F28" s="199"/>
      <c r="G28" s="199"/>
      <c r="H28" s="199"/>
      <c r="I28" s="199"/>
      <c r="J28" s="199"/>
      <c r="K28" s="199"/>
      <c r="L28" s="199"/>
      <c r="M28" s="195"/>
    </row>
    <row r="29" spans="2:24">
      <c r="B29" s="198"/>
      <c r="C29" s="200"/>
      <c r="D29" s="200"/>
      <c r="E29" s="200"/>
      <c r="F29" s="200"/>
      <c r="G29" s="200"/>
      <c r="H29" s="200"/>
      <c r="I29" s="200"/>
      <c r="J29" s="200"/>
      <c r="K29" s="200"/>
      <c r="L29" s="200"/>
      <c r="M29" s="195"/>
    </row>
    <row r="30" spans="2:24">
      <c r="B30" s="100"/>
      <c r="C30" s="100"/>
      <c r="D30" s="100"/>
      <c r="E30" s="100"/>
      <c r="F30" s="100"/>
      <c r="G30" s="100"/>
      <c r="H30" s="100"/>
      <c r="I30" s="100"/>
      <c r="J30" s="100"/>
      <c r="K30" s="100"/>
      <c r="L30" s="100"/>
    </row>
    <row r="31" spans="2:24">
      <c r="B31" s="100"/>
      <c r="C31" s="100"/>
      <c r="D31" s="100"/>
      <c r="E31" s="100"/>
      <c r="F31" s="100"/>
      <c r="G31" s="100"/>
      <c r="H31" s="100"/>
      <c r="I31" s="100"/>
      <c r="J31" s="100"/>
      <c r="K31" s="100"/>
      <c r="L31" s="100"/>
    </row>
    <row r="32" spans="2:24">
      <c r="B32" s="100"/>
      <c r="C32" s="100"/>
      <c r="D32" s="100"/>
      <c r="E32" s="100"/>
      <c r="F32" s="100"/>
      <c r="G32" s="100"/>
      <c r="H32" s="100"/>
      <c r="I32" s="100"/>
      <c r="J32" s="100"/>
      <c r="K32" s="100"/>
      <c r="L32" s="100"/>
    </row>
    <row r="33" spans="2:12">
      <c r="B33" s="100"/>
      <c r="C33" s="100"/>
      <c r="D33" s="100"/>
      <c r="E33" s="100"/>
      <c r="F33" s="100"/>
      <c r="G33" s="100"/>
      <c r="H33" s="100"/>
      <c r="I33" s="100"/>
      <c r="J33" s="100"/>
      <c r="K33" s="100"/>
      <c r="L33" s="100"/>
    </row>
    <row r="34" spans="2:12">
      <c r="B34" s="100"/>
      <c r="C34" s="100"/>
      <c r="D34" s="100"/>
      <c r="E34" s="100"/>
      <c r="F34" s="100"/>
      <c r="G34" s="100"/>
      <c r="H34" s="100"/>
      <c r="I34" s="100"/>
      <c r="J34" s="100"/>
      <c r="K34" s="100"/>
      <c r="L34" s="100"/>
    </row>
    <row r="35" spans="2:12">
      <c r="B35" s="100"/>
      <c r="C35" s="100"/>
      <c r="D35" s="100"/>
      <c r="E35" s="100"/>
      <c r="F35" s="100"/>
      <c r="G35" s="100"/>
      <c r="H35" s="100"/>
      <c r="I35" s="100"/>
      <c r="J35" s="100"/>
      <c r="K35" s="100"/>
      <c r="L35" s="100"/>
    </row>
    <row r="36" spans="2:12">
      <c r="B36" s="100"/>
      <c r="C36" s="100"/>
      <c r="D36" s="100"/>
      <c r="E36" s="100"/>
      <c r="F36" s="100"/>
      <c r="G36" s="100"/>
      <c r="H36" s="100"/>
      <c r="I36" s="100"/>
      <c r="J36" s="100"/>
      <c r="K36" s="100"/>
      <c r="L36" s="100"/>
    </row>
    <row r="37" spans="2:12">
      <c r="B37" s="100"/>
      <c r="C37" s="100"/>
      <c r="D37" s="100"/>
      <c r="E37" s="100"/>
      <c r="F37" s="100"/>
      <c r="G37" s="100"/>
      <c r="H37" s="100"/>
      <c r="I37" s="100"/>
      <c r="J37" s="100"/>
      <c r="K37" s="100"/>
      <c r="L37" s="100"/>
    </row>
    <row r="38" spans="2:12">
      <c r="B38" s="100"/>
      <c r="C38" s="100"/>
      <c r="D38" s="100"/>
      <c r="E38" s="100"/>
      <c r="F38" s="100"/>
      <c r="G38" s="100"/>
      <c r="H38" s="100"/>
      <c r="I38" s="100"/>
      <c r="J38" s="100"/>
      <c r="K38" s="100"/>
      <c r="L38" s="100"/>
    </row>
    <row r="39" spans="2:12">
      <c r="B39" s="100"/>
      <c r="C39" s="100"/>
      <c r="D39" s="100"/>
      <c r="E39" s="100"/>
      <c r="F39" s="100"/>
      <c r="G39" s="100"/>
      <c r="H39" s="100"/>
      <c r="I39" s="100"/>
      <c r="J39" s="100"/>
      <c r="K39" s="100"/>
      <c r="L39" s="100"/>
    </row>
    <row r="40" spans="2:12">
      <c r="B40" s="100"/>
      <c r="C40" s="100"/>
      <c r="D40" s="100"/>
      <c r="E40" s="100"/>
      <c r="F40" s="100"/>
      <c r="G40" s="100"/>
      <c r="H40" s="100"/>
      <c r="I40" s="100"/>
      <c r="J40" s="100"/>
      <c r="K40" s="100"/>
      <c r="L40" s="100"/>
    </row>
    <row r="41" spans="2:12">
      <c r="B41" s="100"/>
      <c r="C41" s="100"/>
      <c r="D41" s="100"/>
      <c r="E41" s="100"/>
      <c r="F41" s="100"/>
      <c r="G41" s="100"/>
      <c r="H41" s="100"/>
      <c r="I41" s="100"/>
      <c r="J41" s="100"/>
      <c r="K41" s="100"/>
      <c r="L41" s="100"/>
    </row>
    <row r="42" spans="2:12">
      <c r="B42" s="100"/>
      <c r="C42" s="100"/>
      <c r="D42" s="100"/>
      <c r="E42" s="100"/>
      <c r="F42" s="100"/>
      <c r="G42" s="100"/>
      <c r="H42" s="100"/>
      <c r="I42" s="100"/>
      <c r="J42" s="100"/>
      <c r="K42" s="100"/>
      <c r="L42" s="100"/>
    </row>
    <row r="43" spans="2:12">
      <c r="B43" s="100"/>
      <c r="C43" s="100"/>
      <c r="D43" s="100"/>
      <c r="E43" s="100"/>
      <c r="F43" s="100"/>
      <c r="G43" s="100"/>
      <c r="H43" s="100"/>
      <c r="I43" s="100"/>
      <c r="J43" s="100"/>
      <c r="K43" s="100"/>
      <c r="L43" s="100"/>
    </row>
    <row r="44" spans="2:12">
      <c r="B44" s="100"/>
      <c r="C44" s="100"/>
      <c r="D44" s="100"/>
      <c r="E44" s="100"/>
      <c r="F44" s="100"/>
      <c r="G44" s="100"/>
      <c r="H44" s="100"/>
      <c r="I44" s="100"/>
      <c r="J44" s="100"/>
      <c r="K44" s="100"/>
      <c r="L44" s="100"/>
    </row>
    <row r="45" spans="2:12">
      <c r="B45" s="100"/>
      <c r="C45" s="100"/>
      <c r="D45" s="100"/>
      <c r="E45" s="100"/>
      <c r="F45" s="100"/>
      <c r="G45" s="100"/>
      <c r="H45" s="100"/>
      <c r="I45" s="100"/>
      <c r="J45" s="100"/>
      <c r="K45" s="100"/>
      <c r="L45" s="100"/>
    </row>
    <row r="46" spans="2:12">
      <c r="B46" s="100"/>
      <c r="C46" s="100"/>
      <c r="D46" s="100"/>
      <c r="E46" s="100"/>
      <c r="F46" s="100"/>
      <c r="G46" s="100"/>
      <c r="H46" s="100"/>
      <c r="I46" s="100"/>
      <c r="J46" s="100"/>
      <c r="K46" s="100"/>
      <c r="L46" s="100"/>
    </row>
    <row r="47" spans="2:12">
      <c r="C47" s="100"/>
      <c r="D47" s="100"/>
      <c r="E47" s="100"/>
      <c r="F47" s="100"/>
      <c r="G47" s="100"/>
      <c r="H47" s="100"/>
      <c r="I47" s="100"/>
      <c r="J47" s="100"/>
      <c r="K47" s="100"/>
      <c r="L47" s="100"/>
    </row>
    <row r="48" spans="2:12">
      <c r="B48" s="100"/>
      <c r="C48" s="100"/>
      <c r="D48" s="100"/>
      <c r="E48" s="100"/>
      <c r="F48" s="100"/>
      <c r="G48" s="100"/>
      <c r="H48" s="100"/>
      <c r="I48" s="100"/>
      <c r="J48" s="100"/>
      <c r="K48" s="100"/>
      <c r="L48" s="100"/>
    </row>
  </sheetData>
  <mergeCells count="5">
    <mergeCell ref="B6:B7"/>
    <mergeCell ref="B2:L2"/>
    <mergeCell ref="B3:L3"/>
    <mergeCell ref="B4:L4"/>
    <mergeCell ref="B24:L24"/>
  </mergeCells>
  <hyperlinks>
    <hyperlink ref="N2" location="Índice!A1" display="Volver al índice"/>
  </hyperlinks>
  <printOptions horizontalCentered="1"/>
  <pageMargins left="0.70866141732283472" right="0.70866141732283472" top="1.299212598425197" bottom="0.74803149606299213" header="0.31496062992125984" footer="0.31496062992125984"/>
  <pageSetup paperSize="122" scale="78" orientation="landscape" r:id="rId1"/>
  <headerFooter differentFirst="1">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pageSetUpPr fitToPage="1"/>
  </sheetPr>
  <dimension ref="B1:Y49"/>
  <sheetViews>
    <sheetView zoomScale="80" zoomScaleNormal="80" zoomScalePageLayoutView="80" workbookViewId="0"/>
  </sheetViews>
  <sheetFormatPr baseColWidth="10" defaultColWidth="10.88671875" defaultRowHeight="13.2"/>
  <cols>
    <col min="1" max="1" width="1.33203125" style="20" customWidth="1"/>
    <col min="2" max="2" width="11.33203125" style="20" customWidth="1"/>
    <col min="3" max="4" width="12" style="20" customWidth="1"/>
    <col min="5" max="5" width="14.88671875" style="20" customWidth="1"/>
    <col min="6" max="8" width="12" style="20" customWidth="1"/>
    <col min="9" max="9" width="13.6640625" style="20" customWidth="1"/>
    <col min="10" max="11" width="12" style="20" customWidth="1"/>
    <col min="12" max="12" width="10.88671875" style="20"/>
    <col min="13" max="13" width="1.33203125" style="20" customWidth="1"/>
    <col min="14" max="14" width="10.88671875" style="20"/>
    <col min="15" max="15" width="10.88671875" style="120"/>
    <col min="16" max="24" width="10.88671875" style="115" hidden="1" customWidth="1"/>
    <col min="25" max="25" width="10.88671875" style="120"/>
    <col min="26" max="16384" width="10.88671875" style="20"/>
  </cols>
  <sheetData>
    <row r="1" spans="2:25" ht="6.75" customHeight="1"/>
    <row r="2" spans="2:25">
      <c r="B2" s="362" t="s">
        <v>130</v>
      </c>
      <c r="C2" s="362"/>
      <c r="D2" s="362"/>
      <c r="E2" s="362"/>
      <c r="F2" s="362"/>
      <c r="G2" s="362"/>
      <c r="H2" s="362"/>
      <c r="I2" s="362"/>
      <c r="J2" s="362"/>
      <c r="K2" s="362"/>
      <c r="L2" s="362"/>
      <c r="M2" s="184"/>
      <c r="N2" s="40" t="s">
        <v>137</v>
      </c>
      <c r="O2" s="180"/>
      <c r="P2" s="247"/>
    </row>
    <row r="3" spans="2:25">
      <c r="B3" s="362" t="s">
        <v>47</v>
      </c>
      <c r="C3" s="362"/>
      <c r="D3" s="362"/>
      <c r="E3" s="362"/>
      <c r="F3" s="362"/>
      <c r="G3" s="362"/>
      <c r="H3" s="362"/>
      <c r="I3" s="362"/>
      <c r="J3" s="362"/>
      <c r="K3" s="362"/>
      <c r="L3" s="362"/>
      <c r="M3" s="184"/>
      <c r="N3" s="184"/>
      <c r="O3" s="180"/>
      <c r="P3" s="247"/>
    </row>
    <row r="4" spans="2:25" ht="15" customHeight="1">
      <c r="B4" s="362" t="s">
        <v>29</v>
      </c>
      <c r="C4" s="362"/>
      <c r="D4" s="362"/>
      <c r="E4" s="362"/>
      <c r="F4" s="362"/>
      <c r="G4" s="362"/>
      <c r="H4" s="362"/>
      <c r="I4" s="362"/>
      <c r="J4" s="362"/>
      <c r="K4" s="362"/>
      <c r="L4" s="362"/>
      <c r="M4" s="184"/>
      <c r="N4" s="184"/>
      <c r="O4" s="180"/>
      <c r="P4" s="247"/>
    </row>
    <row r="5" spans="2:25">
      <c r="B5" s="2"/>
      <c r="C5" s="2"/>
      <c r="D5" s="2"/>
      <c r="E5" s="2"/>
      <c r="F5" s="2"/>
      <c r="G5" s="2"/>
      <c r="H5" s="2"/>
      <c r="I5" s="2"/>
      <c r="J5" s="2"/>
      <c r="K5" s="2"/>
      <c r="L5" s="2"/>
      <c r="M5" s="2"/>
      <c r="N5" s="2"/>
      <c r="O5" s="203"/>
      <c r="P5" s="248"/>
    </row>
    <row r="6" spans="2:25" ht="15" customHeight="1">
      <c r="B6" s="385" t="s">
        <v>13</v>
      </c>
      <c r="C6" s="185" t="s">
        <v>24</v>
      </c>
      <c r="D6" s="185" t="s">
        <v>24</v>
      </c>
      <c r="E6" s="185" t="s">
        <v>26</v>
      </c>
      <c r="F6" s="185" t="s">
        <v>24</v>
      </c>
      <c r="G6" s="185" t="s">
        <v>25</v>
      </c>
      <c r="H6" s="185" t="s">
        <v>25</v>
      </c>
      <c r="I6" s="185" t="s">
        <v>24</v>
      </c>
      <c r="J6" s="185" t="s">
        <v>24</v>
      </c>
      <c r="K6" s="185" t="s">
        <v>24</v>
      </c>
      <c r="L6" s="185" t="s">
        <v>141</v>
      </c>
      <c r="M6" s="1"/>
      <c r="N6" s="1"/>
      <c r="O6" s="204"/>
      <c r="P6" s="249"/>
    </row>
    <row r="7" spans="2:25" ht="15" customHeight="1">
      <c r="B7" s="386"/>
      <c r="C7" s="186" t="s">
        <v>23</v>
      </c>
      <c r="D7" s="186" t="s">
        <v>22</v>
      </c>
      <c r="E7" s="186" t="s">
        <v>21</v>
      </c>
      <c r="F7" s="186" t="s">
        <v>20</v>
      </c>
      <c r="G7" s="186" t="s">
        <v>19</v>
      </c>
      <c r="H7" s="186" t="s">
        <v>18</v>
      </c>
      <c r="I7" s="186" t="s">
        <v>17</v>
      </c>
      <c r="J7" s="186" t="s">
        <v>16</v>
      </c>
      <c r="K7" s="186" t="s">
        <v>15</v>
      </c>
      <c r="L7" s="186" t="s">
        <v>142</v>
      </c>
      <c r="M7" s="1"/>
      <c r="N7" s="1"/>
      <c r="O7" s="204"/>
      <c r="P7" s="246" t="str">
        <f>+C7</f>
        <v>Coquimbo</v>
      </c>
      <c r="Q7" s="246" t="str">
        <f t="shared" ref="Q7:V7" si="0">+D7</f>
        <v>Valparaíso</v>
      </c>
      <c r="R7" s="246" t="str">
        <f t="shared" si="0"/>
        <v>Metropolitana</v>
      </c>
      <c r="S7" s="246" t="str">
        <f t="shared" si="0"/>
        <v>O´Higgins</v>
      </c>
      <c r="T7" s="246" t="str">
        <f t="shared" si="0"/>
        <v>Maule</v>
      </c>
      <c r="U7" s="246" t="str">
        <f t="shared" si="0"/>
        <v>Bío Bío</v>
      </c>
      <c r="V7" s="246" t="str">
        <f t="shared" si="0"/>
        <v>La Araucanía</v>
      </c>
      <c r="W7" s="246" t="str">
        <f>+J7</f>
        <v>Los Ríos</v>
      </c>
      <c r="X7" s="246" t="str">
        <f>+K7</f>
        <v>Los Lagos</v>
      </c>
      <c r="Y7" s="204"/>
    </row>
    <row r="8" spans="2:25" ht="12.75" customHeight="1">
      <c r="B8" s="56" t="s">
        <v>11</v>
      </c>
      <c r="C8" s="70">
        <v>22.020369127516776</v>
      </c>
      <c r="D8" s="71">
        <v>14.461283783783784</v>
      </c>
      <c r="E8" s="71">
        <v>19.282570093457942</v>
      </c>
      <c r="F8" s="71">
        <v>16.780304054054053</v>
      </c>
      <c r="G8" s="71">
        <v>14.920527577937651</v>
      </c>
      <c r="H8" s="71">
        <v>19.960667938931298</v>
      </c>
      <c r="I8" s="71">
        <v>23.313738214087632</v>
      </c>
      <c r="J8" s="71"/>
      <c r="K8" s="71">
        <v>23.38645287228109</v>
      </c>
      <c r="L8" s="71"/>
      <c r="M8" s="71"/>
      <c r="N8" s="41"/>
      <c r="O8" s="205"/>
      <c r="Y8" s="205"/>
    </row>
    <row r="9" spans="2:25" ht="12.75" customHeight="1">
      <c r="B9" s="56" t="s">
        <v>10</v>
      </c>
      <c r="C9" s="71">
        <v>20.42828413284133</v>
      </c>
      <c r="D9" s="71">
        <v>12.118067226890757</v>
      </c>
      <c r="E9" s="71">
        <v>15.59320293398533</v>
      </c>
      <c r="F9" s="71">
        <v>18.212324840764332</v>
      </c>
      <c r="G9" s="71">
        <v>14.861480519480519</v>
      </c>
      <c r="H9" s="71">
        <v>19.893708260105448</v>
      </c>
      <c r="I9" s="71">
        <v>19.841906666666667</v>
      </c>
      <c r="J9" s="71"/>
      <c r="K9" s="71">
        <v>22.540594727161249</v>
      </c>
      <c r="L9" s="71"/>
      <c r="M9" s="71"/>
      <c r="N9" s="41"/>
      <c r="O9" s="205"/>
      <c r="P9" s="245">
        <f t="shared" ref="P9:X21" si="1">+C9/C8-1</f>
        <v>-7.230055888054876E-2</v>
      </c>
      <c r="Q9" s="245">
        <f t="shared" si="1"/>
        <v>-0.16203378565329052</v>
      </c>
      <c r="R9" s="245">
        <f t="shared" si="1"/>
        <v>-0.19133171260838899</v>
      </c>
      <c r="S9" s="245">
        <f t="shared" si="1"/>
        <v>8.533938253426987E-2</v>
      </c>
      <c r="T9" s="245">
        <f t="shared" si="1"/>
        <v>-3.9574377077954415E-3</v>
      </c>
      <c r="U9" s="245">
        <f t="shared" si="1"/>
        <v>-3.3545810706691048E-3</v>
      </c>
      <c r="V9" s="245">
        <f t="shared" si="1"/>
        <v>-0.14891784043980838</v>
      </c>
      <c r="W9" s="245" t="e">
        <f t="shared" si="1"/>
        <v>#DIV/0!</v>
      </c>
      <c r="X9" s="245">
        <f t="shared" si="1"/>
        <v>-3.6168723394662372E-2</v>
      </c>
      <c r="Y9" s="205"/>
    </row>
    <row r="10" spans="2:25" ht="12.75" customHeight="1">
      <c r="B10" s="56" t="s">
        <v>9</v>
      </c>
      <c r="C10" s="71">
        <v>20.3</v>
      </c>
      <c r="D10" s="71">
        <v>12.5</v>
      </c>
      <c r="E10" s="71">
        <v>15.84</v>
      </c>
      <c r="F10" s="71">
        <v>19</v>
      </c>
      <c r="G10" s="71">
        <v>15.05</v>
      </c>
      <c r="H10" s="71">
        <v>20.05</v>
      </c>
      <c r="I10" s="71">
        <v>18</v>
      </c>
      <c r="J10" s="71"/>
      <c r="K10" s="71">
        <v>22.72</v>
      </c>
      <c r="L10" s="71"/>
      <c r="M10" s="71"/>
      <c r="N10" s="41"/>
      <c r="O10" s="205"/>
      <c r="P10" s="245">
        <f t="shared" si="1"/>
        <v>-6.2797311809019707E-3</v>
      </c>
      <c r="Q10" s="245">
        <f t="shared" si="1"/>
        <v>3.1517631150098868E-2</v>
      </c>
      <c r="R10" s="245">
        <f t="shared" si="1"/>
        <v>1.5827220812779652E-2</v>
      </c>
      <c r="S10" s="245">
        <f t="shared" si="1"/>
        <v>4.3249566769895775E-2</v>
      </c>
      <c r="T10" s="245">
        <f t="shared" si="1"/>
        <v>1.2685107669613949E-2</v>
      </c>
      <c r="U10" s="245">
        <f t="shared" si="1"/>
        <v>7.8563401981710523E-3</v>
      </c>
      <c r="V10" s="245">
        <f t="shared" si="1"/>
        <v>-9.2829116556675029E-2</v>
      </c>
      <c r="W10" s="245" t="e">
        <f t="shared" si="1"/>
        <v>#DIV/0!</v>
      </c>
      <c r="X10" s="245">
        <f t="shared" si="1"/>
        <v>7.959207599015361E-3</v>
      </c>
      <c r="Y10" s="205"/>
    </row>
    <row r="11" spans="2:25" ht="12.75" customHeight="1">
      <c r="B11" s="56" t="s">
        <v>8</v>
      </c>
      <c r="C11" s="71">
        <v>21.48</v>
      </c>
      <c r="D11" s="71">
        <v>16.5</v>
      </c>
      <c r="E11" s="71">
        <v>13.26</v>
      </c>
      <c r="F11" s="71">
        <v>20.04</v>
      </c>
      <c r="G11" s="71">
        <v>15.16</v>
      </c>
      <c r="H11" s="71">
        <v>20.27</v>
      </c>
      <c r="I11" s="71">
        <v>20.57</v>
      </c>
      <c r="J11" s="56"/>
      <c r="K11" s="71">
        <v>22.380000000000003</v>
      </c>
      <c r="L11" s="71"/>
      <c r="M11" s="71"/>
      <c r="N11" s="41"/>
      <c r="O11" s="205"/>
      <c r="P11" s="245">
        <f t="shared" si="1"/>
        <v>5.8128078817734075E-2</v>
      </c>
      <c r="Q11" s="245">
        <f t="shared" si="1"/>
        <v>0.32000000000000006</v>
      </c>
      <c r="R11" s="245">
        <f t="shared" si="1"/>
        <v>-0.16287878787878785</v>
      </c>
      <c r="S11" s="245">
        <f t="shared" si="1"/>
        <v>5.4736842105263195E-2</v>
      </c>
      <c r="T11" s="245">
        <f t="shared" si="1"/>
        <v>7.3089700996677998E-3</v>
      </c>
      <c r="U11" s="245">
        <f t="shared" si="1"/>
        <v>1.0972568578553554E-2</v>
      </c>
      <c r="V11" s="245">
        <f t="shared" si="1"/>
        <v>0.14277777777777789</v>
      </c>
      <c r="W11" s="245" t="e">
        <f t="shared" si="1"/>
        <v>#DIV/0!</v>
      </c>
      <c r="X11" s="245">
        <f t="shared" si="1"/>
        <v>-1.4964788732394152E-2</v>
      </c>
      <c r="Y11" s="205"/>
    </row>
    <row r="12" spans="2:25" ht="12.75" customHeight="1">
      <c r="B12" s="56" t="s">
        <v>7</v>
      </c>
      <c r="C12" s="71">
        <v>21.55</v>
      </c>
      <c r="D12" s="71">
        <v>16.75</v>
      </c>
      <c r="E12" s="71">
        <v>14.86</v>
      </c>
      <c r="F12" s="71">
        <v>12.98</v>
      </c>
      <c r="G12" s="71">
        <v>16.940000000000001</v>
      </c>
      <c r="H12" s="71">
        <v>19.95</v>
      </c>
      <c r="I12" s="71">
        <v>24.81</v>
      </c>
      <c r="J12" s="56"/>
      <c r="K12" s="71">
        <v>25.82</v>
      </c>
      <c r="L12" s="71"/>
      <c r="M12" s="71"/>
      <c r="N12" s="41"/>
      <c r="O12" s="205"/>
      <c r="P12" s="245">
        <f t="shared" si="1"/>
        <v>3.2588454376163423E-3</v>
      </c>
      <c r="Q12" s="245">
        <f t="shared" si="1"/>
        <v>1.5151515151515138E-2</v>
      </c>
      <c r="R12" s="245">
        <f t="shared" si="1"/>
        <v>0.1206636500754148</v>
      </c>
      <c r="S12" s="245">
        <f t="shared" si="1"/>
        <v>-0.35229540918163671</v>
      </c>
      <c r="T12" s="245">
        <f t="shared" si="1"/>
        <v>0.11741424802110823</v>
      </c>
      <c r="U12" s="245">
        <f t="shared" si="1"/>
        <v>-1.5786877158362134E-2</v>
      </c>
      <c r="V12" s="245">
        <f t="shared" si="1"/>
        <v>0.20612542537676215</v>
      </c>
      <c r="W12" s="245" t="e">
        <f t="shared" si="1"/>
        <v>#DIV/0!</v>
      </c>
      <c r="X12" s="245">
        <f t="shared" si="1"/>
        <v>0.15370866845397657</v>
      </c>
      <c r="Y12" s="205"/>
    </row>
    <row r="13" spans="2:25" ht="12.75" customHeight="1">
      <c r="B13" s="56" t="s">
        <v>6</v>
      </c>
      <c r="C13" s="71">
        <v>17.426408798813643</v>
      </c>
      <c r="D13" s="71">
        <v>9.3375088133761874</v>
      </c>
      <c r="E13" s="71">
        <v>16.623426967364942</v>
      </c>
      <c r="F13" s="71">
        <v>13.281982350534744</v>
      </c>
      <c r="G13" s="71">
        <v>13.350154657230894</v>
      </c>
      <c r="H13" s="71">
        <v>11.576870309860222</v>
      </c>
      <c r="I13" s="71">
        <v>15.118167139676645</v>
      </c>
      <c r="J13" s="71">
        <v>18.236673129705636</v>
      </c>
      <c r="K13" s="71">
        <v>19.057086368736975</v>
      </c>
      <c r="L13" s="71"/>
      <c r="M13" s="71"/>
      <c r="N13" s="41"/>
      <c r="O13" s="205"/>
      <c r="P13" s="245">
        <f t="shared" si="1"/>
        <v>-0.1913499397302254</v>
      </c>
      <c r="Q13" s="245">
        <f t="shared" si="1"/>
        <v>-0.44253678726112311</v>
      </c>
      <c r="R13" s="245">
        <f t="shared" si="1"/>
        <v>0.11866937869212268</v>
      </c>
      <c r="S13" s="245">
        <f t="shared" si="1"/>
        <v>2.3265204201444067E-2</v>
      </c>
      <c r="T13" s="245">
        <f t="shared" si="1"/>
        <v>-0.21191530949050219</v>
      </c>
      <c r="U13" s="245">
        <f t="shared" si="1"/>
        <v>-0.41970574887918688</v>
      </c>
      <c r="V13" s="245">
        <f t="shared" si="1"/>
        <v>-0.39064219509566123</v>
      </c>
      <c r="W13" s="245" t="e">
        <f t="shared" si="1"/>
        <v>#DIV/0!</v>
      </c>
      <c r="X13" s="245">
        <f t="shared" si="1"/>
        <v>-0.26192539238044243</v>
      </c>
      <c r="Y13" s="205"/>
    </row>
    <row r="14" spans="2:25" ht="12.75" customHeight="1">
      <c r="B14" s="56" t="s">
        <v>5</v>
      </c>
      <c r="C14" s="71">
        <v>19</v>
      </c>
      <c r="D14" s="71">
        <v>13.6</v>
      </c>
      <c r="E14" s="71">
        <v>15.330000000000002</v>
      </c>
      <c r="F14" s="71">
        <v>17</v>
      </c>
      <c r="G14" s="71">
        <v>17.07</v>
      </c>
      <c r="H14" s="71">
        <v>16.7</v>
      </c>
      <c r="I14" s="71">
        <v>14.88</v>
      </c>
      <c r="J14" s="71">
        <v>20.43</v>
      </c>
      <c r="K14" s="71">
        <v>21.03</v>
      </c>
      <c r="L14" s="71"/>
      <c r="M14" s="71"/>
      <c r="N14" s="41"/>
      <c r="O14" s="205"/>
      <c r="P14" s="245">
        <f t="shared" si="1"/>
        <v>9.0299224547830237E-2</v>
      </c>
      <c r="Q14" s="245">
        <f t="shared" si="1"/>
        <v>0.456491262478671</v>
      </c>
      <c r="R14" s="245">
        <f t="shared" si="1"/>
        <v>-7.7807480365161275E-2</v>
      </c>
      <c r="S14" s="245">
        <f t="shared" si="1"/>
        <v>0.2799294225319886</v>
      </c>
      <c r="T14" s="245">
        <f t="shared" si="1"/>
        <v>0.27863687262636416</v>
      </c>
      <c r="U14" s="245">
        <f t="shared" si="1"/>
        <v>0.44253149193321439</v>
      </c>
      <c r="V14" s="245">
        <f t="shared" si="1"/>
        <v>-1.5753704630741217E-2</v>
      </c>
      <c r="W14" s="245">
        <f t="shared" si="1"/>
        <v>0.12027012025135564</v>
      </c>
      <c r="X14" s="245">
        <f t="shared" si="1"/>
        <v>0.10352650940909713</v>
      </c>
      <c r="Y14" s="205"/>
    </row>
    <row r="15" spans="2:25" ht="12.75" customHeight="1">
      <c r="B15" s="56" t="s">
        <v>4</v>
      </c>
      <c r="C15" s="71">
        <v>17.22</v>
      </c>
      <c r="D15" s="71">
        <v>13.780000000000001</v>
      </c>
      <c r="E15" s="71">
        <v>19.23</v>
      </c>
      <c r="F15" s="71">
        <v>14.49</v>
      </c>
      <c r="G15" s="71">
        <v>14.62</v>
      </c>
      <c r="H15" s="71">
        <v>15.63</v>
      </c>
      <c r="I15" s="71">
        <v>19.71</v>
      </c>
      <c r="J15" s="71">
        <v>26.630000000000003</v>
      </c>
      <c r="K15" s="71">
        <v>25.910000000000004</v>
      </c>
      <c r="L15" s="71"/>
      <c r="M15" s="71"/>
      <c r="N15" s="41"/>
      <c r="O15" s="205"/>
      <c r="P15" s="245">
        <f t="shared" si="1"/>
        <v>-9.3684210526315814E-2</v>
      </c>
      <c r="Q15" s="245">
        <f t="shared" si="1"/>
        <v>1.3235294117647234E-2</v>
      </c>
      <c r="R15" s="245">
        <f t="shared" si="1"/>
        <v>0.25440313111545976</v>
      </c>
      <c r="S15" s="245">
        <f t="shared" si="1"/>
        <v>-0.14764705882352935</v>
      </c>
      <c r="T15" s="245">
        <f t="shared" si="1"/>
        <v>-0.14352665495020511</v>
      </c>
      <c r="U15" s="245">
        <f t="shared" si="1"/>
        <v>-6.4071856287425066E-2</v>
      </c>
      <c r="V15" s="245">
        <f t="shared" si="1"/>
        <v>0.32459677419354827</v>
      </c>
      <c r="W15" s="245">
        <f t="shared" si="1"/>
        <v>0.30347528144884994</v>
      </c>
      <c r="X15" s="245">
        <f t="shared" si="1"/>
        <v>0.23204945316214931</v>
      </c>
      <c r="Y15" s="205"/>
    </row>
    <row r="16" spans="2:25" ht="12.75" customHeight="1">
      <c r="B16" s="56" t="s">
        <v>3</v>
      </c>
      <c r="C16" s="71">
        <v>22.94</v>
      </c>
      <c r="D16" s="71">
        <v>26.330000000000002</v>
      </c>
      <c r="E16" s="71">
        <v>24.669999999999998</v>
      </c>
      <c r="F16" s="71">
        <v>19.36</v>
      </c>
      <c r="G16" s="71">
        <v>12.52</v>
      </c>
      <c r="H16" s="71">
        <v>18.490000000000002</v>
      </c>
      <c r="I16" s="71">
        <v>18.830000000000002</v>
      </c>
      <c r="J16" s="71">
        <v>33.1</v>
      </c>
      <c r="K16" s="71">
        <v>29.53</v>
      </c>
      <c r="L16" s="71"/>
      <c r="M16" s="71"/>
      <c r="N16" s="41"/>
      <c r="O16" s="205"/>
      <c r="P16" s="245">
        <f t="shared" si="1"/>
        <v>0.33217189314750306</v>
      </c>
      <c r="Q16" s="245">
        <f t="shared" si="1"/>
        <v>0.91074020319303339</v>
      </c>
      <c r="R16" s="245">
        <f t="shared" si="1"/>
        <v>0.28289131565262604</v>
      </c>
      <c r="S16" s="245">
        <f t="shared" si="1"/>
        <v>0.33609385783298817</v>
      </c>
      <c r="T16" s="245">
        <f t="shared" si="1"/>
        <v>-0.14363885088919282</v>
      </c>
      <c r="U16" s="245">
        <f t="shared" si="1"/>
        <v>0.18298144593730004</v>
      </c>
      <c r="V16" s="245">
        <f t="shared" si="1"/>
        <v>-4.4647387113140535E-2</v>
      </c>
      <c r="W16" s="245">
        <f t="shared" si="1"/>
        <v>0.24295906871948914</v>
      </c>
      <c r="X16" s="245">
        <f t="shared" si="1"/>
        <v>0.13971439598610558</v>
      </c>
      <c r="Y16" s="205"/>
    </row>
    <row r="17" spans="2:25" ht="12.75" customHeight="1">
      <c r="B17" s="56" t="s">
        <v>2</v>
      </c>
      <c r="C17" s="71">
        <v>23.54</v>
      </c>
      <c r="D17" s="71">
        <v>20.52</v>
      </c>
      <c r="E17" s="71">
        <v>21.1</v>
      </c>
      <c r="F17" s="71">
        <v>17.82</v>
      </c>
      <c r="G17" s="71">
        <v>24.35</v>
      </c>
      <c r="H17" s="71">
        <v>27.26</v>
      </c>
      <c r="I17" s="71">
        <v>34.69</v>
      </c>
      <c r="J17" s="71">
        <v>37.019999999999996</v>
      </c>
      <c r="K17" s="71">
        <v>42.55</v>
      </c>
      <c r="L17" s="71"/>
      <c r="M17" s="71"/>
      <c r="N17" s="41"/>
      <c r="O17" s="205"/>
      <c r="P17" s="245">
        <f t="shared" si="1"/>
        <v>2.6155187445509931E-2</v>
      </c>
      <c r="Q17" s="245">
        <f t="shared" si="1"/>
        <v>-0.22066084314470191</v>
      </c>
      <c r="R17" s="245">
        <f t="shared" si="1"/>
        <v>-0.14471017430077004</v>
      </c>
      <c r="S17" s="245">
        <f t="shared" si="1"/>
        <v>-7.9545454545454475E-2</v>
      </c>
      <c r="T17" s="245">
        <f t="shared" si="1"/>
        <v>0.94488817891373822</v>
      </c>
      <c r="U17" s="245">
        <f t="shared" si="1"/>
        <v>0.4743104380746348</v>
      </c>
      <c r="V17" s="245">
        <f t="shared" si="1"/>
        <v>0.84227296866702051</v>
      </c>
      <c r="W17" s="245">
        <f t="shared" si="1"/>
        <v>0.11842900302114789</v>
      </c>
      <c r="X17" s="245">
        <f t="shared" si="1"/>
        <v>0.44090755164239748</v>
      </c>
      <c r="Y17" s="205"/>
    </row>
    <row r="18" spans="2:25" ht="12.75" customHeight="1">
      <c r="B18" s="56" t="s">
        <v>114</v>
      </c>
      <c r="C18" s="71">
        <v>22.02</v>
      </c>
      <c r="D18" s="71">
        <v>11.26</v>
      </c>
      <c r="E18" s="71">
        <v>24.48</v>
      </c>
      <c r="F18" s="71">
        <v>15.260000000000002</v>
      </c>
      <c r="G18" s="71">
        <v>16.580000000000002</v>
      </c>
      <c r="H18" s="71">
        <v>16.84</v>
      </c>
      <c r="I18" s="71">
        <v>26.2</v>
      </c>
      <c r="J18" s="71">
        <v>36.230000000000004</v>
      </c>
      <c r="K18" s="71">
        <v>37.019999999999996</v>
      </c>
      <c r="L18" s="71"/>
      <c r="M18" s="71"/>
      <c r="N18" s="41"/>
      <c r="O18" s="205"/>
      <c r="P18" s="245">
        <f t="shared" si="1"/>
        <v>-6.457094307561595E-2</v>
      </c>
      <c r="Q18" s="245">
        <f t="shared" si="1"/>
        <v>-0.45126705653021437</v>
      </c>
      <c r="R18" s="245">
        <f t="shared" si="1"/>
        <v>0.16018957345971563</v>
      </c>
      <c r="S18" s="245">
        <f t="shared" si="1"/>
        <v>-0.14365881032547689</v>
      </c>
      <c r="T18" s="245">
        <f t="shared" si="1"/>
        <v>-0.31909650924024635</v>
      </c>
      <c r="U18" s="245">
        <f t="shared" si="1"/>
        <v>-0.38224504768892154</v>
      </c>
      <c r="V18" s="245">
        <f t="shared" si="1"/>
        <v>-0.24473911790141245</v>
      </c>
      <c r="W18" s="245">
        <f t="shared" si="1"/>
        <v>-2.1339816315504967E-2</v>
      </c>
      <c r="X18" s="245">
        <f t="shared" si="1"/>
        <v>-0.12996474735605179</v>
      </c>
      <c r="Y18" s="205"/>
    </row>
    <row r="19" spans="2:25" ht="12.75" customHeight="1">
      <c r="B19" s="56" t="s">
        <v>123</v>
      </c>
      <c r="C19" s="71">
        <v>20.370432012241562</v>
      </c>
      <c r="D19" s="71">
        <v>14.861034346434494</v>
      </c>
      <c r="E19" s="71">
        <v>22.069840622540045</v>
      </c>
      <c r="F19" s="71">
        <v>20.403633040912361</v>
      </c>
      <c r="G19" s="71">
        <v>22.892935432721355</v>
      </c>
      <c r="H19" s="71">
        <v>18.231266095438755</v>
      </c>
      <c r="I19" s="71">
        <v>21.756812355395361</v>
      </c>
      <c r="J19" s="71">
        <v>22.805810423147129</v>
      </c>
      <c r="K19" s="71">
        <v>33.981243498108171</v>
      </c>
      <c r="L19" s="71"/>
      <c r="M19" s="71"/>
      <c r="N19" s="41"/>
      <c r="O19" s="205"/>
      <c r="P19" s="245">
        <f t="shared" si="1"/>
        <v>-7.4912261024452254E-2</v>
      </c>
      <c r="Q19" s="245">
        <f t="shared" si="1"/>
        <v>0.31980766842224639</v>
      </c>
      <c r="R19" s="245">
        <f t="shared" si="1"/>
        <v>-9.8454222935455693E-2</v>
      </c>
      <c r="S19" s="245">
        <f t="shared" si="1"/>
        <v>0.3370663853808884</v>
      </c>
      <c r="T19" s="245">
        <f t="shared" si="1"/>
        <v>0.38075605746208407</v>
      </c>
      <c r="U19" s="245">
        <f t="shared" si="1"/>
        <v>8.2616751510614872E-2</v>
      </c>
      <c r="V19" s="245">
        <f t="shared" si="1"/>
        <v>-0.16958731467956634</v>
      </c>
      <c r="W19" s="245">
        <f t="shared" si="1"/>
        <v>-0.3705268997199247</v>
      </c>
      <c r="X19" s="245">
        <f t="shared" si="1"/>
        <v>-8.2084184275846184E-2</v>
      </c>
      <c r="Y19" s="205"/>
    </row>
    <row r="20" spans="2:25" ht="12.75" customHeight="1">
      <c r="B20" s="56" t="s">
        <v>132</v>
      </c>
      <c r="C20" s="71">
        <v>21.5</v>
      </c>
      <c r="D20" s="71">
        <v>12.209999999999999</v>
      </c>
      <c r="E20" s="71">
        <v>23.61</v>
      </c>
      <c r="F20" s="71">
        <v>12.64</v>
      </c>
      <c r="G20" s="71">
        <v>12.79</v>
      </c>
      <c r="H20" s="71">
        <v>15.45</v>
      </c>
      <c r="I20" s="71">
        <v>20.84</v>
      </c>
      <c r="J20" s="71">
        <v>25.14</v>
      </c>
      <c r="K20" s="71">
        <v>31.990000000000002</v>
      </c>
      <c r="L20" s="71">
        <v>9.1206695778748177</v>
      </c>
      <c r="M20" s="71"/>
      <c r="N20" s="41"/>
      <c r="O20" s="205"/>
      <c r="P20" s="245">
        <f t="shared" si="1"/>
        <v>5.545135160018333E-2</v>
      </c>
      <c r="Q20" s="245">
        <f t="shared" si="1"/>
        <v>-0.17838827935086088</v>
      </c>
      <c r="R20" s="245">
        <f t="shared" si="1"/>
        <v>6.9785704564036655E-2</v>
      </c>
      <c r="S20" s="245">
        <f t="shared" si="1"/>
        <v>-0.38050248332466607</v>
      </c>
      <c r="T20" s="245">
        <f t="shared" si="1"/>
        <v>-0.44131236303934263</v>
      </c>
      <c r="U20" s="245">
        <f t="shared" si="1"/>
        <v>-0.15255474199537877</v>
      </c>
      <c r="V20" s="245">
        <f t="shared" si="1"/>
        <v>-4.2139093743114753E-2</v>
      </c>
      <c r="W20" s="245">
        <f t="shared" si="1"/>
        <v>0.10235065246722153</v>
      </c>
      <c r="X20" s="245">
        <f t="shared" si="1"/>
        <v>-5.8598311689771698E-2</v>
      </c>
      <c r="Y20" s="205"/>
    </row>
    <row r="21" spans="2:25" ht="12.75" customHeight="1">
      <c r="B21" s="56" t="s">
        <v>159</v>
      </c>
      <c r="C21" s="71">
        <v>23.15</v>
      </c>
      <c r="D21" s="71">
        <v>15.08</v>
      </c>
      <c r="E21" s="71">
        <v>22.86</v>
      </c>
      <c r="F21" s="71">
        <v>16.309999999999999</v>
      </c>
      <c r="G21" s="71">
        <v>16.440000000000001</v>
      </c>
      <c r="H21" s="71">
        <v>15.78</v>
      </c>
      <c r="I21" s="71">
        <v>18.21</v>
      </c>
      <c r="J21" s="71">
        <v>17.8</v>
      </c>
      <c r="K21" s="71">
        <v>25.64</v>
      </c>
      <c r="L21" s="71">
        <v>9.1199999999999992</v>
      </c>
      <c r="M21" s="71"/>
      <c r="N21" s="41"/>
      <c r="O21" s="205"/>
      <c r="P21" s="245">
        <f t="shared" si="1"/>
        <v>7.6744186046511453E-2</v>
      </c>
      <c r="Q21" s="245">
        <f t="shared" si="1"/>
        <v>0.23505323505323505</v>
      </c>
      <c r="R21" s="245">
        <f t="shared" si="1"/>
        <v>-3.1766200762388785E-2</v>
      </c>
      <c r="S21" s="245">
        <f t="shared" si="1"/>
        <v>0.29034810126582267</v>
      </c>
      <c r="T21" s="245">
        <f t="shared" si="1"/>
        <v>0.28537920250195481</v>
      </c>
      <c r="U21" s="245">
        <f t="shared" si="1"/>
        <v>2.1359223300970953E-2</v>
      </c>
      <c r="V21" s="245">
        <f t="shared" si="1"/>
        <v>-0.1261996161228407</v>
      </c>
      <c r="W21" s="245">
        <f t="shared" si="1"/>
        <v>-0.29196499602227521</v>
      </c>
      <c r="X21" s="245">
        <f t="shared" si="1"/>
        <v>-0.19849953110346985</v>
      </c>
      <c r="Y21" s="205"/>
    </row>
    <row r="22" spans="2:25" ht="12.75" customHeight="1">
      <c r="B22" s="56" t="s">
        <v>169</v>
      </c>
      <c r="C22" s="71">
        <v>24.23</v>
      </c>
      <c r="D22" s="71">
        <v>17.809999999999999</v>
      </c>
      <c r="E22" s="71">
        <v>17.2</v>
      </c>
      <c r="F22" s="71">
        <v>13.73</v>
      </c>
      <c r="G22" s="71">
        <v>16.919999999999998</v>
      </c>
      <c r="H22" s="71">
        <v>14.809999999999999</v>
      </c>
      <c r="I22" s="71">
        <v>22.619999999999997</v>
      </c>
      <c r="J22" s="71">
        <v>22</v>
      </c>
      <c r="K22" s="71">
        <v>33.200000000000003</v>
      </c>
      <c r="L22" s="71">
        <v>9.120000000000001</v>
      </c>
      <c r="M22" s="71"/>
      <c r="N22" s="41"/>
      <c r="O22" s="205"/>
      <c r="P22" s="245">
        <f t="shared" ref="P22:X23" si="2">+C22/C21-1</f>
        <v>4.6652267818574567E-2</v>
      </c>
      <c r="Q22" s="245">
        <f t="shared" si="2"/>
        <v>0.18103448275862055</v>
      </c>
      <c r="R22" s="245">
        <f t="shared" si="2"/>
        <v>-0.24759405074365703</v>
      </c>
      <c r="S22" s="245">
        <f t="shared" si="2"/>
        <v>-0.15818516247700787</v>
      </c>
      <c r="T22" s="245">
        <f t="shared" si="2"/>
        <v>2.9197080291970545E-2</v>
      </c>
      <c r="U22" s="245">
        <f t="shared" si="2"/>
        <v>-6.1470215462610889E-2</v>
      </c>
      <c r="V22" s="245">
        <f t="shared" si="2"/>
        <v>0.24217462932454681</v>
      </c>
      <c r="W22" s="245">
        <f t="shared" si="2"/>
        <v>0.23595505617977519</v>
      </c>
      <c r="X22" s="245">
        <f t="shared" si="2"/>
        <v>0.29485179407176298</v>
      </c>
      <c r="Y22" s="205"/>
    </row>
    <row r="23" spans="2:25" ht="12.75" customHeight="1">
      <c r="B23" s="56" t="s">
        <v>201</v>
      </c>
      <c r="C23" s="71">
        <v>24.86</v>
      </c>
      <c r="D23" s="71">
        <v>13.88</v>
      </c>
      <c r="E23" s="71">
        <v>17</v>
      </c>
      <c r="F23" s="71">
        <v>15.419999999999998</v>
      </c>
      <c r="G23" s="71">
        <v>22.130000000000003</v>
      </c>
      <c r="H23" s="71">
        <v>17.25</v>
      </c>
      <c r="I23" s="71">
        <v>26.639999999999997</v>
      </c>
      <c r="J23" s="71">
        <v>31.689999999999998</v>
      </c>
      <c r="K23" s="71">
        <v>42.980000000000004</v>
      </c>
      <c r="L23" s="71">
        <v>9.120000000000001</v>
      </c>
      <c r="M23" s="71"/>
      <c r="N23" s="41"/>
      <c r="O23" s="205"/>
      <c r="P23" s="245">
        <f t="shared" si="2"/>
        <v>2.6000825423029283E-2</v>
      </c>
      <c r="Q23" s="245">
        <f t="shared" si="2"/>
        <v>-0.22066254912970229</v>
      </c>
      <c r="R23" s="245">
        <f t="shared" si="2"/>
        <v>-1.1627906976744096E-2</v>
      </c>
      <c r="S23" s="245">
        <f t="shared" si="2"/>
        <v>0.12308812818645287</v>
      </c>
      <c r="T23" s="245">
        <f t="shared" si="2"/>
        <v>0.30791962174940934</v>
      </c>
      <c r="U23" s="245">
        <f t="shared" si="2"/>
        <v>0.16475354490209337</v>
      </c>
      <c r="V23" s="245">
        <f t="shared" si="2"/>
        <v>0.17771883289124668</v>
      </c>
      <c r="W23" s="245">
        <f t="shared" si="2"/>
        <v>0.44045454545454543</v>
      </c>
      <c r="X23" s="245">
        <f t="shared" si="2"/>
        <v>0.29457831325301198</v>
      </c>
      <c r="Y23" s="205"/>
    </row>
    <row r="24" spans="2:25">
      <c r="B24" s="383" t="s">
        <v>240</v>
      </c>
      <c r="C24" s="384"/>
      <c r="D24" s="384"/>
      <c r="E24" s="384"/>
      <c r="F24" s="384"/>
      <c r="G24" s="384"/>
      <c r="H24" s="384"/>
      <c r="I24" s="384"/>
      <c r="J24" s="384"/>
      <c r="K24" s="384"/>
      <c r="L24" s="384"/>
    </row>
    <row r="25" spans="2:25" ht="12.75" customHeight="1">
      <c r="B25" s="201"/>
      <c r="C25" s="202"/>
      <c r="D25" s="202"/>
      <c r="E25" s="202"/>
      <c r="F25" s="202"/>
      <c r="G25" s="202"/>
      <c r="H25" s="42"/>
      <c r="I25" s="42"/>
      <c r="J25" s="42"/>
      <c r="K25" s="42"/>
    </row>
    <row r="26" spans="2:25">
      <c r="B26" s="2"/>
      <c r="C26" s="2"/>
      <c r="D26" s="2"/>
      <c r="E26" s="2"/>
      <c r="F26" s="2"/>
      <c r="G26" s="2"/>
      <c r="H26" s="2"/>
      <c r="I26" s="2"/>
      <c r="J26" s="2"/>
      <c r="K26" s="2"/>
    </row>
    <row r="31" spans="2:25">
      <c r="P31" s="248"/>
    </row>
    <row r="46" spans="3:14">
      <c r="N46" s="2"/>
    </row>
    <row r="48" spans="3:14">
      <c r="C48" s="114"/>
      <c r="D48" s="114"/>
      <c r="E48" s="114"/>
      <c r="F48" s="114"/>
      <c r="G48" s="114"/>
      <c r="H48" s="114"/>
      <c r="I48" s="114"/>
      <c r="J48" s="114"/>
      <c r="K48" s="114"/>
      <c r="L48" s="114"/>
    </row>
    <row r="49" spans="3:12">
      <c r="C49" s="71"/>
      <c r="D49" s="71"/>
      <c r="E49" s="71"/>
      <c r="F49" s="71"/>
      <c r="G49" s="71"/>
      <c r="H49" s="71"/>
      <c r="I49" s="71"/>
      <c r="J49" s="71"/>
      <c r="K49" s="71"/>
      <c r="L49" s="71"/>
    </row>
  </sheetData>
  <mergeCells count="5">
    <mergeCell ref="B6:B7"/>
    <mergeCell ref="B3:L3"/>
    <mergeCell ref="B2:L2"/>
    <mergeCell ref="B4:L4"/>
    <mergeCell ref="B24:L24"/>
  </mergeCells>
  <hyperlinks>
    <hyperlink ref="N2" location="Índice!A1" display="Volver al índice"/>
  </hyperlinks>
  <printOptions horizontalCentered="1"/>
  <pageMargins left="0.70866141732283472" right="0.70866141732283472" top="1.299212598425197" bottom="0.74803149606299213" header="0.31496062992125984" footer="0.31496062992125984"/>
  <pageSetup paperSize="122" scale="81" orientation="landscape" r:id="rId1"/>
  <headerFooter differentFirst="1">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4"/>
  <sheetViews>
    <sheetView zoomScale="80" zoomScaleNormal="80" zoomScalePageLayoutView="80" workbookViewId="0"/>
  </sheetViews>
  <sheetFormatPr baseColWidth="10" defaultColWidth="10.88671875" defaultRowHeight="13.2"/>
  <cols>
    <col min="1" max="1" width="1.109375" style="33" customWidth="1"/>
    <col min="2" max="2" width="41" style="33" customWidth="1"/>
    <col min="3" max="3" width="26.33203125" style="33" customWidth="1"/>
    <col min="4" max="4" width="26.109375" style="33" customWidth="1"/>
    <col min="5" max="5" width="22.33203125" style="33" customWidth="1"/>
    <col min="6" max="6" width="4" style="33" customWidth="1"/>
    <col min="7" max="7" width="14.33203125" style="33" customWidth="1"/>
    <col min="8" max="16384" width="10.88671875" style="33"/>
  </cols>
  <sheetData>
    <row r="1" spans="2:8" ht="6.75" customHeight="1"/>
    <row r="2" spans="2:8">
      <c r="B2" s="398" t="s">
        <v>196</v>
      </c>
      <c r="C2" s="398"/>
      <c r="D2" s="398"/>
      <c r="E2" s="398"/>
      <c r="G2" s="40" t="s">
        <v>137</v>
      </c>
    </row>
    <row r="3" spans="2:8">
      <c r="B3" s="398" t="s">
        <v>197</v>
      </c>
      <c r="C3" s="398"/>
      <c r="D3" s="398"/>
      <c r="E3" s="398"/>
      <c r="G3" s="40"/>
    </row>
    <row r="4" spans="2:8">
      <c r="B4" s="398" t="s">
        <v>248</v>
      </c>
      <c r="C4" s="398"/>
      <c r="D4" s="398"/>
      <c r="E4" s="398"/>
    </row>
    <row r="6" spans="2:8" ht="39.6">
      <c r="C6" s="144" t="s">
        <v>219</v>
      </c>
      <c r="D6" s="144" t="s">
        <v>249</v>
      </c>
      <c r="E6" s="144" t="s">
        <v>213</v>
      </c>
    </row>
    <row r="7" spans="2:8">
      <c r="B7" s="145" t="s">
        <v>140</v>
      </c>
      <c r="C7" s="146">
        <v>26</v>
      </c>
      <c r="D7" s="146">
        <v>30</v>
      </c>
      <c r="E7" s="146">
        <v>30</v>
      </c>
    </row>
    <row r="8" spans="2:8">
      <c r="B8" s="145" t="s">
        <v>172</v>
      </c>
      <c r="C8" s="147">
        <v>998000</v>
      </c>
      <c r="D8" s="147">
        <v>648000</v>
      </c>
      <c r="E8" s="147">
        <v>1538000</v>
      </c>
      <c r="G8" s="176"/>
    </row>
    <row r="9" spans="2:8">
      <c r="B9" s="145" t="s">
        <v>173</v>
      </c>
      <c r="C9" s="147">
        <v>612000</v>
      </c>
      <c r="D9" s="147">
        <v>651000</v>
      </c>
      <c r="E9" s="147">
        <v>622000</v>
      </c>
    </row>
    <row r="10" spans="2:8">
      <c r="B10" s="145" t="s">
        <v>174</v>
      </c>
      <c r="C10" s="147">
        <v>1718582</v>
      </c>
      <c r="D10" s="147">
        <v>2349219</v>
      </c>
      <c r="E10" s="147">
        <v>1816105</v>
      </c>
    </row>
    <row r="11" spans="2:8" ht="15.6">
      <c r="B11" s="148" t="s">
        <v>204</v>
      </c>
      <c r="C11" s="147">
        <f>124821.825+166429.1</f>
        <v>291250.92499999999</v>
      </c>
      <c r="D11" s="147">
        <v>346581</v>
      </c>
      <c r="E11" s="147">
        <f>198805+178925</f>
        <v>377730</v>
      </c>
    </row>
    <row r="12" spans="2:8">
      <c r="B12" s="149" t="s">
        <v>175</v>
      </c>
      <c r="C12" s="150">
        <f>SUM(C8:C11)</f>
        <v>3619832.9249999998</v>
      </c>
      <c r="D12" s="150">
        <f>SUM(D8:D11)</f>
        <v>3994800</v>
      </c>
      <c r="E12" s="150">
        <f>SUM(E8:E11)</f>
        <v>4353835</v>
      </c>
    </row>
    <row r="13" spans="2:8" ht="15.6">
      <c r="B13" s="145" t="s">
        <v>245</v>
      </c>
      <c r="C13" s="250">
        <f>6727/1.19</f>
        <v>5652.9411764705883</v>
      </c>
      <c r="D13" s="166">
        <f>7043/1.19</f>
        <v>5918.4873949579833</v>
      </c>
      <c r="E13" s="166">
        <f>C13</f>
        <v>5652.9411764705883</v>
      </c>
      <c r="G13" s="176"/>
      <c r="H13" s="293"/>
    </row>
    <row r="14" spans="2:8">
      <c r="B14" s="151" t="s">
        <v>176</v>
      </c>
      <c r="C14" s="150">
        <f>(C13/25)*C7*1000</f>
        <v>5879058.823529412</v>
      </c>
      <c r="D14" s="150">
        <f t="shared" ref="D14:E14" si="0">(D13/25)*D7*1000</f>
        <v>7102184.8739495799</v>
      </c>
      <c r="E14" s="150">
        <f t="shared" si="0"/>
        <v>6783529.4117647065</v>
      </c>
    </row>
    <row r="15" spans="2:8">
      <c r="B15" s="151" t="s">
        <v>177</v>
      </c>
      <c r="C15" s="242">
        <f>C14-C12</f>
        <v>2259225.8985294122</v>
      </c>
      <c r="D15" s="242">
        <f>D14-D12</f>
        <v>3107384.8739495799</v>
      </c>
      <c r="E15" s="242">
        <f>E14-E12</f>
        <v>2429694.4117647065</v>
      </c>
    </row>
    <row r="16" spans="2:8">
      <c r="B16" s="152"/>
      <c r="C16" s="153"/>
      <c r="D16" s="153"/>
      <c r="E16" s="153"/>
    </row>
    <row r="17" spans="2:5" ht="26.25" customHeight="1">
      <c r="B17" s="391" t="s">
        <v>246</v>
      </c>
      <c r="C17" s="392"/>
      <c r="D17" s="392"/>
      <c r="E17" s="393"/>
    </row>
    <row r="18" spans="2:5">
      <c r="B18" s="396" t="s">
        <v>178</v>
      </c>
      <c r="C18" s="399" t="s">
        <v>247</v>
      </c>
      <c r="D18" s="400"/>
      <c r="E18" s="401"/>
    </row>
    <row r="19" spans="2:5">
      <c r="B19" s="397"/>
      <c r="C19" s="294">
        <v>4000</v>
      </c>
      <c r="D19" s="294">
        <v>5000</v>
      </c>
      <c r="E19" s="294">
        <v>6000</v>
      </c>
    </row>
    <row r="20" spans="2:5">
      <c r="B20" s="154">
        <v>25000</v>
      </c>
      <c r="C20" s="207">
        <f>+$B20*(C$19/25)-$D$12</f>
        <v>5200</v>
      </c>
      <c r="D20" s="207">
        <f t="shared" ref="D20:E20" si="1">+$B20*(D$19/25)-$D$12</f>
        <v>1005200</v>
      </c>
      <c r="E20" s="207">
        <f t="shared" si="1"/>
        <v>2005200</v>
      </c>
    </row>
    <row r="21" spans="2:5">
      <c r="B21" s="154">
        <v>30000</v>
      </c>
      <c r="C21" s="207">
        <f t="shared" ref="C21:E22" si="2">+$B21*(C$19/25)-$D$12</f>
        <v>805200</v>
      </c>
      <c r="D21" s="207">
        <f t="shared" si="2"/>
        <v>2005200</v>
      </c>
      <c r="E21" s="207">
        <f t="shared" si="2"/>
        <v>3205200</v>
      </c>
    </row>
    <row r="22" spans="2:5">
      <c r="B22" s="154">
        <v>35000</v>
      </c>
      <c r="C22" s="207">
        <f t="shared" si="2"/>
        <v>1605200</v>
      </c>
      <c r="D22" s="207">
        <f t="shared" si="2"/>
        <v>3005200</v>
      </c>
      <c r="E22" s="207">
        <f t="shared" si="2"/>
        <v>4405200</v>
      </c>
    </row>
    <row r="23" spans="2:5">
      <c r="B23" s="157"/>
      <c r="C23" s="208"/>
      <c r="D23" s="208"/>
      <c r="E23" s="208"/>
    </row>
    <row r="24" spans="2:5" ht="15" customHeight="1">
      <c r="B24" s="391" t="s">
        <v>250</v>
      </c>
      <c r="C24" s="392"/>
      <c r="D24" s="392"/>
      <c r="E24" s="393"/>
    </row>
    <row r="25" spans="2:5">
      <c r="B25" s="178" t="s">
        <v>185</v>
      </c>
      <c r="C25" s="179">
        <f>+B20</f>
        <v>25000</v>
      </c>
      <c r="D25" s="179">
        <f>+B21</f>
        <v>30000</v>
      </c>
      <c r="E25" s="179">
        <f>+B22</f>
        <v>35000</v>
      </c>
    </row>
    <row r="26" spans="2:5">
      <c r="B26" s="159" t="s">
        <v>244</v>
      </c>
      <c r="C26" s="158">
        <f>($D12/C25)*25</f>
        <v>3994.8</v>
      </c>
      <c r="D26" s="158">
        <f t="shared" ref="D26:E26" si="3">($D12/D25)*25</f>
        <v>3329</v>
      </c>
      <c r="E26" s="158">
        <f t="shared" si="3"/>
        <v>2853.4285714285716</v>
      </c>
    </row>
    <row r="27" spans="2:5">
      <c r="B27" s="155" t="s">
        <v>184</v>
      </c>
      <c r="C27" s="155"/>
      <c r="D27" s="155"/>
      <c r="E27" s="155"/>
    </row>
    <row r="28" spans="2:5">
      <c r="B28" s="156" t="s">
        <v>179</v>
      </c>
      <c r="C28" s="156"/>
      <c r="D28" s="156"/>
      <c r="E28" s="156"/>
    </row>
    <row r="29" spans="2:5">
      <c r="B29" s="390" t="s">
        <v>190</v>
      </c>
      <c r="C29" s="390"/>
      <c r="D29" s="390"/>
      <c r="E29" s="390"/>
    </row>
    <row r="30" spans="2:5" ht="26.25" customHeight="1">
      <c r="B30" s="394" t="s">
        <v>198</v>
      </c>
      <c r="C30" s="394"/>
      <c r="D30" s="394"/>
      <c r="E30" s="394"/>
    </row>
    <row r="31" spans="2:5">
      <c r="B31" s="395" t="s">
        <v>267</v>
      </c>
      <c r="C31" s="395"/>
      <c r="D31" s="395"/>
      <c r="E31" s="395"/>
    </row>
    <row r="32" spans="2:5">
      <c r="B32" s="390" t="s">
        <v>191</v>
      </c>
      <c r="C32" s="390"/>
      <c r="D32" s="390"/>
      <c r="E32" s="390"/>
    </row>
    <row r="33" spans="2:5">
      <c r="B33" s="390" t="s">
        <v>180</v>
      </c>
      <c r="C33" s="390"/>
      <c r="D33" s="390"/>
      <c r="E33" s="390"/>
    </row>
    <row r="34" spans="2:5">
      <c r="B34" s="390" t="s">
        <v>186</v>
      </c>
      <c r="C34" s="390"/>
      <c r="D34" s="390"/>
      <c r="E34" s="390"/>
    </row>
  </sheetData>
  <mergeCells count="13">
    <mergeCell ref="B18:B19"/>
    <mergeCell ref="B17:E17"/>
    <mergeCell ref="B2:E2"/>
    <mergeCell ref="B3:E3"/>
    <mergeCell ref="B4:E4"/>
    <mergeCell ref="C18:E18"/>
    <mergeCell ref="B33:E33"/>
    <mergeCell ref="B34:E34"/>
    <mergeCell ref="B24:E24"/>
    <mergeCell ref="B29:E29"/>
    <mergeCell ref="B30:E30"/>
    <mergeCell ref="B31:E31"/>
    <mergeCell ref="B32:E32"/>
  </mergeCells>
  <hyperlinks>
    <hyperlink ref="G2" location="Índice!A1" display="Volver al índice"/>
  </hyperlinks>
  <printOptions horizontalCentered="1"/>
  <pageMargins left="0.70866141732283472" right="0.70866141732283472" top="0.74803149606299213" bottom="0.74803149606299213" header="0.31496062992125984" footer="0.31496062992125984"/>
  <pageSetup paperSize="122" orientation="landscape"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B2:M29"/>
  <sheetViews>
    <sheetView zoomScale="80" zoomScaleNormal="80" workbookViewId="0"/>
  </sheetViews>
  <sheetFormatPr baseColWidth="10" defaultColWidth="10.88671875" defaultRowHeight="13.2"/>
  <cols>
    <col min="1" max="1" width="1.33203125" style="33" customWidth="1"/>
    <col min="2" max="2" width="13" style="33" customWidth="1"/>
    <col min="3" max="3" width="23" style="33" customWidth="1"/>
    <col min="4" max="4" width="11.6640625" style="33" customWidth="1"/>
    <col min="5" max="5" width="10.33203125" style="33" customWidth="1"/>
    <col min="6" max="6" width="11.5546875" style="33" customWidth="1"/>
    <col min="7" max="7" width="10.33203125" style="33" customWidth="1"/>
    <col min="8" max="9" width="11.33203125" style="33" customWidth="1"/>
    <col min="10" max="10" width="11" style="33" customWidth="1"/>
    <col min="11" max="11" width="10" style="33" customWidth="1"/>
    <col min="12" max="12" width="2.109375" style="33" customWidth="1"/>
    <col min="13" max="13" width="10.88671875" style="117"/>
    <col min="14" max="16384" width="10.88671875" style="33"/>
  </cols>
  <sheetData>
    <row r="2" spans="2:13">
      <c r="B2" s="409" t="s">
        <v>181</v>
      </c>
      <c r="C2" s="409"/>
      <c r="D2" s="409"/>
      <c r="E2" s="409"/>
      <c r="F2" s="409"/>
      <c r="G2" s="409"/>
      <c r="H2" s="409"/>
      <c r="I2" s="409"/>
      <c r="J2" s="409"/>
      <c r="K2" s="409"/>
      <c r="L2" s="94"/>
      <c r="M2" s="244" t="s">
        <v>137</v>
      </c>
    </row>
    <row r="3" spans="2:13">
      <c r="B3" s="94"/>
      <c r="C3" s="94"/>
      <c r="D3" s="94"/>
      <c r="E3" s="94"/>
      <c r="F3" s="94"/>
      <c r="G3" s="94"/>
      <c r="H3" s="94"/>
      <c r="I3" s="94"/>
      <c r="J3" s="94"/>
      <c r="K3" s="94"/>
      <c r="L3" s="94"/>
      <c r="M3" s="119"/>
    </row>
    <row r="4" spans="2:13">
      <c r="B4" s="413" t="s">
        <v>68</v>
      </c>
      <c r="C4" s="415" t="s">
        <v>69</v>
      </c>
      <c r="D4" s="410" t="s">
        <v>70</v>
      </c>
      <c r="E4" s="411"/>
      <c r="F4" s="411"/>
      <c r="G4" s="412"/>
      <c r="H4" s="410" t="s">
        <v>71</v>
      </c>
      <c r="I4" s="411"/>
      <c r="J4" s="411"/>
      <c r="K4" s="412"/>
      <c r="L4" s="94"/>
    </row>
    <row r="5" spans="2:13" ht="31.5" customHeight="1">
      <c r="B5" s="414"/>
      <c r="C5" s="416"/>
      <c r="D5" s="167" t="s">
        <v>214</v>
      </c>
      <c r="E5" s="168" t="s">
        <v>259</v>
      </c>
      <c r="F5" s="168" t="s">
        <v>260</v>
      </c>
      <c r="G5" s="169" t="s">
        <v>206</v>
      </c>
      <c r="H5" s="167" t="str">
        <f>+D5</f>
        <v>2017</v>
      </c>
      <c r="I5" s="170" t="str">
        <f>+E5</f>
        <v>ene-abr 2017</v>
      </c>
      <c r="J5" s="170" t="str">
        <f>+F5</f>
        <v>ene-abr 2018</v>
      </c>
      <c r="K5" s="171" t="str">
        <f>+G5</f>
        <v>variación (%)</v>
      </c>
      <c r="L5" s="95"/>
      <c r="M5" s="129"/>
    </row>
    <row r="6" spans="2:13" ht="12.45" customHeight="1">
      <c r="B6" s="406" t="s">
        <v>86</v>
      </c>
      <c r="C6" s="295" t="s">
        <v>76</v>
      </c>
      <c r="D6" s="296">
        <v>1171608.53</v>
      </c>
      <c r="E6" s="297">
        <v>209953.3</v>
      </c>
      <c r="F6" s="297">
        <v>169341.18</v>
      </c>
      <c r="G6" s="298">
        <v>-19.343406367034955</v>
      </c>
      <c r="H6" s="297">
        <v>6519414.2599999998</v>
      </c>
      <c r="I6" s="297">
        <v>1345979.5</v>
      </c>
      <c r="J6" s="297">
        <v>997060.9</v>
      </c>
      <c r="K6" s="298">
        <v>-25.923024830615915</v>
      </c>
      <c r="M6" s="39"/>
    </row>
    <row r="7" spans="2:13" ht="14.4">
      <c r="B7" s="407"/>
      <c r="C7" s="299" t="s">
        <v>87</v>
      </c>
      <c r="D7" s="300">
        <v>86229.1</v>
      </c>
      <c r="E7" s="301">
        <v>27976.11</v>
      </c>
      <c r="F7" s="301">
        <v>46216.56</v>
      </c>
      <c r="G7" s="302">
        <v>65.200093937291498</v>
      </c>
      <c r="H7" s="301">
        <v>360492.34</v>
      </c>
      <c r="I7" s="301">
        <v>109887.74</v>
      </c>
      <c r="J7" s="301">
        <v>216126.1</v>
      </c>
      <c r="K7" s="302">
        <v>96.678992579153956</v>
      </c>
      <c r="M7" s="39"/>
    </row>
    <row r="8" spans="2:13" ht="14.4">
      <c r="B8" s="407"/>
      <c r="C8" s="299" t="s">
        <v>85</v>
      </c>
      <c r="D8" s="300">
        <v>15248.12</v>
      </c>
      <c r="E8" s="301">
        <v>5917.12</v>
      </c>
      <c r="F8" s="301">
        <v>6794.04</v>
      </c>
      <c r="G8" s="302">
        <v>14.82004759071982</v>
      </c>
      <c r="H8" s="301">
        <v>97619.7</v>
      </c>
      <c r="I8" s="301">
        <v>42616.5</v>
      </c>
      <c r="J8" s="301">
        <v>33575.800000000003</v>
      </c>
      <c r="K8" s="302">
        <v>-21.214083746905533</v>
      </c>
      <c r="M8" s="39"/>
    </row>
    <row r="9" spans="2:13" ht="14.4">
      <c r="B9" s="407"/>
      <c r="C9" s="299" t="s">
        <v>78</v>
      </c>
      <c r="D9" s="300">
        <v>10693.76</v>
      </c>
      <c r="E9" s="301">
        <v>3473.12</v>
      </c>
      <c r="F9" s="301">
        <v>2553.1999999999998</v>
      </c>
      <c r="G9" s="302">
        <v>-26.486847560694716</v>
      </c>
      <c r="H9" s="301">
        <v>69276</v>
      </c>
      <c r="I9" s="301">
        <v>22384.799999999999</v>
      </c>
      <c r="J9" s="301">
        <v>16450.099999999999</v>
      </c>
      <c r="K9" s="302">
        <v>-26.512186841070729</v>
      </c>
      <c r="M9" s="39"/>
    </row>
    <row r="10" spans="2:13" ht="14.4">
      <c r="B10" s="407"/>
      <c r="C10" s="299" t="s">
        <v>74</v>
      </c>
      <c r="D10" s="300">
        <v>5625.2</v>
      </c>
      <c r="E10" s="301">
        <v>1798.16</v>
      </c>
      <c r="F10" s="301">
        <v>268.8</v>
      </c>
      <c r="G10" s="302">
        <v>-85.05138586110246</v>
      </c>
      <c r="H10" s="301">
        <v>50530.9</v>
      </c>
      <c r="I10" s="301">
        <v>16705.900000000001</v>
      </c>
      <c r="J10" s="301">
        <v>1706.2</v>
      </c>
      <c r="K10" s="302">
        <v>-89.786841774462914</v>
      </c>
      <c r="M10" s="39"/>
    </row>
    <row r="11" spans="2:13" ht="14.4">
      <c r="B11" s="407"/>
      <c r="C11" s="299" t="s">
        <v>119</v>
      </c>
      <c r="D11" s="300">
        <v>4466.66</v>
      </c>
      <c r="E11" s="301">
        <v>0</v>
      </c>
      <c r="F11" s="301">
        <v>371</v>
      </c>
      <c r="G11" s="302" t="s">
        <v>133</v>
      </c>
      <c r="H11" s="301">
        <v>17271.400000000001</v>
      </c>
      <c r="I11" s="301">
        <v>0</v>
      </c>
      <c r="J11" s="301">
        <v>68.900000000000006</v>
      </c>
      <c r="K11" s="302" t="s">
        <v>133</v>
      </c>
      <c r="M11" s="39"/>
    </row>
    <row r="12" spans="2:13" ht="14.4">
      <c r="B12" s="408"/>
      <c r="C12" s="303" t="s">
        <v>77</v>
      </c>
      <c r="D12" s="300">
        <v>138</v>
      </c>
      <c r="E12" s="301">
        <v>138</v>
      </c>
      <c r="F12" s="301">
        <v>0</v>
      </c>
      <c r="G12" s="302">
        <v>-100</v>
      </c>
      <c r="H12" s="301">
        <v>184</v>
      </c>
      <c r="I12" s="301">
        <v>184</v>
      </c>
      <c r="J12" s="301">
        <v>0</v>
      </c>
      <c r="K12" s="302">
        <v>-100</v>
      </c>
      <c r="M12" s="39"/>
    </row>
    <row r="13" spans="2:13" ht="14.4">
      <c r="B13" s="278" t="s">
        <v>108</v>
      </c>
      <c r="C13" s="305"/>
      <c r="D13" s="306">
        <v>1294009.3700000001</v>
      </c>
      <c r="E13" s="307">
        <v>249255.81</v>
      </c>
      <c r="F13" s="307">
        <v>225544.78</v>
      </c>
      <c r="G13" s="308">
        <v>-9.5127291115099766</v>
      </c>
      <c r="H13" s="307">
        <v>7114788.6000000006</v>
      </c>
      <c r="I13" s="307">
        <v>1537758.44</v>
      </c>
      <c r="J13" s="307">
        <v>1264988</v>
      </c>
      <c r="K13" s="308">
        <v>-17.738185198970523</v>
      </c>
      <c r="M13" s="39"/>
    </row>
    <row r="14" spans="2:13" ht="12.45" customHeight="1">
      <c r="B14" s="402" t="s">
        <v>82</v>
      </c>
      <c r="C14" s="295" t="s">
        <v>76</v>
      </c>
      <c r="D14" s="309">
        <v>7443335</v>
      </c>
      <c r="E14" s="310">
        <v>592500</v>
      </c>
      <c r="F14" s="310">
        <v>121000</v>
      </c>
      <c r="G14" s="311">
        <v>-79.578059071729953</v>
      </c>
      <c r="H14" s="310">
        <v>1510215.8</v>
      </c>
      <c r="I14" s="310">
        <v>145380</v>
      </c>
      <c r="J14" s="310">
        <v>46887.5</v>
      </c>
      <c r="K14" s="311">
        <v>-67.748314761315171</v>
      </c>
      <c r="M14" s="39"/>
    </row>
    <row r="15" spans="2:13" ht="14.4">
      <c r="B15" s="403"/>
      <c r="C15" s="303" t="s">
        <v>73</v>
      </c>
      <c r="D15" s="300">
        <v>1280500</v>
      </c>
      <c r="E15" s="301">
        <v>26000</v>
      </c>
      <c r="F15" s="301">
        <v>0</v>
      </c>
      <c r="G15" s="302">
        <v>-100</v>
      </c>
      <c r="H15" s="301">
        <v>308865.2</v>
      </c>
      <c r="I15" s="301">
        <v>5200</v>
      </c>
      <c r="J15" s="301">
        <v>0</v>
      </c>
      <c r="K15" s="302">
        <v>-100</v>
      </c>
      <c r="M15" s="39"/>
    </row>
    <row r="16" spans="2:13" ht="14.4">
      <c r="B16" s="278" t="s">
        <v>111</v>
      </c>
      <c r="C16" s="305"/>
      <c r="D16" s="306">
        <v>8723835</v>
      </c>
      <c r="E16" s="307">
        <v>618500</v>
      </c>
      <c r="F16" s="307">
        <v>121000</v>
      </c>
      <c r="G16" s="308">
        <v>-80.436540016168152</v>
      </c>
      <c r="H16" s="307">
        <v>1819081</v>
      </c>
      <c r="I16" s="307">
        <v>150580</v>
      </c>
      <c r="J16" s="307">
        <v>46887.5</v>
      </c>
      <c r="K16" s="308">
        <v>-68.862066675521319</v>
      </c>
      <c r="M16" s="39"/>
    </row>
    <row r="17" spans="2:13" ht="14.4">
      <c r="B17" s="402" t="s">
        <v>262</v>
      </c>
      <c r="C17" s="295" t="s">
        <v>73</v>
      </c>
      <c r="D17" s="309">
        <v>475000</v>
      </c>
      <c r="E17" s="310">
        <v>0</v>
      </c>
      <c r="F17" s="310">
        <v>0</v>
      </c>
      <c r="G17" s="311" t="s">
        <v>133</v>
      </c>
      <c r="H17" s="310">
        <v>423150.5</v>
      </c>
      <c r="I17" s="310">
        <v>0</v>
      </c>
      <c r="J17" s="310">
        <v>0</v>
      </c>
      <c r="K17" s="311" t="s">
        <v>133</v>
      </c>
      <c r="M17" s="39"/>
    </row>
    <row r="18" spans="2:13" ht="14.4">
      <c r="B18" s="403"/>
      <c r="C18" s="303" t="s">
        <v>79</v>
      </c>
      <c r="D18" s="300">
        <v>240000</v>
      </c>
      <c r="E18" s="301">
        <v>0</v>
      </c>
      <c r="F18" s="301">
        <v>0</v>
      </c>
      <c r="G18" s="302" t="s">
        <v>133</v>
      </c>
      <c r="H18" s="301">
        <v>261600</v>
      </c>
      <c r="I18" s="301">
        <v>0</v>
      </c>
      <c r="J18" s="301">
        <v>0</v>
      </c>
      <c r="K18" s="302" t="s">
        <v>133</v>
      </c>
      <c r="M18" s="39"/>
    </row>
    <row r="19" spans="2:13" ht="14.4">
      <c r="B19" s="278" t="s">
        <v>263</v>
      </c>
      <c r="C19" s="305"/>
      <c r="D19" s="306">
        <v>715000</v>
      </c>
      <c r="E19" s="307">
        <v>0</v>
      </c>
      <c r="F19" s="307">
        <v>0</v>
      </c>
      <c r="G19" s="308" t="s">
        <v>133</v>
      </c>
      <c r="H19" s="307">
        <v>684750.5</v>
      </c>
      <c r="I19" s="307">
        <v>0</v>
      </c>
      <c r="J19" s="307">
        <v>0</v>
      </c>
      <c r="K19" s="308" t="s">
        <v>133</v>
      </c>
      <c r="M19" s="39"/>
    </row>
    <row r="20" spans="2:13" ht="14.4">
      <c r="B20" s="406" t="s">
        <v>72</v>
      </c>
      <c r="C20" s="295" t="s">
        <v>77</v>
      </c>
      <c r="D20" s="309">
        <v>23537</v>
      </c>
      <c r="E20" s="310">
        <v>8250</v>
      </c>
      <c r="F20" s="310">
        <v>7437.87</v>
      </c>
      <c r="G20" s="311">
        <v>-9.8439999999999976</v>
      </c>
      <c r="H20" s="310">
        <v>50253</v>
      </c>
      <c r="I20" s="310">
        <v>16316</v>
      </c>
      <c r="J20" s="310">
        <v>16827</v>
      </c>
      <c r="K20" s="311">
        <v>3.1318950723216554</v>
      </c>
      <c r="M20" s="39"/>
    </row>
    <row r="21" spans="2:13" ht="14.4">
      <c r="B21" s="407"/>
      <c r="C21" s="299" t="s">
        <v>75</v>
      </c>
      <c r="D21" s="300">
        <v>300</v>
      </c>
      <c r="E21" s="301">
        <v>300</v>
      </c>
      <c r="F21" s="301">
        <v>0</v>
      </c>
      <c r="G21" s="302">
        <v>-100</v>
      </c>
      <c r="H21" s="301">
        <v>2488.7600000000002</v>
      </c>
      <c r="I21" s="301">
        <v>2488.7600000000002</v>
      </c>
      <c r="J21" s="301">
        <v>0</v>
      </c>
      <c r="K21" s="302">
        <v>-100</v>
      </c>
      <c r="M21" s="39"/>
    </row>
    <row r="22" spans="2:13" ht="14.4">
      <c r="B22" s="407"/>
      <c r="C22" s="299" t="s">
        <v>119</v>
      </c>
      <c r="D22" s="300">
        <v>63.26</v>
      </c>
      <c r="E22" s="301">
        <v>0</v>
      </c>
      <c r="F22" s="301">
        <v>0</v>
      </c>
      <c r="G22" s="302" t="s">
        <v>133</v>
      </c>
      <c r="H22" s="301">
        <v>137.54</v>
      </c>
      <c r="I22" s="301">
        <v>0</v>
      </c>
      <c r="J22" s="301">
        <v>0</v>
      </c>
      <c r="K22" s="302" t="s">
        <v>133</v>
      </c>
      <c r="M22" s="39"/>
    </row>
    <row r="23" spans="2:13" ht="14.4">
      <c r="B23" s="407"/>
      <c r="C23" s="299" t="s">
        <v>81</v>
      </c>
      <c r="D23" s="300">
        <v>31.65</v>
      </c>
      <c r="E23" s="301">
        <v>0</v>
      </c>
      <c r="F23" s="301">
        <v>0</v>
      </c>
      <c r="G23" s="302" t="s">
        <v>133</v>
      </c>
      <c r="H23" s="301">
        <v>71.36</v>
      </c>
      <c r="I23" s="301">
        <v>0</v>
      </c>
      <c r="J23" s="301">
        <v>0</v>
      </c>
      <c r="K23" s="302" t="s">
        <v>133</v>
      </c>
      <c r="M23" s="39"/>
    </row>
    <row r="24" spans="2:13" s="176" customFormat="1" ht="14.4">
      <c r="B24" s="408"/>
      <c r="C24" s="303" t="s">
        <v>84</v>
      </c>
      <c r="D24" s="300">
        <v>0</v>
      </c>
      <c r="E24" s="301">
        <v>0</v>
      </c>
      <c r="F24" s="301">
        <v>5040</v>
      </c>
      <c r="G24" s="302" t="s">
        <v>133</v>
      </c>
      <c r="H24" s="301">
        <v>0</v>
      </c>
      <c r="I24" s="301">
        <v>0</v>
      </c>
      <c r="J24" s="301">
        <v>8754.7900000000009</v>
      </c>
      <c r="K24" s="302" t="s">
        <v>133</v>
      </c>
      <c r="M24" s="39"/>
    </row>
    <row r="25" spans="2:13" ht="14.4">
      <c r="B25" s="278" t="s">
        <v>109</v>
      </c>
      <c r="C25" s="305"/>
      <c r="D25" s="306">
        <v>23931.91</v>
      </c>
      <c r="E25" s="307">
        <v>8550</v>
      </c>
      <c r="F25" s="307">
        <v>12477.869999999999</v>
      </c>
      <c r="G25" s="308">
        <v>45.939999999999984</v>
      </c>
      <c r="H25" s="307">
        <v>52950.66</v>
      </c>
      <c r="I25" s="307">
        <v>18804.760000000002</v>
      </c>
      <c r="J25" s="307">
        <v>25581.79</v>
      </c>
      <c r="K25" s="308">
        <v>36.038907170312193</v>
      </c>
      <c r="M25" s="39"/>
    </row>
    <row r="26" spans="2:13" s="176" customFormat="1" ht="28.8">
      <c r="B26" s="316" t="s">
        <v>256</v>
      </c>
      <c r="C26" s="312" t="s">
        <v>74</v>
      </c>
      <c r="D26" s="309">
        <v>15600</v>
      </c>
      <c r="E26" s="310">
        <v>0</v>
      </c>
      <c r="F26" s="310">
        <v>0</v>
      </c>
      <c r="G26" s="311" t="s">
        <v>133</v>
      </c>
      <c r="H26" s="310">
        <v>52572</v>
      </c>
      <c r="I26" s="310">
        <v>0</v>
      </c>
      <c r="J26" s="310">
        <v>0</v>
      </c>
      <c r="K26" s="311" t="s">
        <v>133</v>
      </c>
      <c r="M26" s="39"/>
    </row>
    <row r="27" spans="2:13" s="176" customFormat="1" ht="14.4">
      <c r="B27" s="304" t="s">
        <v>257</v>
      </c>
      <c r="C27" s="305"/>
      <c r="D27" s="306">
        <v>15600</v>
      </c>
      <c r="E27" s="307">
        <v>0</v>
      </c>
      <c r="F27" s="307">
        <v>0</v>
      </c>
      <c r="G27" s="308" t="s">
        <v>133</v>
      </c>
      <c r="H27" s="307">
        <v>52572</v>
      </c>
      <c r="I27" s="307">
        <v>0</v>
      </c>
      <c r="J27" s="307">
        <v>0</v>
      </c>
      <c r="K27" s="308" t="s">
        <v>133</v>
      </c>
      <c r="M27" s="39"/>
    </row>
    <row r="28" spans="2:13" ht="14.4">
      <c r="B28" s="304" t="s">
        <v>258</v>
      </c>
      <c r="C28" s="305"/>
      <c r="D28" s="313">
        <v>10772376.279999997</v>
      </c>
      <c r="E28" s="314">
        <v>876305.81</v>
      </c>
      <c r="F28" s="314">
        <v>359022.64999999997</v>
      </c>
      <c r="G28" s="315">
        <v>-59.029981782273019</v>
      </c>
      <c r="H28" s="314">
        <v>9724142.7599999998</v>
      </c>
      <c r="I28" s="314">
        <v>1707143.2</v>
      </c>
      <c r="J28" s="314">
        <v>1337457.29</v>
      </c>
      <c r="K28" s="315">
        <v>-21.65523724078917</v>
      </c>
      <c r="M28" s="39"/>
    </row>
    <row r="29" spans="2:13">
      <c r="B29" s="404" t="s">
        <v>242</v>
      </c>
      <c r="C29" s="405"/>
      <c r="D29" s="405"/>
      <c r="E29" s="405"/>
      <c r="F29" s="405"/>
      <c r="G29" s="405"/>
      <c r="H29" s="405"/>
      <c r="I29" s="405"/>
      <c r="J29" s="405"/>
      <c r="K29" s="405"/>
    </row>
  </sheetData>
  <mergeCells count="10">
    <mergeCell ref="B2:K2"/>
    <mergeCell ref="D4:G4"/>
    <mergeCell ref="H4:K4"/>
    <mergeCell ref="B4:B5"/>
    <mergeCell ref="C4:C5"/>
    <mergeCell ref="B14:B15"/>
    <mergeCell ref="B29:K29"/>
    <mergeCell ref="B17:B18"/>
    <mergeCell ref="B20:B24"/>
    <mergeCell ref="B6:B12"/>
  </mergeCells>
  <hyperlinks>
    <hyperlink ref="M2" location="Índice!A1" display="Volver al índice"/>
  </hyperlinks>
  <printOptions horizontalCentered="1"/>
  <pageMargins left="0.70866141732283472" right="0.70866141732283472" top="0.74803149606299213" bottom="0.74803149606299213" header="0.31496062992125984" footer="0.31496062992125984"/>
  <pageSetup paperSize="122" scale="90" orientation="landscape" r:id="rId1"/>
  <headerFooter differentFirst="1">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pageSetUpPr fitToPage="1"/>
  </sheetPr>
  <dimension ref="B2:S97"/>
  <sheetViews>
    <sheetView zoomScale="80" zoomScaleNormal="80" workbookViewId="0"/>
  </sheetViews>
  <sheetFormatPr baseColWidth="10" defaultColWidth="10.88671875" defaultRowHeight="14.4"/>
  <cols>
    <col min="1" max="1" width="1.33203125" style="33" customWidth="1"/>
    <col min="2" max="2" width="19.6640625" style="33" customWidth="1"/>
    <col min="3" max="3" width="17.33203125" style="33" customWidth="1"/>
    <col min="4" max="11" width="11.6640625" style="33" customWidth="1"/>
    <col min="12" max="12" width="2.88671875" style="33" customWidth="1"/>
    <col min="13" max="13" width="10.88671875" style="33"/>
    <col min="14" max="14" width="4.33203125" style="117" customWidth="1"/>
    <col min="15" max="15" width="5" style="261" hidden="1" customWidth="1"/>
    <col min="16" max="16" width="11.33203125" style="261" hidden="1" customWidth="1"/>
    <col min="17" max="17" width="11.33203125" style="258" hidden="1" customWidth="1"/>
    <col min="18" max="18" width="8.5546875" style="258" hidden="1" customWidth="1"/>
    <col min="19" max="19" width="10.88671875" style="117" customWidth="1"/>
    <col min="20" max="16384" width="10.88671875" style="33"/>
  </cols>
  <sheetData>
    <row r="2" spans="2:19">
      <c r="B2" s="409" t="s">
        <v>182</v>
      </c>
      <c r="C2" s="409"/>
      <c r="D2" s="409"/>
      <c r="E2" s="409"/>
      <c r="F2" s="409"/>
      <c r="G2" s="409"/>
      <c r="H2" s="409"/>
      <c r="I2" s="409"/>
      <c r="J2" s="409"/>
      <c r="K2" s="409"/>
      <c r="L2" s="94"/>
      <c r="M2" s="40" t="s">
        <v>137</v>
      </c>
      <c r="N2" s="119"/>
    </row>
    <row r="3" spans="2:19">
      <c r="B3" s="94"/>
      <c r="C3" s="94"/>
      <c r="D3" s="94"/>
      <c r="E3" s="94"/>
      <c r="F3" s="94"/>
      <c r="G3" s="94"/>
      <c r="H3" s="94"/>
      <c r="I3" s="94"/>
      <c r="J3" s="94"/>
      <c r="K3" s="94"/>
      <c r="L3" s="94"/>
      <c r="M3" s="40"/>
      <c r="N3" s="119"/>
    </row>
    <row r="4" spans="2:19">
      <c r="B4" s="420" t="s">
        <v>68</v>
      </c>
      <c r="C4" s="420" t="s">
        <v>69</v>
      </c>
      <c r="D4" s="410" t="s">
        <v>70</v>
      </c>
      <c r="E4" s="411"/>
      <c r="F4" s="411"/>
      <c r="G4" s="412"/>
      <c r="H4" s="410" t="s">
        <v>89</v>
      </c>
      <c r="I4" s="411"/>
      <c r="J4" s="411"/>
      <c r="K4" s="412"/>
      <c r="L4" s="94"/>
    </row>
    <row r="5" spans="2:19" ht="26.4">
      <c r="B5" s="421"/>
      <c r="C5" s="421"/>
      <c r="D5" s="34" t="str">
        <f>+export!D5</f>
        <v>2017</v>
      </c>
      <c r="E5" s="35" t="str">
        <f>+export!E5</f>
        <v>ene-abr 2017</v>
      </c>
      <c r="F5" s="35" t="str">
        <f>+export!F5</f>
        <v>ene-abr 2018</v>
      </c>
      <c r="G5" s="36" t="str">
        <f>+export!G5</f>
        <v>variación (%)</v>
      </c>
      <c r="H5" s="34" t="str">
        <f>+export!H5</f>
        <v>2017</v>
      </c>
      <c r="I5" s="37" t="str">
        <f>+export!I5</f>
        <v>ene-abr 2017</v>
      </c>
      <c r="J5" s="37" t="str">
        <f>+export!J5</f>
        <v>ene-abr 2018</v>
      </c>
      <c r="K5" s="38" t="str">
        <f>+export!K5</f>
        <v>variación (%)</v>
      </c>
      <c r="L5" s="95"/>
      <c r="P5" s="259" t="e">
        <f>+export!#REF!</f>
        <v>#REF!</v>
      </c>
      <c r="Q5" s="259" t="e">
        <f>+export!#REF!</f>
        <v>#REF!</v>
      </c>
      <c r="R5" s="259" t="e">
        <f>+export!#REF!</f>
        <v>#REF!</v>
      </c>
    </row>
    <row r="6" spans="2:19" ht="15" customHeight="1">
      <c r="B6" s="406" t="s">
        <v>83</v>
      </c>
      <c r="C6" s="317" t="s">
        <v>91</v>
      </c>
      <c r="D6" s="318">
        <v>49840085.68</v>
      </c>
      <c r="E6" s="319">
        <v>16185400</v>
      </c>
      <c r="F6" s="319">
        <v>18848498.52</v>
      </c>
      <c r="G6" s="320">
        <v>16.453708403870149</v>
      </c>
      <c r="H6" s="319">
        <v>40894096.530000001</v>
      </c>
      <c r="I6" s="319">
        <v>12646075.67</v>
      </c>
      <c r="J6" s="319">
        <v>15435159.08</v>
      </c>
      <c r="K6" s="320">
        <v>22.054932160626549</v>
      </c>
      <c r="N6" s="33"/>
      <c r="O6" s="33"/>
      <c r="P6" s="33"/>
      <c r="Q6" s="33"/>
      <c r="R6" s="33"/>
      <c r="S6" s="33"/>
    </row>
    <row r="7" spans="2:19">
      <c r="B7" s="407"/>
      <c r="C7" s="321" t="s">
        <v>121</v>
      </c>
      <c r="D7" s="322">
        <v>26397881.4223</v>
      </c>
      <c r="E7" s="323">
        <v>9039054.0999999996</v>
      </c>
      <c r="F7" s="323">
        <v>9089126.7400000002</v>
      </c>
      <c r="G7" s="324">
        <v>0.55395884841535903</v>
      </c>
      <c r="H7" s="323">
        <v>21992787.710000001</v>
      </c>
      <c r="I7" s="323">
        <v>7160062.1299999999</v>
      </c>
      <c r="J7" s="323">
        <v>7590506.9800000004</v>
      </c>
      <c r="K7" s="324">
        <v>6.0117474148230654</v>
      </c>
      <c r="N7" s="33"/>
      <c r="O7" s="33"/>
      <c r="P7" s="33"/>
      <c r="Q7" s="33"/>
      <c r="R7" s="33"/>
      <c r="S7" s="33"/>
    </row>
    <row r="8" spans="2:19">
      <c r="B8" s="407"/>
      <c r="C8" s="321" t="s">
        <v>76</v>
      </c>
      <c r="D8" s="322">
        <v>8273486.2845999999</v>
      </c>
      <c r="E8" s="323">
        <v>2740439.96</v>
      </c>
      <c r="F8" s="323">
        <v>2477468.52</v>
      </c>
      <c r="G8" s="324">
        <v>-9.595956993708409</v>
      </c>
      <c r="H8" s="323">
        <v>10044832.08</v>
      </c>
      <c r="I8" s="323">
        <v>3367360.3</v>
      </c>
      <c r="J8" s="323">
        <v>3108801.44</v>
      </c>
      <c r="K8" s="324">
        <v>-7.6783841634053829</v>
      </c>
      <c r="N8" s="33"/>
      <c r="O8" s="33"/>
      <c r="P8" s="33"/>
      <c r="Q8" s="33"/>
      <c r="R8" s="33"/>
      <c r="S8" s="33"/>
    </row>
    <row r="9" spans="2:19">
      <c r="B9" s="407"/>
      <c r="C9" s="321" t="s">
        <v>90</v>
      </c>
      <c r="D9" s="322">
        <v>9058523.5614999998</v>
      </c>
      <c r="E9" s="323">
        <v>2954148.5614999998</v>
      </c>
      <c r="F9" s="323">
        <v>3444573.0614999998</v>
      </c>
      <c r="G9" s="324">
        <v>16.601213168202399</v>
      </c>
      <c r="H9" s="323">
        <v>7143811.7699999996</v>
      </c>
      <c r="I9" s="323">
        <v>2260451.96</v>
      </c>
      <c r="J9" s="323">
        <v>2620473.91</v>
      </c>
      <c r="K9" s="324">
        <v>15.926989662722146</v>
      </c>
      <c r="N9" s="33"/>
      <c r="O9" s="33"/>
      <c r="P9" s="33"/>
      <c r="Q9" s="33"/>
      <c r="R9" s="33"/>
      <c r="S9" s="33"/>
    </row>
    <row r="10" spans="2:19">
      <c r="B10" s="407"/>
      <c r="C10" s="321" t="s">
        <v>119</v>
      </c>
      <c r="D10" s="322">
        <v>1027063.3901</v>
      </c>
      <c r="E10" s="323">
        <v>183046.64050000001</v>
      </c>
      <c r="F10" s="323">
        <v>262574.86629999999</v>
      </c>
      <c r="G10" s="324">
        <v>43.446973723617724</v>
      </c>
      <c r="H10" s="323">
        <v>1409431.11</v>
      </c>
      <c r="I10" s="323">
        <v>257120.85</v>
      </c>
      <c r="J10" s="323">
        <v>377815.14</v>
      </c>
      <c r="K10" s="324">
        <v>46.940685673682239</v>
      </c>
      <c r="N10" s="33"/>
      <c r="O10" s="33"/>
      <c r="P10" s="33"/>
      <c r="Q10" s="33"/>
      <c r="R10" s="33"/>
      <c r="S10" s="33"/>
    </row>
    <row r="11" spans="2:19">
      <c r="B11" s="407"/>
      <c r="C11" s="321" t="s">
        <v>95</v>
      </c>
      <c r="D11" s="322">
        <v>483246.30690000003</v>
      </c>
      <c r="E11" s="323">
        <v>140385.2769</v>
      </c>
      <c r="F11" s="323">
        <v>42610</v>
      </c>
      <c r="G11" s="324">
        <v>-69.647814257365326</v>
      </c>
      <c r="H11" s="323">
        <v>445261.41</v>
      </c>
      <c r="I11" s="323">
        <v>136252.56</v>
      </c>
      <c r="J11" s="323">
        <v>42482.69</v>
      </c>
      <c r="K11" s="324">
        <v>-68.820629865596644</v>
      </c>
      <c r="N11" s="33"/>
      <c r="O11" s="33"/>
      <c r="P11" s="33"/>
      <c r="Q11" s="33"/>
      <c r="R11" s="33"/>
      <c r="S11" s="33"/>
    </row>
    <row r="12" spans="2:19">
      <c r="B12" s="407"/>
      <c r="C12" s="321" t="s">
        <v>81</v>
      </c>
      <c r="D12" s="322">
        <v>66510.230800000005</v>
      </c>
      <c r="E12" s="323">
        <v>0</v>
      </c>
      <c r="F12" s="323">
        <v>33147.06</v>
      </c>
      <c r="G12" s="324" t="s">
        <v>133</v>
      </c>
      <c r="H12" s="323">
        <v>306689.76</v>
      </c>
      <c r="I12" s="323">
        <v>0</v>
      </c>
      <c r="J12" s="323">
        <v>136811.13</v>
      </c>
      <c r="K12" s="324" t="s">
        <v>133</v>
      </c>
      <c r="N12" s="33"/>
      <c r="O12" s="33"/>
      <c r="P12" s="33"/>
      <c r="Q12" s="33"/>
      <c r="R12" s="33"/>
      <c r="S12" s="33"/>
    </row>
    <row r="13" spans="2:19">
      <c r="B13" s="407"/>
      <c r="C13" s="321" t="s">
        <v>209</v>
      </c>
      <c r="D13" s="322">
        <v>48002</v>
      </c>
      <c r="E13" s="323">
        <v>0</v>
      </c>
      <c r="F13" s="323">
        <v>0</v>
      </c>
      <c r="G13" s="324" t="s">
        <v>133</v>
      </c>
      <c r="H13" s="323">
        <v>37312</v>
      </c>
      <c r="I13" s="323">
        <v>0</v>
      </c>
      <c r="J13" s="323">
        <v>0</v>
      </c>
      <c r="K13" s="324" t="s">
        <v>133</v>
      </c>
      <c r="N13" s="33"/>
      <c r="O13" s="33"/>
      <c r="P13" s="33"/>
      <c r="Q13" s="33"/>
      <c r="R13" s="33"/>
      <c r="S13" s="33"/>
    </row>
    <row r="14" spans="2:19">
      <c r="B14" s="407"/>
      <c r="C14" s="321" t="s">
        <v>112</v>
      </c>
      <c r="D14" s="322">
        <v>7525.8</v>
      </c>
      <c r="E14" s="323">
        <v>2956.8</v>
      </c>
      <c r="F14" s="323">
        <v>0</v>
      </c>
      <c r="G14" s="324">
        <v>-100</v>
      </c>
      <c r="H14" s="323">
        <v>32601.06</v>
      </c>
      <c r="I14" s="323">
        <v>15216.37</v>
      </c>
      <c r="J14" s="323">
        <v>0</v>
      </c>
      <c r="K14" s="324">
        <v>-100</v>
      </c>
      <c r="N14" s="33"/>
      <c r="O14" s="33"/>
      <c r="P14" s="33"/>
      <c r="Q14" s="33"/>
      <c r="R14" s="33"/>
      <c r="S14" s="33"/>
    </row>
    <row r="15" spans="2:19">
      <c r="B15" s="407"/>
      <c r="C15" s="321" t="s">
        <v>96</v>
      </c>
      <c r="D15" s="322">
        <v>25200</v>
      </c>
      <c r="E15" s="323">
        <v>0</v>
      </c>
      <c r="F15" s="323">
        <v>25200</v>
      </c>
      <c r="G15" s="324" t="s">
        <v>133</v>
      </c>
      <c r="H15" s="323">
        <v>18144</v>
      </c>
      <c r="I15" s="323">
        <v>0</v>
      </c>
      <c r="J15" s="323">
        <v>18900</v>
      </c>
      <c r="K15" s="324" t="s">
        <v>133</v>
      </c>
      <c r="N15" s="33"/>
      <c r="O15" s="33"/>
      <c r="P15" s="33"/>
      <c r="Q15" s="33"/>
      <c r="R15" s="33"/>
      <c r="S15" s="33"/>
    </row>
    <row r="16" spans="2:19">
      <c r="B16" s="407"/>
      <c r="C16" s="321" t="s">
        <v>74</v>
      </c>
      <c r="D16" s="322">
        <v>4200</v>
      </c>
      <c r="E16" s="323">
        <v>1200</v>
      </c>
      <c r="F16" s="323">
        <v>1005</v>
      </c>
      <c r="G16" s="324">
        <v>-16.249999999999996</v>
      </c>
      <c r="H16" s="323">
        <v>9165.99</v>
      </c>
      <c r="I16" s="323">
        <v>2593.58</v>
      </c>
      <c r="J16" s="323">
        <v>2172.25</v>
      </c>
      <c r="K16" s="324">
        <v>-16.245112932703055</v>
      </c>
      <c r="N16" s="33"/>
      <c r="O16" s="33"/>
      <c r="P16" s="33"/>
      <c r="Q16" s="33"/>
      <c r="R16" s="33"/>
      <c r="S16" s="33"/>
    </row>
    <row r="17" spans="2:19">
      <c r="B17" s="407"/>
      <c r="C17" s="321" t="s">
        <v>78</v>
      </c>
      <c r="D17" s="322">
        <v>3037.44</v>
      </c>
      <c r="E17" s="323">
        <v>489.24</v>
      </c>
      <c r="F17" s="323">
        <v>1613.72</v>
      </c>
      <c r="G17" s="324">
        <v>229.84220423514023</v>
      </c>
      <c r="H17" s="323">
        <v>8104.66</v>
      </c>
      <c r="I17" s="323">
        <v>1347.77</v>
      </c>
      <c r="J17" s="323">
        <v>4380.3900000000003</v>
      </c>
      <c r="K17" s="324">
        <v>225.01020203743965</v>
      </c>
      <c r="N17" s="33"/>
      <c r="O17" s="33"/>
      <c r="P17" s="33"/>
      <c r="Q17" s="33"/>
      <c r="R17" s="33"/>
      <c r="S17" s="33"/>
    </row>
    <row r="18" spans="2:19">
      <c r="B18" s="407"/>
      <c r="C18" s="321" t="s">
        <v>98</v>
      </c>
      <c r="D18" s="322">
        <v>1890</v>
      </c>
      <c r="E18" s="323">
        <v>0</v>
      </c>
      <c r="F18" s="323">
        <v>0</v>
      </c>
      <c r="G18" s="324" t="s">
        <v>133</v>
      </c>
      <c r="H18" s="323">
        <v>2455.39</v>
      </c>
      <c r="I18" s="323">
        <v>0</v>
      </c>
      <c r="J18" s="323">
        <v>0</v>
      </c>
      <c r="K18" s="324" t="s">
        <v>133</v>
      </c>
      <c r="N18" s="33"/>
      <c r="O18" s="33"/>
      <c r="P18" s="33"/>
      <c r="Q18" s="33"/>
      <c r="R18" s="33"/>
      <c r="S18" s="33"/>
    </row>
    <row r="19" spans="2:19" s="176" customFormat="1">
      <c r="B19" s="407"/>
      <c r="C19" s="321" t="s">
        <v>210</v>
      </c>
      <c r="D19" s="322">
        <v>119.68</v>
      </c>
      <c r="E19" s="323">
        <v>0</v>
      </c>
      <c r="F19" s="323">
        <v>0</v>
      </c>
      <c r="G19" s="324" t="s">
        <v>133</v>
      </c>
      <c r="H19" s="323">
        <v>389.8</v>
      </c>
      <c r="I19" s="323">
        <v>0</v>
      </c>
      <c r="J19" s="323">
        <v>0</v>
      </c>
      <c r="K19" s="324" t="s">
        <v>133</v>
      </c>
    </row>
    <row r="20" spans="2:19">
      <c r="B20" s="407"/>
      <c r="C20" s="280" t="s">
        <v>261</v>
      </c>
      <c r="D20" s="325">
        <v>3.3</v>
      </c>
      <c r="E20" s="326">
        <v>3.3</v>
      </c>
      <c r="F20" s="326">
        <v>0</v>
      </c>
      <c r="G20" s="327">
        <v>-100</v>
      </c>
      <c r="H20" s="326">
        <v>12.96</v>
      </c>
      <c r="I20" s="326">
        <v>12.96</v>
      </c>
      <c r="J20" s="326">
        <v>0</v>
      </c>
      <c r="K20" s="327">
        <v>-100</v>
      </c>
      <c r="N20" s="33"/>
      <c r="O20" s="33"/>
      <c r="P20" s="33"/>
      <c r="Q20" s="33"/>
      <c r="R20" s="33"/>
      <c r="S20" s="33"/>
    </row>
    <row r="21" spans="2:19">
      <c r="B21" s="278" t="s">
        <v>107</v>
      </c>
      <c r="C21" s="340"/>
      <c r="D21" s="281">
        <v>95236775.096199989</v>
      </c>
      <c r="E21" s="282">
        <v>31247123.878900003</v>
      </c>
      <c r="F21" s="282">
        <v>34225817.487799995</v>
      </c>
      <c r="G21" s="283">
        <v>9.5326968985820493</v>
      </c>
      <c r="H21" s="282">
        <v>82345096.229999974</v>
      </c>
      <c r="I21" s="282">
        <v>25846494.149999999</v>
      </c>
      <c r="J21" s="282">
        <v>29337503.010000002</v>
      </c>
      <c r="K21" s="329">
        <v>13.506701681628265</v>
      </c>
      <c r="N21" s="33"/>
      <c r="O21" s="33"/>
      <c r="P21" s="33"/>
      <c r="Q21" s="33"/>
      <c r="R21" s="33"/>
      <c r="S21" s="33"/>
    </row>
    <row r="22" spans="2:19" ht="15" customHeight="1">
      <c r="B22" s="418" t="s">
        <v>86</v>
      </c>
      <c r="C22" s="321" t="s">
        <v>119</v>
      </c>
      <c r="D22" s="330">
        <v>594014.30759999994</v>
      </c>
      <c r="E22" s="331">
        <v>147472.25959999999</v>
      </c>
      <c r="F22" s="331">
        <v>118426.409</v>
      </c>
      <c r="G22" s="332">
        <v>-19.695806302000939</v>
      </c>
      <c r="H22" s="331">
        <v>3919535.67</v>
      </c>
      <c r="I22" s="331">
        <v>914610.59</v>
      </c>
      <c r="J22" s="331">
        <v>716289.43</v>
      </c>
      <c r="K22" s="333">
        <v>-21.683671954858941</v>
      </c>
      <c r="N22" s="33"/>
      <c r="O22" s="33"/>
      <c r="P22" s="33"/>
      <c r="Q22" s="33"/>
      <c r="R22" s="33"/>
      <c r="S22" s="33"/>
    </row>
    <row r="23" spans="2:19">
      <c r="B23" s="418"/>
      <c r="C23" s="321" t="s">
        <v>121</v>
      </c>
      <c r="D23" s="322">
        <v>2474656.7999999998</v>
      </c>
      <c r="E23" s="323">
        <v>750012</v>
      </c>
      <c r="F23" s="323">
        <v>775540</v>
      </c>
      <c r="G23" s="324">
        <v>3.4036788744713498</v>
      </c>
      <c r="H23" s="334">
        <v>2566092.42</v>
      </c>
      <c r="I23" s="334">
        <v>812751.8</v>
      </c>
      <c r="J23" s="334">
        <v>819703.59</v>
      </c>
      <c r="K23" s="335">
        <v>0.85533984667889307</v>
      </c>
      <c r="N23" s="33"/>
      <c r="O23" s="33"/>
      <c r="P23" s="33"/>
      <c r="Q23" s="33"/>
      <c r="R23" s="33"/>
      <c r="S23" s="33"/>
    </row>
    <row r="24" spans="2:19">
      <c r="B24" s="418"/>
      <c r="C24" s="321" t="s">
        <v>95</v>
      </c>
      <c r="D24" s="322">
        <v>938570</v>
      </c>
      <c r="E24" s="323">
        <v>14000</v>
      </c>
      <c r="F24" s="323">
        <v>462000</v>
      </c>
      <c r="G24" s="324">
        <v>3200</v>
      </c>
      <c r="H24" s="334">
        <v>1468278.25</v>
      </c>
      <c r="I24" s="334">
        <v>20782.59</v>
      </c>
      <c r="J24" s="334">
        <v>708380.09</v>
      </c>
      <c r="K24" s="335">
        <v>3308.526511854393</v>
      </c>
      <c r="N24" s="33"/>
      <c r="O24" s="33"/>
      <c r="P24" s="33"/>
      <c r="Q24" s="33"/>
      <c r="R24" s="33"/>
      <c r="S24" s="33"/>
    </row>
    <row r="25" spans="2:19">
      <c r="B25" s="418"/>
      <c r="C25" s="321" t="s">
        <v>81</v>
      </c>
      <c r="D25" s="322">
        <v>240797.1</v>
      </c>
      <c r="E25" s="323">
        <v>65288.639999999999</v>
      </c>
      <c r="F25" s="323">
        <v>9122.4</v>
      </c>
      <c r="G25" s="324">
        <v>-86.027584584393253</v>
      </c>
      <c r="H25" s="334">
        <v>1175078.93</v>
      </c>
      <c r="I25" s="334">
        <v>344845.76</v>
      </c>
      <c r="J25" s="334">
        <v>57131.61</v>
      </c>
      <c r="K25" s="335">
        <v>-83.432706262649134</v>
      </c>
      <c r="N25" s="33"/>
      <c r="O25" s="33"/>
      <c r="P25" s="33"/>
      <c r="Q25" s="33"/>
      <c r="R25" s="33"/>
      <c r="S25" s="33"/>
    </row>
    <row r="26" spans="2:19">
      <c r="B26" s="418"/>
      <c r="C26" s="321" t="s">
        <v>93</v>
      </c>
      <c r="D26" s="322">
        <v>182120.899</v>
      </c>
      <c r="E26" s="323">
        <v>14078.16</v>
      </c>
      <c r="F26" s="323">
        <v>90116.263300000006</v>
      </c>
      <c r="G26" s="324">
        <v>540.11393037158268</v>
      </c>
      <c r="H26" s="334">
        <v>912248.83</v>
      </c>
      <c r="I26" s="334">
        <v>68350.03</v>
      </c>
      <c r="J26" s="334">
        <v>423716.94</v>
      </c>
      <c r="K26" s="335">
        <v>519.92209805906452</v>
      </c>
      <c r="N26" s="33"/>
      <c r="O26" s="33"/>
      <c r="P26" s="33"/>
      <c r="Q26" s="33"/>
      <c r="R26" s="33"/>
      <c r="S26" s="33"/>
    </row>
    <row r="27" spans="2:19">
      <c r="B27" s="418"/>
      <c r="C27" s="321" t="s">
        <v>112</v>
      </c>
      <c r="D27" s="322">
        <v>35825.33</v>
      </c>
      <c r="E27" s="323">
        <v>0</v>
      </c>
      <c r="F27" s="323">
        <v>38906.379999999997</v>
      </c>
      <c r="G27" s="324" t="s">
        <v>133</v>
      </c>
      <c r="H27" s="334">
        <v>178474.73</v>
      </c>
      <c r="I27" s="334">
        <v>0</v>
      </c>
      <c r="J27" s="334">
        <v>185325.87</v>
      </c>
      <c r="K27" s="335" t="s">
        <v>133</v>
      </c>
      <c r="N27" s="33"/>
      <c r="O27" s="33"/>
      <c r="P27" s="33"/>
      <c r="Q27" s="33"/>
      <c r="R27" s="33"/>
      <c r="S27" s="33"/>
    </row>
    <row r="28" spans="2:19">
      <c r="B28" s="418"/>
      <c r="C28" s="321" t="s">
        <v>73</v>
      </c>
      <c r="D28" s="322">
        <v>43202.519200000002</v>
      </c>
      <c r="E28" s="323">
        <v>43201.75</v>
      </c>
      <c r="F28" s="323">
        <v>0</v>
      </c>
      <c r="G28" s="324">
        <v>-100</v>
      </c>
      <c r="H28" s="334">
        <v>54652.5</v>
      </c>
      <c r="I28" s="334">
        <v>54622.3</v>
      </c>
      <c r="J28" s="334">
        <v>0</v>
      </c>
      <c r="K28" s="335">
        <v>-100</v>
      </c>
      <c r="N28" s="33"/>
      <c r="O28" s="33"/>
      <c r="P28" s="33"/>
      <c r="Q28" s="33"/>
      <c r="R28" s="33"/>
      <c r="S28" s="33"/>
    </row>
    <row r="29" spans="2:19">
      <c r="B29" s="418"/>
      <c r="C29" s="321" t="s">
        <v>74</v>
      </c>
      <c r="D29" s="322">
        <v>7998.32</v>
      </c>
      <c r="E29" s="323">
        <v>4147.4399999999996</v>
      </c>
      <c r="F29" s="323">
        <v>19760.475399999999</v>
      </c>
      <c r="G29" s="324">
        <v>376.44994020407773</v>
      </c>
      <c r="H29" s="334">
        <v>30243.08</v>
      </c>
      <c r="I29" s="334">
        <v>24820.99</v>
      </c>
      <c r="J29" s="334">
        <v>10810.17</v>
      </c>
      <c r="K29" s="335">
        <v>-56.447466438687584</v>
      </c>
      <c r="N29" s="33"/>
      <c r="O29" s="33"/>
      <c r="P29" s="33"/>
      <c r="Q29" s="33"/>
      <c r="R29" s="33"/>
      <c r="S29" s="33"/>
    </row>
    <row r="30" spans="2:19">
      <c r="B30" s="418"/>
      <c r="C30" s="321" t="s">
        <v>78</v>
      </c>
      <c r="D30" s="322">
        <v>2134</v>
      </c>
      <c r="E30" s="323">
        <v>0</v>
      </c>
      <c r="F30" s="323">
        <v>2192.4</v>
      </c>
      <c r="G30" s="324" t="s">
        <v>133</v>
      </c>
      <c r="H30" s="334">
        <v>9813.99</v>
      </c>
      <c r="I30" s="334">
        <v>0</v>
      </c>
      <c r="J30" s="334">
        <v>10589.58</v>
      </c>
      <c r="K30" s="335" t="s">
        <v>133</v>
      </c>
      <c r="N30" s="33"/>
      <c r="O30" s="33"/>
      <c r="P30" s="33"/>
      <c r="Q30" s="33"/>
      <c r="R30" s="33"/>
      <c r="S30" s="33"/>
    </row>
    <row r="31" spans="2:19">
      <c r="B31" s="418"/>
      <c r="C31" s="321" t="s">
        <v>90</v>
      </c>
      <c r="D31" s="322">
        <v>2467.1999999999998</v>
      </c>
      <c r="E31" s="323">
        <v>0</v>
      </c>
      <c r="F31" s="323">
        <v>7344</v>
      </c>
      <c r="G31" s="324" t="s">
        <v>133</v>
      </c>
      <c r="H31" s="334">
        <v>6526.12</v>
      </c>
      <c r="I31" s="334">
        <v>0</v>
      </c>
      <c r="J31" s="334">
        <v>15727.35</v>
      </c>
      <c r="K31" s="335" t="s">
        <v>133</v>
      </c>
      <c r="N31" s="33"/>
      <c r="O31" s="33"/>
      <c r="P31" s="33"/>
      <c r="Q31" s="33"/>
      <c r="R31" s="33"/>
      <c r="S31" s="33"/>
    </row>
    <row r="32" spans="2:19">
      <c r="B32" s="418"/>
      <c r="C32" s="321" t="s">
        <v>97</v>
      </c>
      <c r="D32" s="322">
        <v>1015.5</v>
      </c>
      <c r="E32" s="323">
        <v>160</v>
      </c>
      <c r="F32" s="323">
        <v>0</v>
      </c>
      <c r="G32" s="324">
        <v>-100</v>
      </c>
      <c r="H32" s="334">
        <v>4649.29</v>
      </c>
      <c r="I32" s="334">
        <v>940.21</v>
      </c>
      <c r="J32" s="334">
        <v>0</v>
      </c>
      <c r="K32" s="335">
        <v>-100</v>
      </c>
      <c r="N32" s="33"/>
      <c r="O32" s="33"/>
      <c r="P32" s="33"/>
      <c r="Q32" s="33"/>
      <c r="R32" s="33"/>
      <c r="S32" s="33"/>
    </row>
    <row r="33" spans="2:19">
      <c r="B33" s="418"/>
      <c r="C33" s="321" t="s">
        <v>75</v>
      </c>
      <c r="D33" s="322">
        <v>514.79999999999995</v>
      </c>
      <c r="E33" s="323">
        <v>0</v>
      </c>
      <c r="F33" s="323">
        <v>3714</v>
      </c>
      <c r="G33" s="324" t="s">
        <v>133</v>
      </c>
      <c r="H33" s="334">
        <v>3918.34</v>
      </c>
      <c r="I33" s="334">
        <v>0</v>
      </c>
      <c r="J33" s="334">
        <v>28150.33</v>
      </c>
      <c r="K33" s="335" t="s">
        <v>133</v>
      </c>
      <c r="N33" s="33"/>
      <c r="O33" s="33"/>
      <c r="P33" s="33"/>
      <c r="Q33" s="33"/>
      <c r="R33" s="33"/>
      <c r="S33" s="33"/>
    </row>
    <row r="34" spans="2:19">
      <c r="B34" s="418"/>
      <c r="C34" s="321" t="s">
        <v>98</v>
      </c>
      <c r="D34" s="322">
        <v>474.4015</v>
      </c>
      <c r="E34" s="323">
        <v>242.84620000000001</v>
      </c>
      <c r="F34" s="323">
        <v>12.3652</v>
      </c>
      <c r="G34" s="324">
        <v>-94.908217629100236</v>
      </c>
      <c r="H34" s="334">
        <v>1944.21</v>
      </c>
      <c r="I34" s="334">
        <v>801.75</v>
      </c>
      <c r="J34" s="334">
        <v>78.39</v>
      </c>
      <c r="K34" s="335">
        <v>-90.222637979420014</v>
      </c>
      <c r="N34" s="33"/>
      <c r="O34" s="33"/>
      <c r="P34" s="33"/>
      <c r="Q34" s="33"/>
      <c r="R34" s="33"/>
      <c r="S34" s="33"/>
    </row>
    <row r="35" spans="2:19">
      <c r="B35" s="418"/>
      <c r="C35" s="321" t="s">
        <v>151</v>
      </c>
      <c r="D35" s="322">
        <v>80.239999999999995</v>
      </c>
      <c r="E35" s="323">
        <v>80.239999999999995</v>
      </c>
      <c r="F35" s="323">
        <v>30.51</v>
      </c>
      <c r="G35" s="324">
        <v>-61.976570289132596</v>
      </c>
      <c r="H35" s="334">
        <v>825.82</v>
      </c>
      <c r="I35" s="334">
        <v>825.82</v>
      </c>
      <c r="J35" s="334">
        <v>268.67</v>
      </c>
      <c r="K35" s="335">
        <v>-67.466275943910304</v>
      </c>
      <c r="N35" s="33"/>
      <c r="O35" s="33"/>
      <c r="P35" s="33"/>
      <c r="Q35" s="33"/>
      <c r="R35" s="33"/>
      <c r="S35" s="33"/>
    </row>
    <row r="36" spans="2:19">
      <c r="B36" s="418"/>
      <c r="C36" s="321" t="s">
        <v>77</v>
      </c>
      <c r="D36" s="322">
        <v>3600</v>
      </c>
      <c r="E36" s="323">
        <v>0</v>
      </c>
      <c r="F36" s="323">
        <v>0</v>
      </c>
      <c r="G36" s="324" t="s">
        <v>133</v>
      </c>
      <c r="H36" s="334">
        <v>597.70000000000005</v>
      </c>
      <c r="I36" s="334">
        <v>0</v>
      </c>
      <c r="J36" s="334">
        <v>0</v>
      </c>
      <c r="K36" s="335" t="s">
        <v>133</v>
      </c>
      <c r="N36" s="33"/>
      <c r="O36" s="33"/>
      <c r="P36" s="33"/>
      <c r="Q36" s="33"/>
      <c r="R36" s="33"/>
      <c r="S36" s="33"/>
    </row>
    <row r="37" spans="2:19">
      <c r="B37" s="418"/>
      <c r="C37" s="321" t="s">
        <v>91</v>
      </c>
      <c r="D37" s="322">
        <v>44.660200000000003</v>
      </c>
      <c r="E37" s="323">
        <v>0</v>
      </c>
      <c r="F37" s="323">
        <v>4280.32</v>
      </c>
      <c r="G37" s="324" t="s">
        <v>133</v>
      </c>
      <c r="H37" s="334">
        <v>533.69000000000005</v>
      </c>
      <c r="I37" s="334">
        <v>0</v>
      </c>
      <c r="J37" s="334">
        <v>26689.9</v>
      </c>
      <c r="K37" s="335" t="s">
        <v>133</v>
      </c>
      <c r="N37" s="33"/>
      <c r="O37" s="33"/>
      <c r="P37" s="33"/>
      <c r="Q37" s="33"/>
      <c r="R37" s="33"/>
      <c r="S37" s="33"/>
    </row>
    <row r="38" spans="2:19" s="176" customFormat="1">
      <c r="B38" s="419"/>
      <c r="C38" s="321" t="s">
        <v>170</v>
      </c>
      <c r="D38" s="322">
        <v>0</v>
      </c>
      <c r="E38" s="323">
        <v>0</v>
      </c>
      <c r="F38" s="323">
        <v>19.440000000000001</v>
      </c>
      <c r="G38" s="324" t="s">
        <v>133</v>
      </c>
      <c r="H38" s="334">
        <v>0</v>
      </c>
      <c r="I38" s="334">
        <v>0</v>
      </c>
      <c r="J38" s="334">
        <v>189.69</v>
      </c>
      <c r="K38" s="335" t="s">
        <v>133</v>
      </c>
    </row>
    <row r="39" spans="2:19">
      <c r="B39" s="328" t="s">
        <v>108</v>
      </c>
      <c r="C39" s="279"/>
      <c r="D39" s="281">
        <v>4527516.0774999997</v>
      </c>
      <c r="E39" s="282">
        <v>1038683.3358</v>
      </c>
      <c r="F39" s="282">
        <v>1531464.9628999997</v>
      </c>
      <c r="G39" s="283">
        <v>47.442912590915533</v>
      </c>
      <c r="H39" s="282">
        <v>10333413.57</v>
      </c>
      <c r="I39" s="282">
        <v>2243351.84</v>
      </c>
      <c r="J39" s="282">
        <v>3003051.61</v>
      </c>
      <c r="K39" s="329">
        <v>33.864494924701603</v>
      </c>
      <c r="N39" s="33"/>
      <c r="O39" s="33"/>
      <c r="P39" s="33"/>
      <c r="Q39" s="33"/>
      <c r="R39" s="33"/>
      <c r="S39" s="33"/>
    </row>
    <row r="40" spans="2:19">
      <c r="B40" s="417" t="s">
        <v>72</v>
      </c>
      <c r="C40" s="317" t="s">
        <v>90</v>
      </c>
      <c r="D40" s="330">
        <v>3356955.8620000002</v>
      </c>
      <c r="E40" s="331">
        <v>1187705</v>
      </c>
      <c r="F40" s="331">
        <v>959890.5</v>
      </c>
      <c r="G40" s="332">
        <v>-19.181067689367303</v>
      </c>
      <c r="H40" s="331">
        <v>4107128.67</v>
      </c>
      <c r="I40" s="331">
        <v>1408360.69</v>
      </c>
      <c r="J40" s="331">
        <v>1251692.3500000001</v>
      </c>
      <c r="K40" s="333">
        <v>-11.12416308637526</v>
      </c>
      <c r="N40" s="33"/>
      <c r="O40" s="33"/>
      <c r="P40" s="33"/>
      <c r="Q40" s="33"/>
      <c r="R40" s="33"/>
      <c r="S40" s="33"/>
    </row>
    <row r="41" spans="2:19">
      <c r="B41" s="418"/>
      <c r="C41" s="321" t="s">
        <v>121</v>
      </c>
      <c r="D41" s="322">
        <v>1848136.1</v>
      </c>
      <c r="E41" s="323">
        <v>668625.5</v>
      </c>
      <c r="F41" s="323">
        <v>953200</v>
      </c>
      <c r="G41" s="324">
        <v>42.561119789777678</v>
      </c>
      <c r="H41" s="334">
        <v>2229245.02</v>
      </c>
      <c r="I41" s="334">
        <v>812870.45</v>
      </c>
      <c r="J41" s="334">
        <v>1237580.04</v>
      </c>
      <c r="K41" s="335">
        <v>52.248127607541896</v>
      </c>
      <c r="N41" s="33"/>
      <c r="O41" s="33"/>
      <c r="P41" s="33"/>
      <c r="Q41" s="33"/>
      <c r="R41" s="33"/>
      <c r="S41" s="33"/>
    </row>
    <row r="42" spans="2:19">
      <c r="B42" s="418"/>
      <c r="C42" s="321" t="s">
        <v>119</v>
      </c>
      <c r="D42" s="322">
        <v>949902.50199999998</v>
      </c>
      <c r="E42" s="323">
        <v>604418.36199999996</v>
      </c>
      <c r="F42" s="323">
        <v>186655.61540000001</v>
      </c>
      <c r="G42" s="324">
        <v>-69.118142807183602</v>
      </c>
      <c r="H42" s="334">
        <v>1392843.82</v>
      </c>
      <c r="I42" s="334">
        <v>882432.65</v>
      </c>
      <c r="J42" s="334">
        <v>275129.82</v>
      </c>
      <c r="K42" s="335">
        <v>-68.821436967455824</v>
      </c>
      <c r="N42" s="33"/>
      <c r="O42" s="33"/>
      <c r="P42" s="33"/>
      <c r="Q42" s="33"/>
      <c r="R42" s="33"/>
      <c r="S42" s="33"/>
    </row>
    <row r="43" spans="2:19">
      <c r="B43" s="418"/>
      <c r="C43" s="321" t="s">
        <v>163</v>
      </c>
      <c r="D43" s="322">
        <v>523656.06</v>
      </c>
      <c r="E43" s="323">
        <v>343402.62</v>
      </c>
      <c r="F43" s="323">
        <v>324105</v>
      </c>
      <c r="G43" s="324">
        <v>-5.6195319651317739</v>
      </c>
      <c r="H43" s="334">
        <v>582349.06000000006</v>
      </c>
      <c r="I43" s="334">
        <v>376629.36</v>
      </c>
      <c r="J43" s="334">
        <v>379829.59</v>
      </c>
      <c r="K43" s="335">
        <v>0.84970274223976627</v>
      </c>
      <c r="N43" s="33"/>
      <c r="O43" s="33"/>
      <c r="P43" s="33"/>
      <c r="Q43" s="33"/>
      <c r="R43" s="33"/>
      <c r="S43" s="33"/>
    </row>
    <row r="44" spans="2:19">
      <c r="B44" s="418"/>
      <c r="C44" s="321" t="s">
        <v>91</v>
      </c>
      <c r="D44" s="322">
        <v>206044.79999999999</v>
      </c>
      <c r="E44" s="323">
        <v>81900</v>
      </c>
      <c r="F44" s="323">
        <v>37440</v>
      </c>
      <c r="G44" s="324">
        <v>-54.285714285714292</v>
      </c>
      <c r="H44" s="334">
        <v>281750</v>
      </c>
      <c r="I44" s="334">
        <v>94309.77</v>
      </c>
      <c r="J44" s="334">
        <v>49493</v>
      </c>
      <c r="K44" s="335">
        <v>-47.520813591211173</v>
      </c>
      <c r="N44" s="33"/>
      <c r="O44" s="33"/>
      <c r="P44" s="33"/>
      <c r="Q44" s="33"/>
      <c r="R44" s="33"/>
      <c r="S44" s="33"/>
    </row>
    <row r="45" spans="2:19">
      <c r="B45" s="418"/>
      <c r="C45" s="321" t="s">
        <v>96</v>
      </c>
      <c r="D45" s="322">
        <v>108900</v>
      </c>
      <c r="E45" s="323">
        <v>108900</v>
      </c>
      <c r="F45" s="323">
        <v>0</v>
      </c>
      <c r="G45" s="324">
        <v>-100</v>
      </c>
      <c r="H45" s="334">
        <v>140524.54999999999</v>
      </c>
      <c r="I45" s="334">
        <v>140524.54999999999</v>
      </c>
      <c r="J45" s="334">
        <v>0</v>
      </c>
      <c r="K45" s="335">
        <v>-100</v>
      </c>
      <c r="N45" s="33"/>
      <c r="O45" s="33"/>
      <c r="P45" s="33"/>
      <c r="Q45" s="33"/>
      <c r="R45" s="33"/>
      <c r="S45" s="33"/>
    </row>
    <row r="46" spans="2:19">
      <c r="B46" s="418"/>
      <c r="C46" s="321" t="s">
        <v>74</v>
      </c>
      <c r="D46" s="322">
        <v>140</v>
      </c>
      <c r="E46" s="323">
        <v>140</v>
      </c>
      <c r="F46" s="323">
        <v>0</v>
      </c>
      <c r="G46" s="324">
        <v>-100</v>
      </c>
      <c r="H46" s="334">
        <v>1891.74</v>
      </c>
      <c r="I46" s="334">
        <v>1891.74</v>
      </c>
      <c r="J46" s="334">
        <v>0</v>
      </c>
      <c r="K46" s="335">
        <v>-100</v>
      </c>
      <c r="N46" s="33"/>
      <c r="O46" s="33"/>
      <c r="P46" s="33"/>
      <c r="Q46" s="33"/>
      <c r="R46" s="33"/>
      <c r="S46" s="33"/>
    </row>
    <row r="47" spans="2:19" s="176" customFormat="1">
      <c r="B47" s="418"/>
      <c r="C47" s="321" t="s">
        <v>112</v>
      </c>
      <c r="D47" s="322">
        <v>16.5</v>
      </c>
      <c r="E47" s="323">
        <v>15.5</v>
      </c>
      <c r="F47" s="323">
        <v>0</v>
      </c>
      <c r="G47" s="324">
        <v>-100</v>
      </c>
      <c r="H47" s="334">
        <v>348.7</v>
      </c>
      <c r="I47" s="334">
        <v>287.60000000000002</v>
      </c>
      <c r="J47" s="334">
        <v>0</v>
      </c>
      <c r="K47" s="335">
        <v>-100</v>
      </c>
    </row>
    <row r="48" spans="2:19" s="176" customFormat="1">
      <c r="B48" s="418"/>
      <c r="C48" s="321" t="s">
        <v>162</v>
      </c>
      <c r="D48" s="322">
        <v>9</v>
      </c>
      <c r="E48" s="323">
        <v>0</v>
      </c>
      <c r="F48" s="323">
        <v>0</v>
      </c>
      <c r="G48" s="324" t="s">
        <v>133</v>
      </c>
      <c r="H48" s="334">
        <v>170.42</v>
      </c>
      <c r="I48" s="334">
        <v>0</v>
      </c>
      <c r="J48" s="334">
        <v>0</v>
      </c>
      <c r="K48" s="335" t="s">
        <v>133</v>
      </c>
    </row>
    <row r="49" spans="2:19" s="176" customFormat="1">
      <c r="B49" s="419"/>
      <c r="C49" s="321" t="s">
        <v>92</v>
      </c>
      <c r="D49" s="322">
        <v>15</v>
      </c>
      <c r="E49" s="323">
        <v>0</v>
      </c>
      <c r="F49" s="323">
        <v>0</v>
      </c>
      <c r="G49" s="324" t="s">
        <v>133</v>
      </c>
      <c r="H49" s="334">
        <v>20.85</v>
      </c>
      <c r="I49" s="334">
        <v>0</v>
      </c>
      <c r="J49" s="334">
        <v>0</v>
      </c>
      <c r="K49" s="335" t="s">
        <v>133</v>
      </c>
    </row>
    <row r="50" spans="2:19">
      <c r="B50" s="328" t="s">
        <v>109</v>
      </c>
      <c r="C50" s="279"/>
      <c r="D50" s="281">
        <v>6993775.824</v>
      </c>
      <c r="E50" s="282">
        <v>2995106.9819999998</v>
      </c>
      <c r="F50" s="282">
        <v>2461291.1154</v>
      </c>
      <c r="G50" s="283">
        <v>-17.822931528260177</v>
      </c>
      <c r="H50" s="282">
        <v>8736272.8300000001</v>
      </c>
      <c r="I50" s="282">
        <v>3717306.81</v>
      </c>
      <c r="J50" s="282">
        <v>3193724.8</v>
      </c>
      <c r="K50" s="329">
        <v>-14.084982401546785</v>
      </c>
      <c r="N50" s="33"/>
      <c r="O50" s="33"/>
      <c r="P50" s="33"/>
      <c r="Q50" s="33"/>
      <c r="R50" s="33"/>
      <c r="S50" s="33"/>
    </row>
    <row r="51" spans="2:19" ht="12.75" customHeight="1">
      <c r="B51" s="417" t="s">
        <v>80</v>
      </c>
      <c r="C51" s="317" t="s">
        <v>121</v>
      </c>
      <c r="D51" s="330">
        <v>513302.26919999998</v>
      </c>
      <c r="E51" s="331">
        <v>152152.26920000001</v>
      </c>
      <c r="F51" s="331">
        <v>323550</v>
      </c>
      <c r="G51" s="332">
        <v>112.64881667634042</v>
      </c>
      <c r="H51" s="331">
        <v>546199.5</v>
      </c>
      <c r="I51" s="331">
        <v>152973.04999999999</v>
      </c>
      <c r="J51" s="331">
        <v>381798.74</v>
      </c>
      <c r="K51" s="333">
        <v>149.58562308851134</v>
      </c>
      <c r="N51" s="33"/>
      <c r="O51" s="33"/>
      <c r="P51" s="33"/>
      <c r="Q51" s="33"/>
      <c r="R51" s="33"/>
      <c r="S51" s="33"/>
    </row>
    <row r="52" spans="2:19">
      <c r="B52" s="418"/>
      <c r="C52" s="321" t="s">
        <v>119</v>
      </c>
      <c r="D52" s="322">
        <v>323190</v>
      </c>
      <c r="E52" s="323">
        <v>107730</v>
      </c>
      <c r="F52" s="323">
        <v>0</v>
      </c>
      <c r="G52" s="324">
        <v>-100</v>
      </c>
      <c r="H52" s="334">
        <v>351811.57</v>
      </c>
      <c r="I52" s="334">
        <v>117203.79</v>
      </c>
      <c r="J52" s="334">
        <v>0</v>
      </c>
      <c r="K52" s="335">
        <v>-100</v>
      </c>
      <c r="N52" s="33"/>
      <c r="O52" s="33"/>
      <c r="P52" s="33"/>
      <c r="Q52" s="33"/>
      <c r="R52" s="33"/>
      <c r="S52" s="33"/>
    </row>
    <row r="53" spans="2:19">
      <c r="B53" s="418"/>
      <c r="C53" s="321" t="s">
        <v>96</v>
      </c>
      <c r="D53" s="322">
        <v>467750</v>
      </c>
      <c r="E53" s="323">
        <v>140600</v>
      </c>
      <c r="F53" s="323">
        <v>153000</v>
      </c>
      <c r="G53" s="324">
        <v>8.819345661450928</v>
      </c>
      <c r="H53" s="334">
        <v>336456.42</v>
      </c>
      <c r="I53" s="334">
        <v>95878.76</v>
      </c>
      <c r="J53" s="334">
        <v>113029.19</v>
      </c>
      <c r="K53" s="335">
        <v>17.887621825730761</v>
      </c>
      <c r="N53" s="33"/>
      <c r="O53" s="33"/>
      <c r="P53" s="33"/>
      <c r="Q53" s="33"/>
      <c r="R53" s="33"/>
      <c r="S53" s="33"/>
    </row>
    <row r="54" spans="2:19">
      <c r="B54" s="418"/>
      <c r="C54" s="321" t="s">
        <v>90</v>
      </c>
      <c r="D54" s="322">
        <v>260000</v>
      </c>
      <c r="E54" s="323">
        <v>60000</v>
      </c>
      <c r="F54" s="323">
        <v>288925</v>
      </c>
      <c r="G54" s="324">
        <v>381.54166666666669</v>
      </c>
      <c r="H54" s="334">
        <v>192440</v>
      </c>
      <c r="I54" s="334">
        <v>42840</v>
      </c>
      <c r="J54" s="334">
        <v>215940.14</v>
      </c>
      <c r="K54" s="335">
        <v>404.06195144724563</v>
      </c>
      <c r="N54" s="33"/>
      <c r="O54" s="33"/>
      <c r="P54" s="33"/>
      <c r="Q54" s="33"/>
      <c r="R54" s="33"/>
      <c r="S54" s="33"/>
    </row>
    <row r="55" spans="2:19">
      <c r="B55" s="418"/>
      <c r="C55" s="321" t="s">
        <v>94</v>
      </c>
      <c r="D55" s="322">
        <v>210000</v>
      </c>
      <c r="E55" s="323">
        <v>84000</v>
      </c>
      <c r="F55" s="323">
        <v>42000</v>
      </c>
      <c r="G55" s="324">
        <v>-50</v>
      </c>
      <c r="H55" s="334">
        <v>149141.53</v>
      </c>
      <c r="I55" s="334">
        <v>58086</v>
      </c>
      <c r="J55" s="334">
        <v>32760</v>
      </c>
      <c r="K55" s="335">
        <v>-43.600867678958785</v>
      </c>
      <c r="N55" s="33"/>
      <c r="O55" s="33"/>
      <c r="P55" s="33"/>
      <c r="Q55" s="33"/>
      <c r="R55" s="33"/>
      <c r="S55" s="33"/>
    </row>
    <row r="56" spans="2:19">
      <c r="B56" s="418"/>
      <c r="C56" s="321" t="s">
        <v>92</v>
      </c>
      <c r="D56" s="322">
        <v>164606.3077</v>
      </c>
      <c r="E56" s="323">
        <v>0</v>
      </c>
      <c r="F56" s="323">
        <v>47000</v>
      </c>
      <c r="G56" s="324" t="s">
        <v>133</v>
      </c>
      <c r="H56" s="334">
        <v>95734.19</v>
      </c>
      <c r="I56" s="334">
        <v>0</v>
      </c>
      <c r="J56" s="334">
        <v>27260</v>
      </c>
      <c r="K56" s="335" t="s">
        <v>133</v>
      </c>
      <c r="N56" s="33"/>
      <c r="O56" s="33"/>
      <c r="P56" s="33"/>
      <c r="Q56" s="33"/>
      <c r="R56" s="33"/>
      <c r="S56" s="33"/>
    </row>
    <row r="57" spans="2:19">
      <c r="B57" s="418"/>
      <c r="C57" s="321" t="s">
        <v>160</v>
      </c>
      <c r="D57" s="322">
        <v>140360</v>
      </c>
      <c r="E57" s="323">
        <v>100000</v>
      </c>
      <c r="F57" s="323">
        <v>0</v>
      </c>
      <c r="G57" s="324">
        <v>-100</v>
      </c>
      <c r="H57" s="334">
        <v>92357.54</v>
      </c>
      <c r="I57" s="334">
        <v>65705.539999999994</v>
      </c>
      <c r="J57" s="334">
        <v>0</v>
      </c>
      <c r="K57" s="335">
        <v>-100</v>
      </c>
      <c r="N57" s="33"/>
      <c r="O57" s="33"/>
      <c r="P57" s="33"/>
      <c r="Q57" s="33"/>
      <c r="R57" s="33"/>
      <c r="S57" s="33"/>
    </row>
    <row r="58" spans="2:19">
      <c r="B58" s="418"/>
      <c r="C58" s="321" t="s">
        <v>95</v>
      </c>
      <c r="D58" s="322">
        <v>22000</v>
      </c>
      <c r="E58" s="323">
        <v>21000</v>
      </c>
      <c r="F58" s="323">
        <v>0</v>
      </c>
      <c r="G58" s="324">
        <v>-100</v>
      </c>
      <c r="H58" s="334">
        <v>14365</v>
      </c>
      <c r="I58" s="334">
        <v>12915</v>
      </c>
      <c r="J58" s="334">
        <v>0</v>
      </c>
      <c r="K58" s="335">
        <v>-100</v>
      </c>
      <c r="N58" s="33"/>
      <c r="O58" s="33"/>
      <c r="P58" s="33"/>
      <c r="Q58" s="33"/>
      <c r="R58" s="33"/>
      <c r="S58" s="33"/>
    </row>
    <row r="59" spans="2:19">
      <c r="B59" s="418"/>
      <c r="C59" s="321" t="s">
        <v>104</v>
      </c>
      <c r="D59" s="322">
        <v>17500</v>
      </c>
      <c r="E59" s="323">
        <v>0</v>
      </c>
      <c r="F59" s="323">
        <v>0</v>
      </c>
      <c r="G59" s="324" t="s">
        <v>133</v>
      </c>
      <c r="H59" s="334">
        <v>13410.36</v>
      </c>
      <c r="I59" s="334">
        <v>0</v>
      </c>
      <c r="J59" s="334">
        <v>0</v>
      </c>
      <c r="K59" s="335" t="s">
        <v>133</v>
      </c>
      <c r="N59" s="33"/>
      <c r="O59" s="33"/>
      <c r="P59" s="33"/>
      <c r="Q59" s="33"/>
      <c r="R59" s="33"/>
      <c r="S59" s="33"/>
    </row>
    <row r="60" spans="2:19">
      <c r="B60" s="418"/>
      <c r="C60" s="321" t="s">
        <v>74</v>
      </c>
      <c r="D60" s="322">
        <v>2128</v>
      </c>
      <c r="E60" s="323">
        <v>0</v>
      </c>
      <c r="F60" s="323">
        <v>0</v>
      </c>
      <c r="G60" s="324" t="s">
        <v>133</v>
      </c>
      <c r="H60" s="334">
        <v>5393.3</v>
      </c>
      <c r="I60" s="334">
        <v>0</v>
      </c>
      <c r="J60" s="334">
        <v>0</v>
      </c>
      <c r="K60" s="335" t="s">
        <v>133</v>
      </c>
      <c r="N60" s="33"/>
      <c r="O60" s="33"/>
      <c r="P60" s="33"/>
      <c r="Q60" s="33"/>
      <c r="R60" s="33"/>
      <c r="S60" s="33"/>
    </row>
    <row r="61" spans="2:19">
      <c r="B61" s="418"/>
      <c r="C61" s="321" t="s">
        <v>97</v>
      </c>
      <c r="D61" s="322">
        <v>3305.7837</v>
      </c>
      <c r="E61" s="323">
        <v>0</v>
      </c>
      <c r="F61" s="323">
        <v>0</v>
      </c>
      <c r="G61" s="324" t="s">
        <v>133</v>
      </c>
      <c r="H61" s="334">
        <v>4200.84</v>
      </c>
      <c r="I61" s="334">
        <v>0</v>
      </c>
      <c r="J61" s="334">
        <v>0</v>
      </c>
      <c r="K61" s="335" t="s">
        <v>133</v>
      </c>
      <c r="N61" s="33"/>
      <c r="O61" s="33"/>
      <c r="P61" s="33"/>
      <c r="Q61" s="33"/>
      <c r="R61" s="33"/>
      <c r="S61" s="33"/>
    </row>
    <row r="62" spans="2:19">
      <c r="B62" s="418"/>
      <c r="C62" s="321" t="s">
        <v>93</v>
      </c>
      <c r="D62" s="322">
        <v>833.52570000000003</v>
      </c>
      <c r="E62" s="323">
        <v>0</v>
      </c>
      <c r="F62" s="323">
        <v>0</v>
      </c>
      <c r="G62" s="324" t="s">
        <v>133</v>
      </c>
      <c r="H62" s="334">
        <v>1303.6500000000001</v>
      </c>
      <c r="I62" s="334">
        <v>0</v>
      </c>
      <c r="J62" s="334">
        <v>0</v>
      </c>
      <c r="K62" s="335" t="s">
        <v>133</v>
      </c>
      <c r="N62" s="33"/>
      <c r="O62" s="33"/>
      <c r="P62" s="33"/>
      <c r="Q62" s="33"/>
      <c r="R62" s="33"/>
      <c r="S62" s="33"/>
    </row>
    <row r="63" spans="2:19">
      <c r="B63" s="418"/>
      <c r="C63" s="321" t="s">
        <v>170</v>
      </c>
      <c r="D63" s="322">
        <v>352.5</v>
      </c>
      <c r="E63" s="323">
        <v>0</v>
      </c>
      <c r="F63" s="323">
        <v>0</v>
      </c>
      <c r="G63" s="324" t="s">
        <v>133</v>
      </c>
      <c r="H63" s="334">
        <v>409.65</v>
      </c>
      <c r="I63" s="334">
        <v>0</v>
      </c>
      <c r="J63" s="334">
        <v>0</v>
      </c>
      <c r="K63" s="335" t="s">
        <v>133</v>
      </c>
      <c r="N63" s="33"/>
      <c r="O63" s="33"/>
      <c r="P63" s="33"/>
      <c r="Q63" s="33"/>
      <c r="R63" s="33"/>
      <c r="S63" s="33"/>
    </row>
    <row r="64" spans="2:19">
      <c r="B64" s="418"/>
      <c r="C64" s="321" t="s">
        <v>216</v>
      </c>
      <c r="D64" s="322">
        <v>0</v>
      </c>
      <c r="E64" s="323">
        <v>0</v>
      </c>
      <c r="F64" s="323">
        <v>13.5846</v>
      </c>
      <c r="G64" s="324" t="s">
        <v>133</v>
      </c>
      <c r="H64" s="334">
        <v>0</v>
      </c>
      <c r="I64" s="334">
        <v>0</v>
      </c>
      <c r="J64" s="334">
        <v>67.81</v>
      </c>
      <c r="K64" s="335" t="s">
        <v>133</v>
      </c>
      <c r="N64" s="33"/>
      <c r="O64" s="33"/>
      <c r="P64" s="33"/>
      <c r="Q64" s="33"/>
      <c r="R64" s="33"/>
      <c r="S64" s="33"/>
    </row>
    <row r="65" spans="2:19" s="176" customFormat="1">
      <c r="B65" s="418"/>
      <c r="C65" s="321" t="s">
        <v>81</v>
      </c>
      <c r="D65" s="322">
        <v>0</v>
      </c>
      <c r="E65" s="323">
        <v>0</v>
      </c>
      <c r="F65" s="323">
        <v>19.2</v>
      </c>
      <c r="G65" s="324" t="s">
        <v>133</v>
      </c>
      <c r="H65" s="334">
        <v>0</v>
      </c>
      <c r="I65" s="334">
        <v>0</v>
      </c>
      <c r="J65" s="334">
        <v>254.18</v>
      </c>
      <c r="K65" s="335" t="s">
        <v>133</v>
      </c>
    </row>
    <row r="66" spans="2:19">
      <c r="B66" s="419"/>
      <c r="C66" s="321" t="s">
        <v>151</v>
      </c>
      <c r="D66" s="322">
        <v>0</v>
      </c>
      <c r="E66" s="323">
        <v>0</v>
      </c>
      <c r="F66" s="323">
        <v>40</v>
      </c>
      <c r="G66" s="324" t="s">
        <v>133</v>
      </c>
      <c r="H66" s="334">
        <v>0</v>
      </c>
      <c r="I66" s="334">
        <v>0</v>
      </c>
      <c r="J66" s="334">
        <v>73.760000000000005</v>
      </c>
      <c r="K66" s="335" t="s">
        <v>133</v>
      </c>
      <c r="N66" s="33"/>
      <c r="O66" s="33"/>
      <c r="P66" s="33"/>
      <c r="Q66" s="33"/>
      <c r="R66" s="33"/>
      <c r="S66" s="33"/>
    </row>
    <row r="67" spans="2:19" ht="12.75" customHeight="1">
      <c r="B67" s="328" t="s">
        <v>110</v>
      </c>
      <c r="C67" s="279"/>
      <c r="D67" s="281">
        <v>2125328.3863000004</v>
      </c>
      <c r="E67" s="282">
        <v>665482.26919999998</v>
      </c>
      <c r="F67" s="282">
        <v>854547.7845999999</v>
      </c>
      <c r="G67" s="283">
        <v>28.410300942695631</v>
      </c>
      <c r="H67" s="282">
        <v>1803223.55</v>
      </c>
      <c r="I67" s="282">
        <v>545602.14</v>
      </c>
      <c r="J67" s="282">
        <v>771183.82000000007</v>
      </c>
      <c r="K67" s="329">
        <v>41.345453667025581</v>
      </c>
      <c r="N67" s="33"/>
      <c r="O67" s="33"/>
      <c r="P67" s="33"/>
      <c r="Q67" s="33"/>
      <c r="R67" s="33"/>
      <c r="S67" s="33"/>
    </row>
    <row r="68" spans="2:19">
      <c r="B68" s="417" t="s">
        <v>117</v>
      </c>
      <c r="C68" s="317" t="s">
        <v>91</v>
      </c>
      <c r="D68" s="330">
        <v>361834.5</v>
      </c>
      <c r="E68" s="331">
        <v>92838.5</v>
      </c>
      <c r="F68" s="331">
        <v>49600</v>
      </c>
      <c r="G68" s="332">
        <v>-46.573889065420062</v>
      </c>
      <c r="H68" s="331">
        <v>297461.53000000003</v>
      </c>
      <c r="I68" s="331">
        <v>69110.789999999994</v>
      </c>
      <c r="J68" s="331">
        <v>41774.120000000003</v>
      </c>
      <c r="K68" s="333">
        <v>-39.554850986365508</v>
      </c>
      <c r="N68" s="33"/>
      <c r="O68" s="33"/>
      <c r="P68" s="33"/>
      <c r="Q68" s="33"/>
      <c r="R68" s="33"/>
      <c r="S68" s="33"/>
    </row>
    <row r="69" spans="2:19" s="176" customFormat="1">
      <c r="B69" s="418"/>
      <c r="C69" s="321" t="s">
        <v>119</v>
      </c>
      <c r="D69" s="322">
        <v>31422.537400000001</v>
      </c>
      <c r="E69" s="323">
        <v>2943.864</v>
      </c>
      <c r="F69" s="323">
        <v>0</v>
      </c>
      <c r="G69" s="324">
        <v>-100</v>
      </c>
      <c r="H69" s="334">
        <v>68433.070000000007</v>
      </c>
      <c r="I69" s="334">
        <v>12322.38</v>
      </c>
      <c r="J69" s="334">
        <v>0</v>
      </c>
      <c r="K69" s="335">
        <v>-100</v>
      </c>
    </row>
    <row r="70" spans="2:19">
      <c r="B70" s="418"/>
      <c r="C70" s="321" t="s">
        <v>74</v>
      </c>
      <c r="D70" s="322">
        <v>26727</v>
      </c>
      <c r="E70" s="323">
        <v>19815</v>
      </c>
      <c r="F70" s="323">
        <v>4607.08</v>
      </c>
      <c r="G70" s="324">
        <v>-76.74953318193289</v>
      </c>
      <c r="H70" s="334">
        <v>61040.09</v>
      </c>
      <c r="I70" s="334">
        <v>46608.39</v>
      </c>
      <c r="J70" s="334">
        <v>455.46</v>
      </c>
      <c r="K70" s="335">
        <v>-99.022793964777591</v>
      </c>
      <c r="N70" s="33"/>
      <c r="O70" s="33"/>
      <c r="P70" s="33"/>
      <c r="Q70" s="33"/>
      <c r="R70" s="33"/>
      <c r="S70" s="33"/>
    </row>
    <row r="71" spans="2:19" s="176" customFormat="1">
      <c r="B71" s="418"/>
      <c r="C71" s="321" t="s">
        <v>93</v>
      </c>
      <c r="D71" s="322">
        <v>10800</v>
      </c>
      <c r="E71" s="323">
        <v>2400</v>
      </c>
      <c r="F71" s="323">
        <v>7200</v>
      </c>
      <c r="G71" s="324">
        <v>200</v>
      </c>
      <c r="H71" s="334">
        <v>10260</v>
      </c>
      <c r="I71" s="334">
        <v>2280</v>
      </c>
      <c r="J71" s="334">
        <v>6840</v>
      </c>
      <c r="K71" s="335">
        <v>200</v>
      </c>
    </row>
    <row r="72" spans="2:19">
      <c r="B72" s="419"/>
      <c r="C72" s="321" t="s">
        <v>75</v>
      </c>
      <c r="D72" s="322">
        <v>385</v>
      </c>
      <c r="E72" s="323">
        <v>0</v>
      </c>
      <c r="F72" s="323">
        <v>16</v>
      </c>
      <c r="G72" s="324" t="s">
        <v>133</v>
      </c>
      <c r="H72" s="334">
        <v>780.22</v>
      </c>
      <c r="I72" s="334">
        <v>0</v>
      </c>
      <c r="J72" s="334">
        <v>34.75</v>
      </c>
      <c r="K72" s="335" t="s">
        <v>133</v>
      </c>
      <c r="N72" s="33"/>
      <c r="O72" s="33"/>
      <c r="P72" s="33"/>
      <c r="Q72" s="33"/>
      <c r="R72" s="33"/>
      <c r="S72" s="33"/>
    </row>
    <row r="73" spans="2:19" ht="12.45" customHeight="1">
      <c r="B73" s="328" t="s">
        <v>118</v>
      </c>
      <c r="C73" s="279"/>
      <c r="D73" s="281">
        <v>431169.03740000003</v>
      </c>
      <c r="E73" s="282">
        <v>117997.364</v>
      </c>
      <c r="F73" s="282">
        <v>61423.08</v>
      </c>
      <c r="G73" s="283">
        <v>-47.945379525596856</v>
      </c>
      <c r="H73" s="282">
        <v>437974.91</v>
      </c>
      <c r="I73" s="282">
        <v>130321.56</v>
      </c>
      <c r="J73" s="282">
        <v>49104.33</v>
      </c>
      <c r="K73" s="329">
        <v>-62.320639808179088</v>
      </c>
      <c r="N73" s="33"/>
      <c r="O73" s="33"/>
      <c r="P73" s="33"/>
      <c r="Q73" s="33"/>
      <c r="R73" s="33"/>
      <c r="S73" s="33"/>
    </row>
    <row r="74" spans="2:19" s="176" customFormat="1" ht="14.55" customHeight="1">
      <c r="B74" s="417" t="s">
        <v>229</v>
      </c>
      <c r="C74" s="317" t="s">
        <v>119</v>
      </c>
      <c r="D74" s="330">
        <v>1850</v>
      </c>
      <c r="E74" s="331">
        <v>0</v>
      </c>
      <c r="F74" s="331">
        <v>0</v>
      </c>
      <c r="G74" s="332" t="s">
        <v>133</v>
      </c>
      <c r="H74" s="331">
        <v>167484.03</v>
      </c>
      <c r="I74" s="331">
        <v>0</v>
      </c>
      <c r="J74" s="331">
        <v>0</v>
      </c>
      <c r="K74" s="333" t="s">
        <v>133</v>
      </c>
    </row>
    <row r="75" spans="2:19">
      <c r="B75" s="419"/>
      <c r="C75" s="321" t="s">
        <v>81</v>
      </c>
      <c r="D75" s="322">
        <v>0</v>
      </c>
      <c r="E75" s="323">
        <v>0</v>
      </c>
      <c r="F75" s="323">
        <v>1.7692000000000001</v>
      </c>
      <c r="G75" s="324" t="s">
        <v>133</v>
      </c>
      <c r="H75" s="334">
        <v>0</v>
      </c>
      <c r="I75" s="334">
        <v>0</v>
      </c>
      <c r="J75" s="334">
        <v>492.42</v>
      </c>
      <c r="K75" s="335" t="s">
        <v>133</v>
      </c>
      <c r="N75" s="33"/>
      <c r="O75" s="33"/>
      <c r="P75" s="33"/>
      <c r="Q75" s="33"/>
      <c r="R75" s="33"/>
      <c r="S75" s="33"/>
    </row>
    <row r="76" spans="2:19">
      <c r="B76" s="328" t="s">
        <v>215</v>
      </c>
      <c r="C76" s="279"/>
      <c r="D76" s="281">
        <v>1850</v>
      </c>
      <c r="E76" s="282">
        <v>0</v>
      </c>
      <c r="F76" s="282">
        <v>1.7692000000000001</v>
      </c>
      <c r="G76" s="283" t="s">
        <v>133</v>
      </c>
      <c r="H76" s="282">
        <v>167484.03</v>
      </c>
      <c r="I76" s="282">
        <v>0</v>
      </c>
      <c r="J76" s="282">
        <v>492.42</v>
      </c>
      <c r="K76" s="329" t="s">
        <v>133</v>
      </c>
      <c r="N76" s="33"/>
      <c r="O76" s="33"/>
      <c r="P76" s="33"/>
      <c r="Q76" s="33"/>
      <c r="R76" s="33"/>
      <c r="S76" s="33"/>
    </row>
    <row r="77" spans="2:19">
      <c r="B77" s="417" t="s">
        <v>230</v>
      </c>
      <c r="C77" s="317" t="s">
        <v>119</v>
      </c>
      <c r="D77" s="330">
        <v>13688.353800000001</v>
      </c>
      <c r="E77" s="331">
        <v>13608</v>
      </c>
      <c r="F77" s="331">
        <v>0</v>
      </c>
      <c r="G77" s="332">
        <v>-100</v>
      </c>
      <c r="H77" s="331">
        <v>21851.919999999998</v>
      </c>
      <c r="I77" s="331">
        <v>20700</v>
      </c>
      <c r="J77" s="331">
        <v>0</v>
      </c>
      <c r="K77" s="333">
        <v>-100</v>
      </c>
      <c r="N77" s="33"/>
      <c r="O77" s="33"/>
      <c r="P77" s="33"/>
      <c r="Q77" s="33"/>
      <c r="R77" s="33"/>
      <c r="S77" s="33"/>
    </row>
    <row r="78" spans="2:19">
      <c r="B78" s="418"/>
      <c r="C78" s="321" t="s">
        <v>121</v>
      </c>
      <c r="D78" s="322">
        <v>20000</v>
      </c>
      <c r="E78" s="323">
        <v>20000</v>
      </c>
      <c r="F78" s="323">
        <v>0</v>
      </c>
      <c r="G78" s="324">
        <v>-100</v>
      </c>
      <c r="H78" s="334">
        <v>15760</v>
      </c>
      <c r="I78" s="334">
        <v>15760</v>
      </c>
      <c r="J78" s="334">
        <v>0</v>
      </c>
      <c r="K78" s="335">
        <v>-100</v>
      </c>
      <c r="N78" s="33"/>
      <c r="O78" s="33"/>
      <c r="P78" s="33"/>
      <c r="Q78" s="33"/>
      <c r="R78" s="33"/>
      <c r="S78" s="33"/>
    </row>
    <row r="79" spans="2:19">
      <c r="B79" s="418"/>
      <c r="C79" s="321" t="s">
        <v>93</v>
      </c>
      <c r="D79" s="322">
        <v>1309.2565</v>
      </c>
      <c r="E79" s="323">
        <v>1309.2565</v>
      </c>
      <c r="F79" s="323">
        <v>750</v>
      </c>
      <c r="G79" s="324">
        <v>-42.715579414728886</v>
      </c>
      <c r="H79" s="334">
        <v>2160.5</v>
      </c>
      <c r="I79" s="334">
        <v>2160.5</v>
      </c>
      <c r="J79" s="334">
        <v>452.88</v>
      </c>
      <c r="K79" s="335">
        <v>-79.038185605183983</v>
      </c>
      <c r="N79" s="33"/>
      <c r="O79" s="33"/>
      <c r="P79" s="33"/>
      <c r="Q79" s="33"/>
      <c r="R79" s="33"/>
      <c r="S79" s="33"/>
    </row>
    <row r="80" spans="2:19">
      <c r="B80" s="418"/>
      <c r="C80" s="321" t="s">
        <v>160</v>
      </c>
      <c r="D80" s="322">
        <v>4.2</v>
      </c>
      <c r="E80" s="323">
        <v>0</v>
      </c>
      <c r="F80" s="323">
        <v>0</v>
      </c>
      <c r="G80" s="324" t="s">
        <v>133</v>
      </c>
      <c r="H80" s="334">
        <v>780</v>
      </c>
      <c r="I80" s="334">
        <v>0</v>
      </c>
      <c r="J80" s="334">
        <v>0</v>
      </c>
      <c r="K80" s="335" t="s">
        <v>133</v>
      </c>
      <c r="N80" s="33"/>
      <c r="O80" s="33"/>
      <c r="P80" s="33"/>
      <c r="Q80" s="33"/>
      <c r="R80" s="33"/>
      <c r="S80" s="33"/>
    </row>
    <row r="81" spans="2:19" s="176" customFormat="1">
      <c r="B81" s="418"/>
      <c r="C81" s="321" t="s">
        <v>95</v>
      </c>
      <c r="D81" s="322">
        <v>96</v>
      </c>
      <c r="E81" s="323">
        <v>96</v>
      </c>
      <c r="F81" s="323">
        <v>0</v>
      </c>
      <c r="G81" s="324">
        <v>-100</v>
      </c>
      <c r="H81" s="334">
        <v>375.23</v>
      </c>
      <c r="I81" s="334">
        <v>375.23</v>
      </c>
      <c r="J81" s="334">
        <v>0</v>
      </c>
      <c r="K81" s="335">
        <v>-100</v>
      </c>
    </row>
    <row r="82" spans="2:19">
      <c r="B82" s="419"/>
      <c r="C82" s="321" t="s">
        <v>74</v>
      </c>
      <c r="D82" s="322">
        <v>500</v>
      </c>
      <c r="E82" s="323">
        <v>0</v>
      </c>
      <c r="F82" s="323">
        <v>0</v>
      </c>
      <c r="G82" s="324" t="s">
        <v>133</v>
      </c>
      <c r="H82" s="334">
        <v>26.21</v>
      </c>
      <c r="I82" s="334">
        <v>0</v>
      </c>
      <c r="J82" s="334">
        <v>0</v>
      </c>
      <c r="K82" s="335" t="s">
        <v>133</v>
      </c>
      <c r="N82" s="33"/>
      <c r="O82" s="33"/>
      <c r="P82" s="33"/>
      <c r="Q82" s="33"/>
      <c r="R82" s="33"/>
      <c r="S82" s="33"/>
    </row>
    <row r="83" spans="2:19" s="176" customFormat="1">
      <c r="B83" s="328" t="s">
        <v>231</v>
      </c>
      <c r="C83" s="279"/>
      <c r="D83" s="281">
        <v>35597.810299999997</v>
      </c>
      <c r="E83" s="282">
        <v>35013.256500000003</v>
      </c>
      <c r="F83" s="282">
        <v>750</v>
      </c>
      <c r="G83" s="283">
        <v>-97.857954172300424</v>
      </c>
      <c r="H83" s="282">
        <v>40953.86</v>
      </c>
      <c r="I83" s="282">
        <v>38995.729999999996</v>
      </c>
      <c r="J83" s="282">
        <v>452.88</v>
      </c>
      <c r="K83" s="329">
        <v>-98.838642076965868</v>
      </c>
    </row>
    <row r="84" spans="2:19" s="176" customFormat="1">
      <c r="B84" s="417" t="s">
        <v>82</v>
      </c>
      <c r="C84" s="317" t="s">
        <v>74</v>
      </c>
      <c r="D84" s="330">
        <v>82475.88</v>
      </c>
      <c r="E84" s="331">
        <v>35729.879999999997</v>
      </c>
      <c r="F84" s="331">
        <v>50186</v>
      </c>
      <c r="G84" s="332">
        <v>40.459469777116517</v>
      </c>
      <c r="H84" s="331">
        <v>9603.83</v>
      </c>
      <c r="I84" s="331">
        <v>4292.45</v>
      </c>
      <c r="J84" s="331">
        <v>5157.4399999999996</v>
      </c>
      <c r="K84" s="333">
        <v>20.151428671271642</v>
      </c>
    </row>
    <row r="85" spans="2:19" s="176" customFormat="1">
      <c r="B85" s="419"/>
      <c r="C85" s="321" t="s">
        <v>93</v>
      </c>
      <c r="D85" s="322">
        <v>651.95309999999995</v>
      </c>
      <c r="E85" s="323">
        <v>651.95309999999995</v>
      </c>
      <c r="F85" s="323">
        <v>0</v>
      </c>
      <c r="G85" s="324">
        <v>-100</v>
      </c>
      <c r="H85" s="334">
        <v>840.1</v>
      </c>
      <c r="I85" s="334">
        <v>840.1</v>
      </c>
      <c r="J85" s="334">
        <v>0</v>
      </c>
      <c r="K85" s="335">
        <v>-100</v>
      </c>
    </row>
    <row r="86" spans="2:19" s="176" customFormat="1">
      <c r="B86" s="328" t="s">
        <v>111</v>
      </c>
      <c r="C86" s="279"/>
      <c r="D86" s="281">
        <v>83127.833100000003</v>
      </c>
      <c r="E86" s="282">
        <v>36381.833099999996</v>
      </c>
      <c r="F86" s="282">
        <v>50186</v>
      </c>
      <c r="G86" s="283">
        <v>37.942472173014295</v>
      </c>
      <c r="H86" s="282">
        <v>10443.93</v>
      </c>
      <c r="I86" s="282">
        <v>5132.55</v>
      </c>
      <c r="J86" s="282">
        <v>5157.4399999999996</v>
      </c>
      <c r="K86" s="329">
        <v>0.48494413108493006</v>
      </c>
    </row>
    <row r="87" spans="2:19" s="176" customFormat="1">
      <c r="B87" s="341" t="s">
        <v>262</v>
      </c>
      <c r="C87" s="317" t="s">
        <v>74</v>
      </c>
      <c r="D87" s="330">
        <v>64472</v>
      </c>
      <c r="E87" s="331">
        <v>42310</v>
      </c>
      <c r="F87" s="331">
        <v>5922</v>
      </c>
      <c r="G87" s="332">
        <v>-86.003308910423073</v>
      </c>
      <c r="H87" s="331">
        <v>7543.65</v>
      </c>
      <c r="I87" s="331">
        <v>5057.92</v>
      </c>
      <c r="J87" s="331">
        <v>690.58</v>
      </c>
      <c r="K87" s="333">
        <v>-86.346561432367452</v>
      </c>
    </row>
    <row r="88" spans="2:19" s="176" customFormat="1">
      <c r="B88" s="328" t="s">
        <v>263</v>
      </c>
      <c r="C88" s="279"/>
      <c r="D88" s="281">
        <v>64472</v>
      </c>
      <c r="E88" s="282">
        <v>42310</v>
      </c>
      <c r="F88" s="282">
        <v>5922</v>
      </c>
      <c r="G88" s="283">
        <v>-86.003308910423073</v>
      </c>
      <c r="H88" s="282">
        <v>7543.65</v>
      </c>
      <c r="I88" s="282">
        <v>5057.92</v>
      </c>
      <c r="J88" s="282">
        <v>690.58</v>
      </c>
      <c r="K88" s="329">
        <v>-86.346561432367452</v>
      </c>
    </row>
    <row r="89" spans="2:19" s="176" customFormat="1">
      <c r="B89" s="336" t="s">
        <v>88</v>
      </c>
      <c r="C89" s="337"/>
      <c r="D89" s="284">
        <v>109499612.06479998</v>
      </c>
      <c r="E89" s="285">
        <v>36178098.919500001</v>
      </c>
      <c r="F89" s="285">
        <v>39191404.199899994</v>
      </c>
      <c r="G89" s="286">
        <v>8.3290868519788841</v>
      </c>
      <c r="H89" s="338">
        <v>103882406.55999997</v>
      </c>
      <c r="I89" s="338">
        <v>32532262.700000003</v>
      </c>
      <c r="J89" s="338">
        <v>36361360.890000008</v>
      </c>
      <c r="K89" s="339">
        <v>11.77015636849632</v>
      </c>
    </row>
    <row r="90" spans="2:19" s="176" customFormat="1" ht="13.2"/>
    <row r="91" spans="2:19" s="176" customFormat="1" ht="13.2"/>
    <row r="92" spans="2:19" s="176" customFormat="1" ht="13.2"/>
    <row r="93" spans="2:19" ht="13.2">
      <c r="N93" s="33"/>
      <c r="O93" s="33"/>
      <c r="P93" s="33"/>
      <c r="Q93" s="33"/>
      <c r="R93" s="33"/>
      <c r="S93" s="33"/>
    </row>
    <row r="94" spans="2:19" ht="13.2">
      <c r="N94" s="33"/>
      <c r="O94" s="33"/>
      <c r="P94" s="33"/>
      <c r="Q94" s="33"/>
      <c r="R94" s="33"/>
      <c r="S94" s="33"/>
    </row>
    <row r="95" spans="2:19" ht="13.2">
      <c r="N95" s="33"/>
      <c r="O95" s="33"/>
      <c r="P95" s="33"/>
      <c r="Q95" s="33"/>
      <c r="R95" s="33"/>
      <c r="S95" s="33"/>
    </row>
    <row r="96" spans="2:19" ht="13.2">
      <c r="N96" s="33"/>
      <c r="O96" s="33"/>
      <c r="P96" s="33"/>
      <c r="Q96" s="33"/>
      <c r="R96" s="33"/>
      <c r="S96" s="33"/>
    </row>
    <row r="97" spans="2:16" ht="13.2">
      <c r="B97" s="289" t="s">
        <v>242</v>
      </c>
      <c r="O97" s="258"/>
      <c r="P97" s="258"/>
    </row>
  </sheetData>
  <mergeCells count="13">
    <mergeCell ref="B77:B82"/>
    <mergeCell ref="B84:B85"/>
    <mergeCell ref="B2:K2"/>
    <mergeCell ref="D4:G4"/>
    <mergeCell ref="H4:K4"/>
    <mergeCell ref="B4:B5"/>
    <mergeCell ref="C4:C5"/>
    <mergeCell ref="B6:B20"/>
    <mergeCell ref="B40:B49"/>
    <mergeCell ref="B22:B38"/>
    <mergeCell ref="B51:B66"/>
    <mergeCell ref="B68:B72"/>
    <mergeCell ref="B74:B75"/>
  </mergeCells>
  <hyperlinks>
    <hyperlink ref="M2" location="Índice!A1" display="Volver al índice"/>
  </hyperlinks>
  <printOptions horizontalCentered="1"/>
  <pageMargins left="0.11811023622047245" right="0.11811023622047245" top="0.31496062992125984" bottom="0.35433070866141736" header="0.31496062992125984" footer="0.31496062992125984"/>
  <pageSetup paperSize="122" scale="51" orientation="portrait" r:id="rId1"/>
  <headerFooter differentFirst="1">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B2:H26"/>
  <sheetViews>
    <sheetView zoomScale="80" zoomScaleNormal="80" zoomScalePageLayoutView="80" workbookViewId="0"/>
  </sheetViews>
  <sheetFormatPr baseColWidth="10" defaultColWidth="10.88671875" defaultRowHeight="14.4"/>
  <cols>
    <col min="1" max="9" width="10.33203125" style="86" customWidth="1"/>
    <col min="10" max="22" width="10.88671875" style="86"/>
    <col min="23" max="23" width="10.88671875" style="86" customWidth="1"/>
    <col min="24" max="16384" width="10.88671875" style="86"/>
  </cols>
  <sheetData>
    <row r="2" spans="2:8" ht="15.6">
      <c r="B2" s="59"/>
      <c r="C2" s="59"/>
      <c r="D2" s="60"/>
      <c r="E2" s="160" t="s">
        <v>105</v>
      </c>
      <c r="F2" s="60"/>
      <c r="G2" s="59"/>
      <c r="H2" s="59"/>
    </row>
    <row r="3" spans="2:8" ht="15" customHeight="1">
      <c r="B3" s="59"/>
      <c r="C3" s="59"/>
      <c r="E3" s="110" t="str">
        <f>+Portada!D49</f>
        <v>Mayo 2018</v>
      </c>
      <c r="F3" s="109"/>
      <c r="G3" s="59"/>
      <c r="H3" s="59"/>
    </row>
    <row r="4" spans="2:8">
      <c r="B4" s="59"/>
      <c r="C4" s="59"/>
      <c r="D4" s="60"/>
      <c r="E4" s="88" t="s">
        <v>232</v>
      </c>
      <c r="F4" s="60"/>
      <c r="G4" s="59"/>
      <c r="H4" s="59"/>
    </row>
    <row r="5" spans="2:8">
      <c r="B5" s="59"/>
      <c r="D5" s="89"/>
      <c r="F5" s="89"/>
      <c r="G5" s="89"/>
      <c r="H5" s="59"/>
    </row>
    <row r="6" spans="2:8">
      <c r="B6" s="59"/>
      <c r="C6" s="59"/>
      <c r="D6" s="59"/>
      <c r="E6" s="59"/>
      <c r="F6" s="59"/>
      <c r="G6" s="59"/>
      <c r="H6" s="59"/>
    </row>
    <row r="7" spans="2:8">
      <c r="B7" s="59"/>
      <c r="C7" s="59"/>
      <c r="D7" s="60"/>
      <c r="E7" s="83" t="s">
        <v>233</v>
      </c>
      <c r="F7" s="60"/>
      <c r="G7" s="59"/>
      <c r="H7" s="59"/>
    </row>
    <row r="8" spans="2:8">
      <c r="B8" s="59"/>
      <c r="C8" s="59"/>
      <c r="D8" s="59"/>
      <c r="E8" s="59"/>
      <c r="F8" s="59"/>
      <c r="G8" s="59"/>
      <c r="H8" s="59"/>
    </row>
    <row r="9" spans="2:8">
      <c r="B9" s="59"/>
      <c r="C9" s="59"/>
      <c r="D9" s="59"/>
      <c r="E9" s="59"/>
      <c r="F9" s="59"/>
      <c r="G9" s="59"/>
      <c r="H9" s="59"/>
    </row>
    <row r="10" spans="2:8">
      <c r="B10" s="59"/>
      <c r="C10" s="59"/>
      <c r="D10" s="59"/>
      <c r="E10" s="59"/>
      <c r="F10" s="59"/>
      <c r="G10" s="59"/>
      <c r="H10" s="59"/>
    </row>
    <row r="11" spans="2:8">
      <c r="B11" s="59"/>
      <c r="C11" s="59"/>
      <c r="D11" s="59"/>
      <c r="E11" s="59"/>
      <c r="F11" s="59"/>
      <c r="G11" s="59"/>
      <c r="H11" s="59"/>
    </row>
    <row r="12" spans="2:8">
      <c r="B12" s="59"/>
      <c r="C12" s="59"/>
      <c r="D12" s="59"/>
      <c r="E12" s="59"/>
      <c r="F12" s="59"/>
      <c r="G12" s="59"/>
      <c r="H12" s="59"/>
    </row>
    <row r="13" spans="2:8">
      <c r="B13" s="60"/>
      <c r="D13" s="90"/>
      <c r="E13" s="88" t="s">
        <v>113</v>
      </c>
      <c r="F13" s="90"/>
      <c r="G13" s="90"/>
      <c r="H13" s="60"/>
    </row>
    <row r="14" spans="2:8">
      <c r="B14" s="59"/>
      <c r="D14" s="90"/>
      <c r="E14" s="88" t="s">
        <v>0</v>
      </c>
      <c r="F14" s="90"/>
      <c r="G14" s="90"/>
      <c r="H14" s="59"/>
    </row>
    <row r="15" spans="2:8">
      <c r="B15" s="60"/>
      <c r="D15" s="91"/>
      <c r="E15" s="92" t="s">
        <v>1</v>
      </c>
      <c r="F15" s="91"/>
      <c r="G15" s="91"/>
      <c r="H15" s="60"/>
    </row>
    <row r="16" spans="2:8">
      <c r="B16" s="60"/>
      <c r="C16" s="60"/>
      <c r="D16" s="60"/>
      <c r="E16" s="60"/>
      <c r="F16" s="60"/>
      <c r="G16" s="60"/>
      <c r="H16" s="60"/>
    </row>
    <row r="17" spans="2:8">
      <c r="B17" s="60"/>
      <c r="E17" s="105" t="s">
        <v>217</v>
      </c>
      <c r="F17" s="105"/>
      <c r="G17" s="105"/>
      <c r="H17" s="87"/>
    </row>
    <row r="18" spans="2:8">
      <c r="B18" s="60"/>
      <c r="E18" s="105" t="s">
        <v>218</v>
      </c>
      <c r="F18" s="105"/>
      <c r="G18" s="105"/>
      <c r="H18" s="87"/>
    </row>
    <row r="19" spans="2:8">
      <c r="B19" s="60"/>
      <c r="C19" s="60"/>
      <c r="D19" s="60"/>
      <c r="E19" s="60"/>
      <c r="F19" s="60"/>
      <c r="G19" s="60"/>
      <c r="H19" s="60"/>
    </row>
    <row r="20" spans="2:8">
      <c r="B20" s="60"/>
      <c r="C20" s="60"/>
      <c r="D20" s="59"/>
      <c r="E20" s="59"/>
      <c r="F20" s="59"/>
      <c r="G20" s="60"/>
      <c r="H20" s="60"/>
    </row>
    <row r="21" spans="2:8">
      <c r="B21" s="60"/>
      <c r="C21" s="60"/>
      <c r="D21" s="59"/>
      <c r="E21" s="59"/>
      <c r="F21" s="59"/>
      <c r="G21" s="60"/>
      <c r="H21" s="60"/>
    </row>
    <row r="22" spans="2:8">
      <c r="B22" s="60"/>
      <c r="C22" s="60"/>
      <c r="D22" s="60"/>
      <c r="E22" s="60"/>
      <c r="F22" s="60"/>
      <c r="G22" s="60"/>
      <c r="H22" s="60"/>
    </row>
    <row r="23" spans="2:8">
      <c r="B23" s="59"/>
      <c r="C23" s="59"/>
      <c r="D23" s="59"/>
      <c r="E23" s="59"/>
      <c r="F23" s="59"/>
      <c r="G23" s="59"/>
      <c r="H23" s="59"/>
    </row>
    <row r="24" spans="2:8">
      <c r="B24" s="59"/>
      <c r="C24" s="59"/>
      <c r="D24" s="59"/>
      <c r="E24" s="59"/>
      <c r="F24" s="59"/>
      <c r="G24" s="59"/>
      <c r="H24" s="59"/>
    </row>
    <row r="25" spans="2:8">
      <c r="D25" s="93"/>
      <c r="E25" s="161" t="s">
        <v>103</v>
      </c>
      <c r="F25" s="93"/>
      <c r="G25" s="93"/>
      <c r="H25" s="87"/>
    </row>
    <row r="26" spans="2:8">
      <c r="B26" s="59"/>
      <c r="C26" s="59"/>
      <c r="D26" s="59"/>
      <c r="E26" s="59"/>
      <c r="F26" s="59"/>
      <c r="G26" s="59"/>
      <c r="H26" s="59"/>
    </row>
  </sheetData>
  <hyperlinks>
    <hyperlink ref="E15" r:id="rId1"/>
  </hyperlinks>
  <printOptions horizontalCentered="1" verticalCentered="1"/>
  <pageMargins left="0.70866141732283472" right="0.70866141732283472" top="1.299212598425197" bottom="0.74803149606299213" header="0.31496062992125984" footer="0.31496062992125984"/>
  <pageSetup paperSize="122" scale="96" orientation="portrait" r:id="rId2"/>
  <headerFooter differentFirst="1">
    <oddFooter>&amp;C&amp;P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9"/>
  <sheetViews>
    <sheetView zoomScale="80" zoomScaleNormal="80" zoomScalePageLayoutView="80" workbookViewId="0"/>
  </sheetViews>
  <sheetFormatPr baseColWidth="10" defaultColWidth="10.88671875" defaultRowHeight="13.8"/>
  <cols>
    <col min="1" max="1" width="1.33203125" style="163" customWidth="1"/>
    <col min="2" max="9" width="11" style="163" customWidth="1"/>
    <col min="10" max="10" width="2" style="163" customWidth="1"/>
    <col min="11" max="18" width="10.88671875" style="163"/>
    <col min="19" max="20" width="10.88671875" style="163" customWidth="1"/>
    <col min="21" max="25" width="10.88671875" style="163"/>
    <col min="26" max="26" width="10.88671875" style="163" customWidth="1"/>
    <col min="27" max="16384" width="10.88671875" style="163"/>
  </cols>
  <sheetData>
    <row r="2" spans="2:11" ht="14.4">
      <c r="B2" s="346" t="s">
        <v>147</v>
      </c>
      <c r="C2" s="346"/>
      <c r="D2" s="346"/>
      <c r="E2" s="346"/>
      <c r="F2" s="346"/>
      <c r="G2" s="346"/>
      <c r="H2" s="346"/>
      <c r="I2" s="346"/>
      <c r="J2" s="162"/>
      <c r="K2" s="54" t="s">
        <v>137</v>
      </c>
    </row>
    <row r="3" spans="2:11">
      <c r="B3" s="164"/>
      <c r="C3" s="164"/>
      <c r="D3" s="164"/>
      <c r="E3" s="164"/>
      <c r="F3" s="164"/>
      <c r="G3" s="164"/>
      <c r="H3" s="164"/>
      <c r="I3" s="164"/>
      <c r="J3" s="164"/>
    </row>
    <row r="4" spans="2:11" ht="34.5" customHeight="1">
      <c r="B4" s="347" t="s">
        <v>164</v>
      </c>
      <c r="C4" s="347"/>
      <c r="D4" s="347"/>
      <c r="E4" s="347"/>
      <c r="F4" s="347"/>
      <c r="G4" s="347"/>
      <c r="H4" s="347"/>
      <c r="I4" s="347"/>
      <c r="J4" s="165"/>
    </row>
    <row r="5" spans="2:11" ht="29.25" customHeight="1">
      <c r="B5" s="347" t="s">
        <v>149</v>
      </c>
      <c r="C5" s="347"/>
      <c r="D5" s="347"/>
      <c r="E5" s="347"/>
      <c r="F5" s="347"/>
      <c r="G5" s="347"/>
      <c r="H5" s="347"/>
      <c r="I5" s="347"/>
      <c r="J5" s="165"/>
    </row>
    <row r="6" spans="2:11" ht="18" customHeight="1">
      <c r="B6" s="345" t="s">
        <v>148</v>
      </c>
      <c r="C6" s="345"/>
      <c r="D6" s="345"/>
      <c r="E6" s="345"/>
      <c r="F6" s="345"/>
      <c r="G6" s="345"/>
      <c r="H6" s="345"/>
      <c r="I6" s="345"/>
      <c r="J6" s="165"/>
    </row>
    <row r="7" spans="2:11" ht="34.5" customHeight="1">
      <c r="B7" s="345" t="s">
        <v>150</v>
      </c>
      <c r="C7" s="345"/>
      <c r="D7" s="345"/>
      <c r="E7" s="345"/>
      <c r="F7" s="345"/>
      <c r="G7" s="345"/>
      <c r="H7" s="345"/>
      <c r="I7" s="345"/>
      <c r="J7" s="165"/>
    </row>
    <row r="8" spans="2:11" ht="34.5" customHeight="1">
      <c r="B8" s="345" t="s">
        <v>152</v>
      </c>
      <c r="C8" s="345"/>
      <c r="D8" s="345"/>
      <c r="E8" s="345"/>
      <c r="F8" s="345"/>
      <c r="G8" s="345"/>
      <c r="H8" s="345"/>
      <c r="I8" s="345"/>
      <c r="J8" s="165"/>
    </row>
    <row r="9" spans="2:11">
      <c r="B9" s="345" t="s">
        <v>234</v>
      </c>
      <c r="C9" s="345"/>
      <c r="D9" s="345"/>
      <c r="E9" s="345"/>
      <c r="F9" s="345"/>
      <c r="G9" s="345"/>
      <c r="H9" s="345"/>
      <c r="I9" s="345"/>
    </row>
  </sheetData>
  <mergeCells count="7">
    <mergeCell ref="B9:I9"/>
    <mergeCell ref="B7:I7"/>
    <mergeCell ref="B8:I8"/>
    <mergeCell ref="B2:I2"/>
    <mergeCell ref="B4:I4"/>
    <mergeCell ref="B5:I5"/>
    <mergeCell ref="B6:I6"/>
  </mergeCells>
  <hyperlinks>
    <hyperlink ref="K2" location="Índice!A1" display="Volver al índice"/>
  </hyperlinks>
  <printOptions horizontalCentered="1"/>
  <pageMargins left="0.70866141732283472" right="0.70866141732283472" top="1.299212598425197" bottom="0.74803149606299213" header="0.31496062992125984" footer="0.31496062992125984"/>
  <pageSetup paperSize="122" scale="99" firstPageNumber="4" fitToHeight="0" orientation="portrait" r:id="rId1"/>
  <headerFooter differentFirst="1">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B1:D38"/>
  <sheetViews>
    <sheetView zoomScale="80" zoomScaleNormal="80" zoomScalePageLayoutView="80" workbookViewId="0"/>
  </sheetViews>
  <sheetFormatPr baseColWidth="10" defaultColWidth="10.88671875" defaultRowHeight="13.2"/>
  <cols>
    <col min="1" max="1" width="1.33203125" style="5" customWidth="1"/>
    <col min="2" max="2" width="14.33203125" style="7" customWidth="1"/>
    <col min="3" max="3" width="84.109375" style="6" customWidth="1"/>
    <col min="4" max="4" width="7.33203125" style="6" customWidth="1"/>
    <col min="5" max="5" width="1.88671875" style="5" customWidth="1"/>
    <col min="6" max="7" width="9.33203125" style="5" customWidth="1"/>
    <col min="8" max="13" width="10.88671875" style="5"/>
    <col min="14" max="14" width="10.88671875" style="5" customWidth="1"/>
    <col min="15" max="16384" width="10.88671875" style="5"/>
  </cols>
  <sheetData>
    <row r="1" spans="2:4" ht="4.5" customHeight="1"/>
    <row r="2" spans="2:4">
      <c r="B2" s="348" t="s">
        <v>56</v>
      </c>
      <c r="C2" s="348"/>
      <c r="D2" s="348"/>
    </row>
    <row r="3" spans="2:4">
      <c r="B3" s="6"/>
      <c r="C3" s="52"/>
    </row>
    <row r="4" spans="2:4">
      <c r="B4" s="22" t="s">
        <v>55</v>
      </c>
      <c r="C4" s="22" t="s">
        <v>52</v>
      </c>
      <c r="D4" s="21" t="s">
        <v>51</v>
      </c>
    </row>
    <row r="5" spans="2:4" ht="8.25" customHeight="1">
      <c r="B5" s="32"/>
      <c r="C5" s="19"/>
      <c r="D5" s="18"/>
    </row>
    <row r="6" spans="2:4">
      <c r="B6" s="9">
        <v>1</v>
      </c>
      <c r="C6" s="53" t="s">
        <v>99</v>
      </c>
      <c r="D6" s="26">
        <v>5</v>
      </c>
    </row>
    <row r="7" spans="2:4">
      <c r="B7" s="9">
        <v>2</v>
      </c>
      <c r="C7" s="53" t="s">
        <v>100</v>
      </c>
      <c r="D7" s="26">
        <v>5</v>
      </c>
    </row>
    <row r="8" spans="2:4">
      <c r="B8" s="9">
        <v>3</v>
      </c>
      <c r="C8" s="53" t="s">
        <v>120</v>
      </c>
      <c r="D8" s="26">
        <v>5</v>
      </c>
    </row>
    <row r="9" spans="2:4">
      <c r="B9" s="9">
        <v>4</v>
      </c>
      <c r="C9" s="53" t="s">
        <v>251</v>
      </c>
      <c r="D9" s="26">
        <v>5</v>
      </c>
    </row>
    <row r="10" spans="2:4">
      <c r="B10" s="9">
        <v>5</v>
      </c>
      <c r="C10" s="72" t="s">
        <v>166</v>
      </c>
      <c r="D10" s="26">
        <v>5</v>
      </c>
    </row>
    <row r="11" spans="2:4" ht="7.5" customHeight="1">
      <c r="B11" s="17"/>
      <c r="C11" s="16"/>
      <c r="D11" s="15"/>
    </row>
    <row r="12" spans="2:4">
      <c r="B12" s="22" t="s">
        <v>54</v>
      </c>
      <c r="C12" s="22" t="s">
        <v>52</v>
      </c>
      <c r="D12" s="21" t="s">
        <v>51</v>
      </c>
    </row>
    <row r="13" spans="2:4" ht="8.25" customHeight="1">
      <c r="B13" s="10"/>
      <c r="C13" s="12"/>
      <c r="D13" s="14"/>
    </row>
    <row r="14" spans="2:4">
      <c r="B14" s="10">
        <v>1</v>
      </c>
      <c r="C14" s="8" t="s">
        <v>194</v>
      </c>
      <c r="D14" s="27">
        <v>6</v>
      </c>
    </row>
    <row r="15" spans="2:4">
      <c r="B15" s="10">
        <v>2</v>
      </c>
      <c r="C15" s="8" t="s">
        <v>129</v>
      </c>
      <c r="D15" s="28">
        <v>7</v>
      </c>
    </row>
    <row r="16" spans="2:4">
      <c r="B16" s="10">
        <v>3</v>
      </c>
      <c r="C16" s="8" t="s">
        <v>128</v>
      </c>
      <c r="D16" s="28">
        <v>8</v>
      </c>
    </row>
    <row r="17" spans="2:4">
      <c r="B17" s="10">
        <v>4</v>
      </c>
      <c r="C17" s="8" t="s">
        <v>101</v>
      </c>
      <c r="D17" s="28">
        <v>9</v>
      </c>
    </row>
    <row r="18" spans="2:4">
      <c r="B18" s="10">
        <v>5</v>
      </c>
      <c r="C18" s="8" t="s">
        <v>134</v>
      </c>
      <c r="D18" s="28">
        <v>10</v>
      </c>
    </row>
    <row r="19" spans="2:4">
      <c r="B19" s="10">
        <v>6</v>
      </c>
      <c r="C19" s="8" t="s">
        <v>115</v>
      </c>
      <c r="D19" s="28">
        <v>11</v>
      </c>
    </row>
    <row r="20" spans="2:4">
      <c r="B20" s="10">
        <v>7</v>
      </c>
      <c r="C20" s="8" t="s">
        <v>49</v>
      </c>
      <c r="D20" s="27">
        <v>12</v>
      </c>
    </row>
    <row r="21" spans="2:4">
      <c r="B21" s="10">
        <v>8</v>
      </c>
      <c r="C21" s="8" t="s">
        <v>48</v>
      </c>
      <c r="D21" s="27">
        <v>13</v>
      </c>
    </row>
    <row r="22" spans="2:4">
      <c r="B22" s="10">
        <v>9</v>
      </c>
      <c r="C22" s="8" t="s">
        <v>47</v>
      </c>
      <c r="D22" s="27">
        <v>14</v>
      </c>
    </row>
    <row r="23" spans="2:4" ht="12.6" customHeight="1">
      <c r="B23" s="10">
        <v>10</v>
      </c>
      <c r="C23" s="8" t="s">
        <v>183</v>
      </c>
      <c r="D23" s="143">
        <v>15</v>
      </c>
    </row>
    <row r="24" spans="2:4">
      <c r="B24" s="10">
        <v>11</v>
      </c>
      <c r="C24" s="8" t="s">
        <v>167</v>
      </c>
      <c r="D24" s="27">
        <v>16</v>
      </c>
    </row>
    <row r="25" spans="2:4">
      <c r="B25" s="10">
        <v>12</v>
      </c>
      <c r="C25" s="8" t="s">
        <v>168</v>
      </c>
      <c r="D25" s="27">
        <v>17</v>
      </c>
    </row>
    <row r="26" spans="2:4" ht="6.75" customHeight="1">
      <c r="B26" s="10"/>
      <c r="C26" s="12"/>
      <c r="D26" s="11"/>
    </row>
    <row r="27" spans="2:4">
      <c r="B27" s="22" t="s">
        <v>53</v>
      </c>
      <c r="C27" s="23" t="s">
        <v>52</v>
      </c>
      <c r="D27" s="21" t="s">
        <v>51</v>
      </c>
    </row>
    <row r="28" spans="2:4" ht="7.5" customHeight="1">
      <c r="B28" s="13"/>
      <c r="C28" s="12"/>
      <c r="D28" s="11"/>
    </row>
    <row r="29" spans="2:4">
      <c r="B29" s="10">
        <v>1</v>
      </c>
      <c r="C29" s="24" t="s">
        <v>125</v>
      </c>
      <c r="D29" s="27">
        <v>6</v>
      </c>
    </row>
    <row r="30" spans="2:4">
      <c r="B30" s="10">
        <v>2</v>
      </c>
      <c r="C30" s="6" t="s">
        <v>195</v>
      </c>
      <c r="D30" s="27">
        <v>7</v>
      </c>
    </row>
    <row r="31" spans="2:4">
      <c r="B31" s="10">
        <v>3</v>
      </c>
      <c r="C31" s="6" t="s">
        <v>131</v>
      </c>
      <c r="D31" s="27">
        <v>8</v>
      </c>
    </row>
    <row r="32" spans="2:4">
      <c r="B32" s="10">
        <v>4</v>
      </c>
      <c r="C32" s="6" t="s">
        <v>203</v>
      </c>
      <c r="D32" s="28">
        <v>9</v>
      </c>
    </row>
    <row r="33" spans="2:4">
      <c r="B33" s="10">
        <v>5</v>
      </c>
      <c r="C33" s="8" t="s">
        <v>135</v>
      </c>
      <c r="D33" s="28">
        <v>10</v>
      </c>
    </row>
    <row r="34" spans="2:4">
      <c r="B34" s="10">
        <v>6</v>
      </c>
      <c r="C34" s="8" t="s">
        <v>136</v>
      </c>
      <c r="D34" s="28">
        <v>10</v>
      </c>
    </row>
    <row r="35" spans="2:4">
      <c r="B35" s="10">
        <v>7</v>
      </c>
      <c r="C35" s="6" t="s">
        <v>50</v>
      </c>
      <c r="D35" s="28">
        <v>11</v>
      </c>
    </row>
    <row r="36" spans="2:4">
      <c r="B36" s="10">
        <v>8</v>
      </c>
      <c r="C36" s="6" t="s">
        <v>49</v>
      </c>
      <c r="D36" s="27">
        <v>12</v>
      </c>
    </row>
    <row r="37" spans="2:4">
      <c r="B37" s="10">
        <v>9</v>
      </c>
      <c r="C37" s="6" t="s">
        <v>48</v>
      </c>
      <c r="D37" s="27">
        <v>13</v>
      </c>
    </row>
    <row r="38" spans="2:4">
      <c r="B38" s="10">
        <v>10</v>
      </c>
      <c r="C38" s="6" t="s">
        <v>47</v>
      </c>
      <c r="D38" s="27">
        <v>14</v>
      </c>
    </row>
  </sheetData>
  <mergeCells count="1">
    <mergeCell ref="B2:D2"/>
  </mergeCells>
  <hyperlinks>
    <hyperlink ref="D14" location="'precio mayorista'!A1" display="'precio mayorista'!A1"/>
    <hyperlink ref="D20" location="'sup región'!A1" display="'sup región'!A1"/>
    <hyperlink ref="D21" location="'prod región'!A1" display="'prod región'!A1"/>
    <hyperlink ref="D22" location="'rend región'!A1" display="'rend región'!A1"/>
    <hyperlink ref="D29" location="'precio mayorista'!A23" display="'precio mayorista'!A23"/>
    <hyperlink ref="D15" location="'precio mayorista2'!A1" display="'precio mayorista2'!A1"/>
    <hyperlink ref="D17" location="'precio minorista'!A1" display="'precio minorista'!A1"/>
    <hyperlink ref="D19" location="'sup, prod y rend'!A1" display="'sup, prod y rend'!A1"/>
    <hyperlink ref="D24" location="export!A1" display="export!A1"/>
    <hyperlink ref="D25" location="import!A1" display="import!A1"/>
    <hyperlink ref="D30" location="'precio mayorista2'!A42" display="'precio mayorista2'!A42"/>
    <hyperlink ref="D32" location="'precio minorista'!A23" display="'precio minorista'!A23"/>
    <hyperlink ref="D35" location="'sup, prod y rend'!A22" display="'sup, prod y rend'!A22"/>
    <hyperlink ref="D36" location="'sup región'!A22" display="'sup región'!A22"/>
    <hyperlink ref="D37" location="'prod región'!A22" display="'prod región'!A22"/>
    <hyperlink ref="D38" location="'rend región'!A22" display="'rend región'!A22"/>
    <hyperlink ref="D16" location="'precio mayorista3'!A1" display="'precio mayorista3'!A1"/>
    <hyperlink ref="D18" location="'precio minorista regiones'!A1" display="'precio minorista regiones'!A1"/>
    <hyperlink ref="D31" location="'precio mayorista3'!A43" display="'precio mayorista3'!A43"/>
    <hyperlink ref="D33" location="'precio minorista regiones'!A25" display="'precio minorista regiones'!A25"/>
    <hyperlink ref="D34" location="'precio minorista regiones'!A45" display="'precio minorista regiones'!A45"/>
    <hyperlink ref="D6" location="Comentarios!A1" display="Comentarios!A1"/>
    <hyperlink ref="D7" location="Comentarios!A1" display="Comentarios!A1"/>
    <hyperlink ref="D8" location="Comentarios!A1" display="Comentarios!A1"/>
    <hyperlink ref="D10" location="Comentarios!A1" display="Comentarios!A1"/>
    <hyperlink ref="D23" location="'Ficha de Costos'!A1" display="'Ficha de Costos'!A1"/>
    <hyperlink ref="D9" location="Comentarios!A1" display="Comentarios!A1"/>
  </hyperlinks>
  <printOptions horizontalCentered="1"/>
  <pageMargins left="0.70866141732283472" right="0.70866141732283472" top="1.299212598425197" bottom="0.74803149606299213" header="0.31496062992125984" footer="0.31496062992125984"/>
  <pageSetup paperSize="122" scale="82" orientation="portrait" r:id="rId1"/>
  <headerFooter differentFirst="1">
    <oddFooter>&amp;C4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B1:L11"/>
  <sheetViews>
    <sheetView zoomScale="90" zoomScaleNormal="90" zoomScaleSheetLayoutView="80" zoomScalePageLayoutView="80" workbookViewId="0"/>
  </sheetViews>
  <sheetFormatPr baseColWidth="10" defaultColWidth="10.88671875" defaultRowHeight="13.2"/>
  <cols>
    <col min="1" max="1" width="1.33203125" style="20" customWidth="1"/>
    <col min="2" max="10" width="15.88671875" style="20" customWidth="1"/>
    <col min="11" max="11" width="2" style="20" customWidth="1"/>
    <col min="12" max="17" width="10.88671875" style="20"/>
    <col min="18" max="18" width="10.88671875" style="20" customWidth="1"/>
    <col min="19" max="16384" width="10.88671875" style="20"/>
  </cols>
  <sheetData>
    <row r="1" spans="2:12" ht="7.5" customHeight="1"/>
    <row r="2" spans="2:12" ht="16.5" customHeight="1">
      <c r="B2" s="355" t="s">
        <v>143</v>
      </c>
      <c r="C2" s="355"/>
      <c r="D2" s="355"/>
      <c r="E2" s="355"/>
      <c r="F2" s="355"/>
      <c r="G2" s="355"/>
      <c r="H2" s="355"/>
      <c r="I2" s="355"/>
      <c r="J2" s="355"/>
      <c r="K2" s="126"/>
      <c r="L2" s="54" t="s">
        <v>137</v>
      </c>
    </row>
    <row r="3" spans="2:12" ht="16.5" customHeight="1">
      <c r="B3" s="254"/>
      <c r="C3" s="254"/>
      <c r="D3" s="254"/>
      <c r="E3" s="254"/>
      <c r="F3" s="254"/>
      <c r="G3" s="254"/>
      <c r="H3" s="254"/>
      <c r="I3" s="254"/>
      <c r="J3" s="254"/>
      <c r="K3" s="255"/>
      <c r="L3" s="54"/>
    </row>
    <row r="4" spans="2:12" ht="142.80000000000001" customHeight="1">
      <c r="B4" s="356" t="s">
        <v>269</v>
      </c>
      <c r="C4" s="356"/>
      <c r="D4" s="356"/>
      <c r="E4" s="356"/>
      <c r="F4" s="356"/>
      <c r="G4" s="356"/>
      <c r="H4" s="356"/>
      <c r="I4" s="356"/>
      <c r="J4" s="356"/>
      <c r="K4" s="127"/>
    </row>
    <row r="5" spans="2:12" ht="180.45" customHeight="1">
      <c r="B5" s="356" t="s">
        <v>265</v>
      </c>
      <c r="C5" s="356"/>
      <c r="D5" s="356"/>
      <c r="E5" s="356"/>
      <c r="F5" s="356"/>
      <c r="G5" s="356"/>
      <c r="H5" s="356"/>
      <c r="I5" s="356"/>
      <c r="J5" s="356"/>
      <c r="K5" s="127"/>
    </row>
    <row r="6" spans="2:12" ht="221.1" customHeight="1">
      <c r="B6" s="356" t="s">
        <v>266</v>
      </c>
      <c r="C6" s="356"/>
      <c r="D6" s="356"/>
      <c r="E6" s="356"/>
      <c r="F6" s="356"/>
      <c r="G6" s="356"/>
      <c r="H6" s="356"/>
      <c r="I6" s="356"/>
      <c r="J6" s="356"/>
      <c r="K6" s="127"/>
    </row>
    <row r="7" spans="2:12" ht="181.35" customHeight="1">
      <c r="B7" s="357" t="s">
        <v>252</v>
      </c>
      <c r="C7" s="357"/>
      <c r="D7" s="357"/>
      <c r="E7" s="357"/>
      <c r="F7" s="357"/>
      <c r="G7" s="357"/>
      <c r="H7" s="357"/>
      <c r="I7" s="357"/>
      <c r="J7" s="357"/>
      <c r="K7" s="127"/>
    </row>
    <row r="8" spans="2:12" ht="135.9" customHeight="1">
      <c r="B8" s="356" t="s">
        <v>268</v>
      </c>
      <c r="C8" s="356"/>
      <c r="D8" s="356"/>
      <c r="E8" s="356"/>
      <c r="F8" s="356"/>
      <c r="G8" s="356"/>
      <c r="H8" s="356"/>
      <c r="I8" s="356"/>
      <c r="J8" s="356"/>
    </row>
    <row r="9" spans="2:12" ht="105.45" customHeight="1">
      <c r="B9" s="349" t="s">
        <v>253</v>
      </c>
      <c r="C9" s="350"/>
      <c r="D9" s="350"/>
      <c r="E9" s="350"/>
      <c r="F9" s="350"/>
      <c r="G9" s="350"/>
      <c r="H9" s="350"/>
      <c r="I9" s="350"/>
      <c r="J9" s="351"/>
    </row>
    <row r="10" spans="2:12" ht="14.4">
      <c r="B10" s="352" t="s">
        <v>243</v>
      </c>
      <c r="C10" s="353"/>
      <c r="D10" s="353"/>
      <c r="E10" s="353"/>
      <c r="F10" s="353"/>
      <c r="G10" s="353"/>
      <c r="H10" s="353"/>
      <c r="I10" s="353"/>
      <c r="J10" s="354"/>
    </row>
    <row r="11" spans="2:12">
      <c r="B11" s="290"/>
      <c r="C11" s="291"/>
      <c r="D11" s="291"/>
      <c r="E11" s="291"/>
      <c r="F11" s="291"/>
      <c r="G11" s="291"/>
      <c r="H11" s="291"/>
      <c r="I11" s="291"/>
      <c r="J11" s="292"/>
    </row>
  </sheetData>
  <mergeCells count="8">
    <mergeCell ref="B9:J9"/>
    <mergeCell ref="B10:J10"/>
    <mergeCell ref="B2:J2"/>
    <mergeCell ref="B4:J4"/>
    <mergeCell ref="B5:J5"/>
    <mergeCell ref="B6:J6"/>
    <mergeCell ref="B8:J8"/>
    <mergeCell ref="B7:J7"/>
  </mergeCells>
  <hyperlinks>
    <hyperlink ref="L2" location="Índice!A1" display="Volver al índice"/>
    <hyperlink ref="B10" r:id="rId1"/>
  </hyperlinks>
  <printOptions horizontalCentered="1"/>
  <pageMargins left="0.51181102362204722" right="0.51181102362204722" top="1.299212598425197" bottom="0.74803149606299213" header="0.31496062992125984" footer="0.31496062992125984"/>
  <pageSetup paperSize="122" scale="66" firstPageNumber="4" fitToHeight="0" orientation="portrait" r:id="rId2"/>
  <headerFooter differentFirst="1">
    <oddFooter>&amp;C&amp;P</oddFooter>
  </headerFooter>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B1:I22"/>
  <sheetViews>
    <sheetView zoomScale="80" zoomScaleNormal="80" zoomScaleSheetLayoutView="80" zoomScalePageLayoutView="125" workbookViewId="0"/>
  </sheetViews>
  <sheetFormatPr baseColWidth="10" defaultColWidth="10.88671875" defaultRowHeight="13.2"/>
  <cols>
    <col min="1" max="1" width="1.33203125" style="20" customWidth="1"/>
    <col min="2" max="2" width="38.33203125" style="20" customWidth="1"/>
    <col min="3" max="7" width="10.88671875" style="20" customWidth="1"/>
    <col min="8" max="8" width="2.88671875" style="20" customWidth="1"/>
    <col min="9" max="9" width="10.88671875" style="20" customWidth="1"/>
    <col min="10" max="16384" width="10.88671875" style="20"/>
  </cols>
  <sheetData>
    <row r="1" spans="2:9" ht="13.5" customHeight="1"/>
    <row r="2" spans="2:9" ht="12.75" customHeight="1">
      <c r="B2" s="362" t="s">
        <v>57</v>
      </c>
      <c r="C2" s="362"/>
      <c r="D2" s="362"/>
      <c r="E2" s="362"/>
      <c r="F2" s="362"/>
      <c r="G2" s="362"/>
      <c r="I2" s="40" t="s">
        <v>137</v>
      </c>
    </row>
    <row r="3" spans="2:9" ht="12.75" customHeight="1">
      <c r="B3" s="362" t="s">
        <v>124</v>
      </c>
      <c r="C3" s="362"/>
      <c r="D3" s="362"/>
      <c r="E3" s="362"/>
      <c r="F3" s="362"/>
      <c r="G3" s="362"/>
    </row>
    <row r="4" spans="2:9">
      <c r="B4" s="362" t="s">
        <v>220</v>
      </c>
      <c r="C4" s="362"/>
      <c r="D4" s="362"/>
      <c r="E4" s="362"/>
      <c r="F4" s="362"/>
      <c r="G4" s="362"/>
    </row>
    <row r="5" spans="2:9">
      <c r="B5" s="2"/>
      <c r="C5" s="2"/>
      <c r="D5" s="2"/>
      <c r="E5" s="2"/>
      <c r="F5" s="2"/>
      <c r="G5" s="2"/>
      <c r="I5" s="120"/>
    </row>
    <row r="6" spans="2:9">
      <c r="B6" s="360" t="s">
        <v>46</v>
      </c>
      <c r="C6" s="359" t="s">
        <v>45</v>
      </c>
      <c r="D6" s="359"/>
      <c r="E6" s="359"/>
      <c r="F6" s="359" t="s">
        <v>44</v>
      </c>
      <c r="G6" s="359"/>
      <c r="I6" s="120"/>
    </row>
    <row r="7" spans="2:9">
      <c r="B7" s="361"/>
      <c r="C7" s="183">
        <v>2016</v>
      </c>
      <c r="D7" s="182">
        <v>2017</v>
      </c>
      <c r="E7" s="182">
        <v>2018</v>
      </c>
      <c r="F7" s="206" t="s">
        <v>43</v>
      </c>
      <c r="G7" s="206" t="s">
        <v>42</v>
      </c>
    </row>
    <row r="8" spans="2:9">
      <c r="B8" s="81" t="s">
        <v>41</v>
      </c>
      <c r="C8" s="270">
        <v>5870.2493894916133</v>
      </c>
      <c r="D8" s="270">
        <v>3649.8039034301619</v>
      </c>
      <c r="E8" s="270">
        <v>7976.7941188395216</v>
      </c>
      <c r="F8" s="122">
        <f>(E8/D19-1)*100</f>
        <v>-2.5321073356613599</v>
      </c>
      <c r="G8" s="122">
        <f>(E8/D8-1)*100</f>
        <v>118.55404646103764</v>
      </c>
    </row>
    <row r="9" spans="2:9">
      <c r="B9" s="82" t="s">
        <v>40</v>
      </c>
      <c r="C9" s="271">
        <v>5512.2771475282989</v>
      </c>
      <c r="D9" s="271">
        <v>4210.5750441630807</v>
      </c>
      <c r="E9" s="271">
        <v>7386.0482005676686</v>
      </c>
      <c r="F9" s="122">
        <f>(E9/E8-1)*100</f>
        <v>-7.4058062608966519</v>
      </c>
      <c r="G9" s="122">
        <f>(E9/D9-1)*100</f>
        <v>75.416614668977218</v>
      </c>
    </row>
    <row r="10" spans="2:9">
      <c r="B10" s="82" t="s">
        <v>39</v>
      </c>
      <c r="C10" s="271">
        <v>5621.283265841128</v>
      </c>
      <c r="D10" s="271">
        <v>4419.1887260479079</v>
      </c>
      <c r="E10" s="271">
        <v>7621.296860804714</v>
      </c>
      <c r="F10" s="122">
        <f>(E10/E9-1)*100</f>
        <v>3.1850409562581117</v>
      </c>
      <c r="G10" s="122">
        <f>(E10/D10-1)*100</f>
        <v>72.459185005670918</v>
      </c>
    </row>
    <row r="11" spans="2:9">
      <c r="B11" s="82" t="s">
        <v>38</v>
      </c>
      <c r="C11" s="271">
        <v>5289.886655795267</v>
      </c>
      <c r="D11" s="271">
        <v>4218.045080392988</v>
      </c>
      <c r="E11" s="272">
        <v>7169.2904729380289</v>
      </c>
      <c r="F11" s="122">
        <f>(E11/E10-1)*100</f>
        <v>-5.9308329818681171</v>
      </c>
      <c r="G11" s="122">
        <f>(E11/D11-1)*100</f>
        <v>69.96713729456107</v>
      </c>
    </row>
    <row r="12" spans="2:9">
      <c r="B12" s="82" t="s">
        <v>37</v>
      </c>
      <c r="C12" s="271">
        <v>6568.1963639273808</v>
      </c>
      <c r="D12" s="271">
        <v>4293.8489268546818</v>
      </c>
      <c r="E12" s="272"/>
      <c r="F12" s="122"/>
      <c r="G12" s="122"/>
    </row>
    <row r="13" spans="2:9">
      <c r="B13" s="82" t="s">
        <v>36</v>
      </c>
      <c r="C13" s="271">
        <v>7206.8687738496637</v>
      </c>
      <c r="D13" s="271">
        <v>3778.7463022463317</v>
      </c>
      <c r="E13" s="271"/>
      <c r="F13" s="122"/>
      <c r="G13" s="122"/>
    </row>
    <row r="14" spans="2:9">
      <c r="B14" s="82" t="s">
        <v>35</v>
      </c>
      <c r="C14" s="271">
        <v>7248.9546176367357</v>
      </c>
      <c r="D14" s="271">
        <v>3934.1468877263478</v>
      </c>
      <c r="E14" s="272"/>
      <c r="F14" s="122"/>
      <c r="G14" s="122"/>
    </row>
    <row r="15" spans="2:9">
      <c r="B15" s="82" t="s">
        <v>34</v>
      </c>
      <c r="C15" s="271">
        <v>7945.3385133182337</v>
      </c>
      <c r="D15" s="271">
        <v>3813.1342349857005</v>
      </c>
      <c r="E15" s="272"/>
      <c r="F15" s="122"/>
      <c r="G15" s="122"/>
    </row>
    <row r="16" spans="2:9">
      <c r="B16" s="82" t="s">
        <v>33</v>
      </c>
      <c r="C16" s="271">
        <v>7040.2649865985759</v>
      </c>
      <c r="D16" s="271">
        <v>4307.8244704163626</v>
      </c>
      <c r="E16" s="271"/>
      <c r="F16" s="122"/>
      <c r="G16" s="122"/>
    </row>
    <row r="17" spans="2:9">
      <c r="B17" s="82" t="s">
        <v>32</v>
      </c>
      <c r="C17" s="271">
        <v>7292.0917825686429</v>
      </c>
      <c r="D17" s="271">
        <v>4391.534614620974</v>
      </c>
      <c r="E17" s="271"/>
      <c r="F17" s="122"/>
      <c r="G17" s="122"/>
    </row>
    <row r="18" spans="2:9">
      <c r="B18" s="82" t="s">
        <v>31</v>
      </c>
      <c r="C18" s="271">
        <v>6354.105789104201</v>
      </c>
      <c r="D18" s="271">
        <v>6788.0859724450893</v>
      </c>
      <c r="E18" s="271"/>
      <c r="F18" s="122"/>
      <c r="G18" s="122"/>
    </row>
    <row r="19" spans="2:9">
      <c r="B19" s="2" t="s">
        <v>30</v>
      </c>
      <c r="C19" s="273">
        <v>3863.9035405145264</v>
      </c>
      <c r="D19" s="273">
        <v>8184.0223490930721</v>
      </c>
      <c r="E19" s="273"/>
      <c r="F19" s="122"/>
      <c r="G19" s="122"/>
    </row>
    <row r="20" spans="2:9">
      <c r="B20" s="4" t="s">
        <v>200</v>
      </c>
      <c r="C20" s="274">
        <f>AVERAGE(C8:C19)</f>
        <v>6317.7850688478547</v>
      </c>
      <c r="D20" s="274">
        <f>AVERAGE(D8:D19)</f>
        <v>4665.7463760352248</v>
      </c>
      <c r="E20" s="274"/>
      <c r="F20" s="123"/>
      <c r="G20" s="123"/>
    </row>
    <row r="21" spans="2:9">
      <c r="B21" s="3" t="s">
        <v>254</v>
      </c>
      <c r="C21" s="275">
        <f>AVERAGE(C8:C11)</f>
        <v>5573.424114664077</v>
      </c>
      <c r="D21" s="275">
        <f t="shared" ref="D21:E21" si="0">AVERAGE(D8:D11)</f>
        <v>4124.4031885085351</v>
      </c>
      <c r="E21" s="275">
        <f t="shared" si="0"/>
        <v>7538.3574132874828</v>
      </c>
      <c r="F21" s="124"/>
      <c r="G21" s="124">
        <f>(E21/D21-1)*100</f>
        <v>82.774502606606234</v>
      </c>
    </row>
    <row r="22" spans="2:9" ht="82.35" customHeight="1">
      <c r="B22" s="358" t="s">
        <v>236</v>
      </c>
      <c r="C22" s="358"/>
      <c r="D22" s="358"/>
      <c r="E22" s="358"/>
      <c r="F22" s="358"/>
      <c r="G22" s="358"/>
      <c r="H22" s="187"/>
      <c r="I22" s="120"/>
    </row>
  </sheetData>
  <mergeCells count="7">
    <mergeCell ref="B22:G22"/>
    <mergeCell ref="F6:G6"/>
    <mergeCell ref="B6:B7"/>
    <mergeCell ref="B2:G2"/>
    <mergeCell ref="B3:G3"/>
    <mergeCell ref="B4:G4"/>
    <mergeCell ref="C6:E6"/>
  </mergeCells>
  <hyperlinks>
    <hyperlink ref="I2" location="Índice!A1" display="Volver al índice"/>
  </hyperlinks>
  <printOptions horizontalCentered="1"/>
  <pageMargins left="0.70866141732283472" right="0.70866141732283472" top="1.299212598425197" bottom="0.74803149606299213" header="0.31496062992125984" footer="0.31496062992125984"/>
  <pageSetup paperSize="122" scale="84" orientation="landscape" r:id="rId1"/>
  <headerFooter differentFirst="1">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B1:Z41"/>
  <sheetViews>
    <sheetView zoomScale="80" zoomScaleNormal="80" workbookViewId="0"/>
  </sheetViews>
  <sheetFormatPr baseColWidth="10" defaultColWidth="10.88671875" defaultRowHeight="13.2"/>
  <cols>
    <col min="1" max="1" width="1.33203125" style="176" customWidth="1"/>
    <col min="2" max="11" width="11" style="176" customWidth="1"/>
    <col min="12" max="12" width="12.33203125" style="176" customWidth="1"/>
    <col min="13" max="13" width="14.109375" style="176" customWidth="1"/>
    <col min="14" max="14" width="10.88671875" style="117" customWidth="1"/>
    <col min="15" max="25" width="10.88671875" style="258" hidden="1" customWidth="1"/>
    <col min="26" max="26" width="10.88671875" style="117"/>
    <col min="27" max="16384" width="10.88671875" style="176"/>
  </cols>
  <sheetData>
    <row r="1" spans="2:25" ht="6.75" customHeight="1"/>
    <row r="2" spans="2:25">
      <c r="B2" s="364" t="s">
        <v>58</v>
      </c>
      <c r="C2" s="364"/>
      <c r="D2" s="364"/>
      <c r="E2" s="364"/>
      <c r="F2" s="364"/>
      <c r="G2" s="364"/>
      <c r="H2" s="364"/>
      <c r="I2" s="364"/>
      <c r="J2" s="364"/>
      <c r="K2" s="364"/>
      <c r="L2" s="364"/>
      <c r="M2" s="40" t="s">
        <v>137</v>
      </c>
      <c r="N2" s="119"/>
    </row>
    <row r="3" spans="2:25">
      <c r="B3" s="364" t="s">
        <v>129</v>
      </c>
      <c r="C3" s="364"/>
      <c r="D3" s="364"/>
      <c r="E3" s="364"/>
      <c r="F3" s="364"/>
      <c r="G3" s="364"/>
      <c r="H3" s="364"/>
      <c r="I3" s="364"/>
      <c r="J3" s="364"/>
      <c r="K3" s="364"/>
      <c r="L3" s="364"/>
      <c r="M3" s="182"/>
      <c r="N3" s="180"/>
    </row>
    <row r="4" spans="2:25">
      <c r="B4" s="364" t="s">
        <v>220</v>
      </c>
      <c r="C4" s="364"/>
      <c r="D4" s="364"/>
      <c r="E4" s="364"/>
      <c r="F4" s="364"/>
      <c r="G4" s="364"/>
      <c r="H4" s="364"/>
      <c r="I4" s="364"/>
      <c r="J4" s="364"/>
      <c r="K4" s="364"/>
      <c r="L4" s="364"/>
      <c r="M4" s="182"/>
      <c r="N4" s="180"/>
    </row>
    <row r="5" spans="2:25" ht="28.8" customHeight="1">
      <c r="B5" s="51" t="s">
        <v>221</v>
      </c>
      <c r="C5" s="73" t="s">
        <v>61</v>
      </c>
      <c r="D5" s="73" t="s">
        <v>116</v>
      </c>
      <c r="E5" s="73" t="s">
        <v>222</v>
      </c>
      <c r="F5" s="73" t="s">
        <v>223</v>
      </c>
      <c r="G5" s="73" t="s">
        <v>207</v>
      </c>
      <c r="H5" s="73" t="s">
        <v>224</v>
      </c>
      <c r="I5" s="73" t="s">
        <v>225</v>
      </c>
      <c r="J5" s="73" t="s">
        <v>122</v>
      </c>
      <c r="K5" s="73" t="s">
        <v>145</v>
      </c>
      <c r="L5" s="73" t="s">
        <v>67</v>
      </c>
      <c r="P5" s="262" t="str">
        <f t="shared" ref="P5:W5" si="0">+C5</f>
        <v>Asterix</v>
      </c>
      <c r="Q5" s="262" t="str">
        <f t="shared" si="0"/>
        <v>Cardinal</v>
      </c>
      <c r="R5" s="262" t="str">
        <f t="shared" si="0"/>
        <v>Desirée</v>
      </c>
      <c r="S5" s="262" t="str">
        <f t="shared" si="0"/>
        <v>Karú</v>
      </c>
      <c r="T5" s="262" t="str">
        <f t="shared" si="0"/>
        <v>Monalisa</v>
      </c>
      <c r="U5" s="262" t="str">
        <f t="shared" si="0"/>
        <v>Patagonia</v>
      </c>
      <c r="V5" s="262" t="str">
        <f t="shared" si="0"/>
        <v>Pukará</v>
      </c>
      <c r="W5" s="262" t="str">
        <f t="shared" si="0"/>
        <v>Rodeo</v>
      </c>
      <c r="X5" s="262" t="s">
        <v>207</v>
      </c>
      <c r="Y5" s="262" t="s">
        <v>211</v>
      </c>
    </row>
    <row r="6" spans="2:25">
      <c r="B6" s="79">
        <v>43202</v>
      </c>
      <c r="C6" s="116">
        <v>8532.7383720930229</v>
      </c>
      <c r="D6" s="116">
        <v>13000</v>
      </c>
      <c r="E6" s="116">
        <v>6500</v>
      </c>
      <c r="F6" s="116">
        <v>6581.4285714285716</v>
      </c>
      <c r="G6" s="116"/>
      <c r="H6" s="116">
        <v>6932.0519630484987</v>
      </c>
      <c r="I6" s="116">
        <v>6837</v>
      </c>
      <c r="J6" s="116">
        <v>5773.8196721311479</v>
      </c>
      <c r="K6" s="225">
        <v>6778</v>
      </c>
      <c r="L6" s="116">
        <v>7703.3904365904364</v>
      </c>
      <c r="P6" s="263">
        <f t="shared" ref="P6:P30" si="1">+IF(C6="","",((C6-$L6)/$L6))</f>
        <v>0.10766011957063162</v>
      </c>
      <c r="Q6" s="263">
        <f t="shared" ref="Q6:Q30" si="2">+IF(D6="","",((D6-$L6)/$L6))</f>
        <v>0.68756862410233388</v>
      </c>
      <c r="R6" s="263">
        <f t="shared" ref="R6:R30" si="3">+IF(E6="","",((E6-$L6)/$L6))</f>
        <v>-0.15621568794883306</v>
      </c>
      <c r="S6" s="263">
        <f t="shared" ref="S6:S30" si="4">+IF(F6="","",((F6-$L6)/$L6))</f>
        <v>-0.14564520316049973</v>
      </c>
      <c r="T6" s="263" t="str">
        <f t="shared" ref="T6:T30" si="5">+IF(G6="","",((G6-$L6)/$L6))</f>
        <v/>
      </c>
      <c r="U6" s="263">
        <f t="shared" ref="U6:U30" si="6">+IF(H6="","",((H6-$L6)/$L6))</f>
        <v>-0.1001297389624894</v>
      </c>
      <c r="V6" s="263">
        <f t="shared" ref="V6:V30" si="7">+IF(I6="","",((I6-$L6)/$L6))</f>
        <v>-0.11246871669325716</v>
      </c>
      <c r="W6" s="263">
        <f t="shared" ref="W6:W30" si="8">+IF(J6="","",((J6-$L6)/$L6))</f>
        <v>-0.25048331385281924</v>
      </c>
      <c r="X6" s="263">
        <f t="shared" ref="X6:X30" si="9">+IF(K6="","",((K6-$L6)/$L6))</f>
        <v>-0.12012768198726007</v>
      </c>
      <c r="Y6" s="263"/>
    </row>
    <row r="7" spans="2:25">
      <c r="B7" s="80">
        <v>43203</v>
      </c>
      <c r="C7" s="76">
        <v>7765.6219512195121</v>
      </c>
      <c r="D7" s="76"/>
      <c r="E7" s="76">
        <v>6500</v>
      </c>
      <c r="F7" s="76">
        <v>6469.727272727273</v>
      </c>
      <c r="G7" s="76"/>
      <c r="H7" s="76">
        <v>6861.4589041095887</v>
      </c>
      <c r="I7" s="76">
        <v>7000</v>
      </c>
      <c r="J7" s="76">
        <v>6792</v>
      </c>
      <c r="K7" s="76">
        <v>7145</v>
      </c>
      <c r="L7" s="76">
        <v>7121.4625880281692</v>
      </c>
      <c r="P7" s="263">
        <f t="shared" si="1"/>
        <v>9.0453239798553992E-2</v>
      </c>
      <c r="Q7" s="263" t="str">
        <f t="shared" si="2"/>
        <v/>
      </c>
      <c r="R7" s="263">
        <f t="shared" si="3"/>
        <v>-8.7266145169800469E-2</v>
      </c>
      <c r="S7" s="263">
        <f t="shared" si="4"/>
        <v>-9.1517059486701927E-2</v>
      </c>
      <c r="T7" s="263" t="str">
        <f t="shared" si="5"/>
        <v/>
      </c>
      <c r="U7" s="263">
        <f t="shared" si="6"/>
        <v>-3.6509871491239798E-2</v>
      </c>
      <c r="V7" s="263">
        <f t="shared" si="7"/>
        <v>-1.7055848644400511E-2</v>
      </c>
      <c r="W7" s="263">
        <f t="shared" si="8"/>
        <v>-4.6263331998966893E-2</v>
      </c>
      <c r="X7" s="263">
        <f t="shared" si="9"/>
        <v>3.3051373479654799E-3</v>
      </c>
      <c r="Y7" s="263"/>
    </row>
    <row r="8" spans="2:25">
      <c r="B8" s="80">
        <v>43206</v>
      </c>
      <c r="C8" s="76">
        <v>7671.75</v>
      </c>
      <c r="D8" s="76"/>
      <c r="E8" s="76">
        <v>6500</v>
      </c>
      <c r="F8" s="76">
        <v>7190</v>
      </c>
      <c r="G8" s="76"/>
      <c r="H8" s="76">
        <v>7042.4736842105267</v>
      </c>
      <c r="I8" s="76">
        <v>6781</v>
      </c>
      <c r="J8" s="76"/>
      <c r="K8" s="76">
        <v>6162.3773584905657</v>
      </c>
      <c r="L8" s="76">
        <v>7125.0661094224924</v>
      </c>
      <c r="P8" s="263">
        <f t="shared" si="1"/>
        <v>7.6726851678547855E-2</v>
      </c>
      <c r="Q8" s="263" t="str">
        <f t="shared" si="2"/>
        <v/>
      </c>
      <c r="R8" s="263">
        <f t="shared" si="3"/>
        <v>-8.7727762777650334E-2</v>
      </c>
      <c r="S8" s="263">
        <f t="shared" si="4"/>
        <v>9.1134439428760105E-3</v>
      </c>
      <c r="T8" s="263" t="str">
        <f t="shared" si="5"/>
        <v/>
      </c>
      <c r="U8" s="263">
        <f t="shared" si="6"/>
        <v>-1.1591811773190706E-2</v>
      </c>
      <c r="V8" s="263">
        <f t="shared" si="7"/>
        <v>-4.8289532214653375E-2</v>
      </c>
      <c r="W8" s="263" t="str">
        <f t="shared" si="8"/>
        <v/>
      </c>
      <c r="X8" s="263">
        <f t="shared" si="9"/>
        <v>-0.13511295700945511</v>
      </c>
      <c r="Y8" s="263"/>
    </row>
    <row r="9" spans="2:25">
      <c r="B9" s="80">
        <v>43207</v>
      </c>
      <c r="C9" s="76">
        <v>7038.834165834166</v>
      </c>
      <c r="D9" s="76"/>
      <c r="E9" s="76"/>
      <c r="F9" s="76">
        <v>6198.5714285714284</v>
      </c>
      <c r="G9" s="76"/>
      <c r="H9" s="76">
        <v>6645.7548248749108</v>
      </c>
      <c r="I9" s="76">
        <v>6841</v>
      </c>
      <c r="J9" s="76">
        <v>6101.0635838150292</v>
      </c>
      <c r="K9" s="76">
        <v>7000</v>
      </c>
      <c r="L9" s="76">
        <v>6725.2723087818695</v>
      </c>
      <c r="P9" s="263">
        <f t="shared" si="1"/>
        <v>4.6624410530239357E-2</v>
      </c>
      <c r="Q9" s="263" t="str">
        <f t="shared" si="2"/>
        <v/>
      </c>
      <c r="R9" s="263" t="str">
        <f t="shared" si="3"/>
        <v/>
      </c>
      <c r="S9" s="263">
        <f t="shared" si="4"/>
        <v>-7.831666228929858E-2</v>
      </c>
      <c r="T9" s="263" t="str">
        <f t="shared" si="5"/>
        <v/>
      </c>
      <c r="U9" s="263">
        <f t="shared" si="6"/>
        <v>-1.1823682411063805E-2</v>
      </c>
      <c r="V9" s="263">
        <f t="shared" si="7"/>
        <v>1.7207881838035489E-2</v>
      </c>
      <c r="W9" s="263">
        <f t="shared" si="8"/>
        <v>-9.2815382977392252E-2</v>
      </c>
      <c r="X9" s="263">
        <f t="shared" si="9"/>
        <v>4.085004719576793E-2</v>
      </c>
      <c r="Y9" s="263"/>
    </row>
    <row r="10" spans="2:25">
      <c r="B10" s="80">
        <v>43208</v>
      </c>
      <c r="C10" s="76">
        <v>8721.5167785234898</v>
      </c>
      <c r="D10" s="76"/>
      <c r="E10" s="76"/>
      <c r="F10" s="76">
        <v>6214</v>
      </c>
      <c r="G10" s="76"/>
      <c r="H10" s="76">
        <v>6644.4315992292868</v>
      </c>
      <c r="I10" s="76">
        <v>7000</v>
      </c>
      <c r="J10" s="76"/>
      <c r="K10" s="76">
        <v>6218.75</v>
      </c>
      <c r="L10" s="76">
        <v>7337.2235634958961</v>
      </c>
      <c r="P10" s="263">
        <f t="shared" si="1"/>
        <v>0.18866717131459915</v>
      </c>
      <c r="Q10" s="263" t="str">
        <f t="shared" si="2"/>
        <v/>
      </c>
      <c r="R10" s="263" t="str">
        <f t="shared" si="3"/>
        <v/>
      </c>
      <c r="S10" s="263">
        <f t="shared" si="4"/>
        <v>-0.15308563978943618</v>
      </c>
      <c r="T10" s="263" t="str">
        <f t="shared" si="5"/>
        <v/>
      </c>
      <c r="U10" s="263">
        <f t="shared" si="6"/>
        <v>-9.4421542191161112E-2</v>
      </c>
      <c r="V10" s="263">
        <f t="shared" si="7"/>
        <v>-4.5960649907636514E-2</v>
      </c>
      <c r="W10" s="263" t="str">
        <f t="shared" si="8"/>
        <v/>
      </c>
      <c r="X10" s="263">
        <f t="shared" si="9"/>
        <v>-0.15243825594473065</v>
      </c>
      <c r="Y10" s="263"/>
    </row>
    <row r="11" spans="2:25">
      <c r="B11" s="80">
        <v>43209</v>
      </c>
      <c r="C11" s="76">
        <v>7432.8744460856724</v>
      </c>
      <c r="D11" s="76"/>
      <c r="E11" s="76">
        <v>6500</v>
      </c>
      <c r="F11" s="76">
        <v>6287</v>
      </c>
      <c r="G11" s="76"/>
      <c r="H11" s="76">
        <v>6638.0535861500412</v>
      </c>
      <c r="I11" s="76">
        <v>6811.0810810810808</v>
      </c>
      <c r="J11" s="76">
        <v>7836.7307692307695</v>
      </c>
      <c r="K11" s="76">
        <v>6183.96</v>
      </c>
      <c r="L11" s="76">
        <v>6821.9516003122562</v>
      </c>
      <c r="P11" s="263">
        <f t="shared" si="1"/>
        <v>8.9552503677313225E-2</v>
      </c>
      <c r="Q11" s="263" t="str">
        <f t="shared" si="2"/>
        <v/>
      </c>
      <c r="R11" s="263">
        <f t="shared" si="3"/>
        <v>-4.7193474708545249E-2</v>
      </c>
      <c r="S11" s="263">
        <f t="shared" si="4"/>
        <v>-7.8416211614249845E-2</v>
      </c>
      <c r="T11" s="263" t="str">
        <f t="shared" si="5"/>
        <v/>
      </c>
      <c r="U11" s="263">
        <f t="shared" si="6"/>
        <v>-2.6956804289522907E-2</v>
      </c>
      <c r="V11" s="263">
        <f t="shared" si="7"/>
        <v>-1.59346179334926E-3</v>
      </c>
      <c r="W11" s="263">
        <f t="shared" si="8"/>
        <v>0.14875203290390751</v>
      </c>
      <c r="X11" s="263">
        <f t="shared" si="9"/>
        <v>-9.3520393824408521E-2</v>
      </c>
      <c r="Y11" s="263"/>
    </row>
    <row r="12" spans="2:25">
      <c r="B12" s="80">
        <v>43210</v>
      </c>
      <c r="C12" s="76">
        <v>7556.1286254728875</v>
      </c>
      <c r="D12" s="76">
        <v>8750</v>
      </c>
      <c r="E12" s="76"/>
      <c r="F12" s="76">
        <v>6350.2</v>
      </c>
      <c r="G12" s="76"/>
      <c r="H12" s="76">
        <v>6619.8244734202608</v>
      </c>
      <c r="I12" s="76">
        <v>7000</v>
      </c>
      <c r="J12" s="76">
        <v>9464</v>
      </c>
      <c r="K12" s="76">
        <v>6589</v>
      </c>
      <c r="L12" s="76">
        <v>7088.4113122171948</v>
      </c>
      <c r="P12" s="263">
        <f t="shared" si="1"/>
        <v>6.5983376620592116E-2</v>
      </c>
      <c r="Q12" s="263">
        <f t="shared" si="2"/>
        <v>0.23440918064658334</v>
      </c>
      <c r="R12" s="263" t="str">
        <f t="shared" si="3"/>
        <v/>
      </c>
      <c r="S12" s="263">
        <f t="shared" si="4"/>
        <v>-0.10414340812092192</v>
      </c>
      <c r="T12" s="263" t="str">
        <f t="shared" si="5"/>
        <v/>
      </c>
      <c r="U12" s="263">
        <f t="shared" si="6"/>
        <v>-6.6106045227553825E-2</v>
      </c>
      <c r="V12" s="263">
        <f t="shared" si="7"/>
        <v>-1.2472655482733335E-2</v>
      </c>
      <c r="W12" s="263">
        <f t="shared" si="8"/>
        <v>0.33513696978734453</v>
      </c>
      <c r="X12" s="263">
        <f t="shared" si="9"/>
        <v>-7.0454618139389996E-2</v>
      </c>
      <c r="Y12" s="263"/>
    </row>
    <row r="13" spans="2:25">
      <c r="B13" s="80">
        <v>43213</v>
      </c>
      <c r="C13" s="76">
        <v>7709.840579710145</v>
      </c>
      <c r="D13" s="76">
        <v>8750</v>
      </c>
      <c r="E13" s="76"/>
      <c r="F13" s="76">
        <v>6229.1578947368425</v>
      </c>
      <c r="G13" s="76"/>
      <c r="H13" s="76">
        <v>6837.9497568881688</v>
      </c>
      <c r="I13" s="76">
        <v>6500</v>
      </c>
      <c r="J13" s="76">
        <v>6745.1960784313724</v>
      </c>
      <c r="K13" s="76">
        <v>7000</v>
      </c>
      <c r="L13" s="76">
        <v>7198.7752747252744</v>
      </c>
      <c r="P13" s="263">
        <f t="shared" si="1"/>
        <v>7.099336838298155E-2</v>
      </c>
      <c r="Q13" s="263">
        <f t="shared" si="2"/>
        <v>0.21548453258723579</v>
      </c>
      <c r="R13" s="263" t="str">
        <f t="shared" si="3"/>
        <v/>
      </c>
      <c r="S13" s="263">
        <f t="shared" si="4"/>
        <v>-0.13469199176042276</v>
      </c>
      <c r="T13" s="263" t="str">
        <f t="shared" si="5"/>
        <v/>
      </c>
      <c r="U13" s="263">
        <f t="shared" si="6"/>
        <v>-5.0123181245003597E-2</v>
      </c>
      <c r="V13" s="263">
        <f t="shared" si="7"/>
        <v>-9.706863293519627E-2</v>
      </c>
      <c r="W13" s="263">
        <f t="shared" si="8"/>
        <v>-6.3007828274124295E-2</v>
      </c>
      <c r="X13" s="263">
        <f t="shared" si="9"/>
        <v>-2.7612373930211369E-2</v>
      </c>
      <c r="Y13" s="263"/>
    </row>
    <row r="14" spans="2:25">
      <c r="B14" s="80">
        <v>43214</v>
      </c>
      <c r="C14" s="76">
        <v>7228.3844731977815</v>
      </c>
      <c r="D14" s="76">
        <v>8750</v>
      </c>
      <c r="E14" s="76"/>
      <c r="F14" s="76">
        <v>6597.3097345132746</v>
      </c>
      <c r="G14" s="76"/>
      <c r="H14" s="76">
        <v>6467.727272727273</v>
      </c>
      <c r="I14" s="76">
        <v>6857.1428571428569</v>
      </c>
      <c r="J14" s="76">
        <v>7707.8123667377395</v>
      </c>
      <c r="K14" s="76">
        <v>7000</v>
      </c>
      <c r="L14" s="76">
        <v>6919.5024504084013</v>
      </c>
      <c r="P14" s="263">
        <f t="shared" si="1"/>
        <v>4.4639340039708993E-2</v>
      </c>
      <c r="Q14" s="263">
        <f t="shared" si="2"/>
        <v>0.26454178789741734</v>
      </c>
      <c r="R14" s="263" t="str">
        <f t="shared" si="3"/>
        <v/>
      </c>
      <c r="S14" s="263">
        <f t="shared" si="4"/>
        <v>-4.6562988914919778E-2</v>
      </c>
      <c r="T14" s="263" t="str">
        <f t="shared" si="5"/>
        <v/>
      </c>
      <c r="U14" s="263">
        <f t="shared" si="6"/>
        <v>-6.5290124675721983E-2</v>
      </c>
      <c r="V14" s="263">
        <f t="shared" si="7"/>
        <v>-9.0121498926362571E-3</v>
      </c>
      <c r="W14" s="263">
        <f t="shared" si="8"/>
        <v>0.11392580925855597</v>
      </c>
      <c r="X14" s="263">
        <f t="shared" si="9"/>
        <v>1.163343031793386E-2</v>
      </c>
      <c r="Y14" s="263"/>
    </row>
    <row r="15" spans="2:25">
      <c r="B15" s="80">
        <v>43215</v>
      </c>
      <c r="C15" s="76">
        <v>7867.5041736227049</v>
      </c>
      <c r="D15" s="76">
        <v>8750</v>
      </c>
      <c r="E15" s="76">
        <v>6500</v>
      </c>
      <c r="F15" s="76">
        <v>6187.6896551724139</v>
      </c>
      <c r="G15" s="76"/>
      <c r="H15" s="76">
        <v>6697.5958904109593</v>
      </c>
      <c r="I15" s="76">
        <v>6891.144927536232</v>
      </c>
      <c r="J15" s="76">
        <v>5500</v>
      </c>
      <c r="K15" s="76"/>
      <c r="L15" s="76">
        <v>6992.5262751159198</v>
      </c>
      <c r="P15" s="263">
        <f t="shared" si="1"/>
        <v>0.12513044128565395</v>
      </c>
      <c r="Q15" s="263">
        <f t="shared" si="2"/>
        <v>0.25133602016460715</v>
      </c>
      <c r="R15" s="263">
        <f t="shared" si="3"/>
        <v>-7.0436099306291827E-2</v>
      </c>
      <c r="S15" s="263">
        <f t="shared" si="4"/>
        <v>-0.11509954890089613</v>
      </c>
      <c r="T15" s="263" t="str">
        <f t="shared" si="5"/>
        <v/>
      </c>
      <c r="U15" s="263">
        <f t="shared" si="6"/>
        <v>-4.2177944436836777E-2</v>
      </c>
      <c r="V15" s="263">
        <f t="shared" si="7"/>
        <v>-1.4498529371347576E-2</v>
      </c>
      <c r="W15" s="263">
        <f t="shared" si="8"/>
        <v>-0.21344593018224692</v>
      </c>
      <c r="X15" s="263" t="str">
        <f t="shared" si="9"/>
        <v/>
      </c>
      <c r="Y15" s="263"/>
    </row>
    <row r="16" spans="2:25">
      <c r="B16" s="80">
        <v>43216</v>
      </c>
      <c r="C16" s="76">
        <v>7476.366847826087</v>
      </c>
      <c r="D16" s="76">
        <v>8750</v>
      </c>
      <c r="E16" s="76"/>
      <c r="F16" s="76">
        <v>6272.7359307359311</v>
      </c>
      <c r="G16" s="76"/>
      <c r="H16" s="76">
        <v>6618.265625</v>
      </c>
      <c r="I16" s="76">
        <v>7000</v>
      </c>
      <c r="J16" s="76">
        <v>6398.9213483146068</v>
      </c>
      <c r="K16" s="76"/>
      <c r="L16" s="76">
        <v>6947.8157657657657</v>
      </c>
      <c r="P16" s="263">
        <f t="shared" si="1"/>
        <v>7.6074423945532765E-2</v>
      </c>
      <c r="Q16" s="263">
        <f t="shared" si="2"/>
        <v>0.25938860427390786</v>
      </c>
      <c r="R16" s="263" t="str">
        <f t="shared" si="3"/>
        <v/>
      </c>
      <c r="S16" s="263">
        <f t="shared" si="4"/>
        <v>-9.7164325852763814E-2</v>
      </c>
      <c r="T16" s="263" t="str">
        <f t="shared" si="5"/>
        <v/>
      </c>
      <c r="U16" s="263">
        <f t="shared" si="6"/>
        <v>-4.7432193350544861E-2</v>
      </c>
      <c r="V16" s="263">
        <f t="shared" si="7"/>
        <v>7.5108834191262852E-3</v>
      </c>
      <c r="W16" s="263">
        <f t="shared" si="8"/>
        <v>-7.9002442775720549E-2</v>
      </c>
      <c r="X16" s="263" t="str">
        <f t="shared" si="9"/>
        <v/>
      </c>
      <c r="Y16" s="263"/>
    </row>
    <row r="17" spans="2:25">
      <c r="B17" s="80">
        <v>43217</v>
      </c>
      <c r="C17" s="76">
        <v>7134.4471153846152</v>
      </c>
      <c r="D17" s="76">
        <v>8750</v>
      </c>
      <c r="E17" s="76"/>
      <c r="F17" s="76">
        <v>6523.7142857142853</v>
      </c>
      <c r="G17" s="76"/>
      <c r="H17" s="76">
        <v>6827.160079051383</v>
      </c>
      <c r="I17" s="76">
        <v>6631.6842105263158</v>
      </c>
      <c r="J17" s="76">
        <v>5286</v>
      </c>
      <c r="K17" s="76"/>
      <c r="L17" s="76">
        <v>6888.1215903837265</v>
      </c>
      <c r="P17" s="263">
        <f t="shared" si="1"/>
        <v>3.5760914172127206E-2</v>
      </c>
      <c r="Q17" s="263">
        <f t="shared" si="2"/>
        <v>0.27030277923891166</v>
      </c>
      <c r="R17" s="263" t="str">
        <f t="shared" si="3"/>
        <v/>
      </c>
      <c r="S17" s="263">
        <f t="shared" si="4"/>
        <v>-5.2903727073891647E-2</v>
      </c>
      <c r="T17" s="263" t="str">
        <f t="shared" si="5"/>
        <v/>
      </c>
      <c r="U17" s="263">
        <f t="shared" si="6"/>
        <v>-8.8502374025234594E-3</v>
      </c>
      <c r="V17" s="263">
        <f t="shared" si="7"/>
        <v>-3.7228927580984367E-2</v>
      </c>
      <c r="W17" s="263">
        <f t="shared" si="8"/>
        <v>-0.23259194387921292</v>
      </c>
      <c r="X17" s="263" t="str">
        <f t="shared" si="9"/>
        <v/>
      </c>
      <c r="Y17" s="263"/>
    </row>
    <row r="18" spans="2:25">
      <c r="B18" s="80">
        <v>43220</v>
      </c>
      <c r="C18" s="76">
        <v>6319.792899408284</v>
      </c>
      <c r="D18" s="76">
        <v>8750</v>
      </c>
      <c r="E18" s="76"/>
      <c r="F18" s="76">
        <v>6250</v>
      </c>
      <c r="G18" s="76"/>
      <c r="H18" s="76">
        <v>6647.2811127379209</v>
      </c>
      <c r="I18" s="76">
        <v>6500</v>
      </c>
      <c r="J18" s="76">
        <v>6000</v>
      </c>
      <c r="K18" s="76">
        <v>6056</v>
      </c>
      <c r="L18" s="76">
        <v>6597.0535077288941</v>
      </c>
      <c r="P18" s="263">
        <f t="shared" si="1"/>
        <v>-4.2027945960386795E-2</v>
      </c>
      <c r="Q18" s="263">
        <f t="shared" si="2"/>
        <v>0.32634970896458299</v>
      </c>
      <c r="R18" s="263" t="str">
        <f t="shared" si="3"/>
        <v/>
      </c>
      <c r="S18" s="263">
        <f t="shared" si="4"/>
        <v>-5.2607350739583586E-2</v>
      </c>
      <c r="T18" s="263" t="str">
        <f t="shared" si="5"/>
        <v/>
      </c>
      <c r="U18" s="263">
        <f t="shared" si="6"/>
        <v>7.6136422040812219E-3</v>
      </c>
      <c r="V18" s="263">
        <f t="shared" si="7"/>
        <v>-1.4711644769166933E-2</v>
      </c>
      <c r="W18" s="263">
        <f t="shared" si="8"/>
        <v>-9.0503056710000251E-2</v>
      </c>
      <c r="X18" s="263">
        <f t="shared" si="9"/>
        <v>-8.201441857262691E-2</v>
      </c>
      <c r="Y18" s="263"/>
    </row>
    <row r="19" spans="2:25">
      <c r="B19" s="80">
        <v>43222</v>
      </c>
      <c r="C19" s="76">
        <v>6648.3761814744803</v>
      </c>
      <c r="D19" s="76">
        <v>8900</v>
      </c>
      <c r="E19" s="76"/>
      <c r="F19" s="76">
        <v>6343.4316109422489</v>
      </c>
      <c r="G19" s="76"/>
      <c r="H19" s="76">
        <v>6627.3534981588637</v>
      </c>
      <c r="I19" s="76">
        <v>6000</v>
      </c>
      <c r="J19" s="76">
        <v>6000</v>
      </c>
      <c r="K19" s="76">
        <v>5981</v>
      </c>
      <c r="L19" s="76">
        <v>6687.1650228530189</v>
      </c>
      <c r="P19" s="263">
        <f t="shared" si="1"/>
        <v>-5.800491126804831E-3</v>
      </c>
      <c r="Q19" s="263">
        <f t="shared" si="2"/>
        <v>0.33090778672049204</v>
      </c>
      <c r="R19" s="263" t="str">
        <f t="shared" si="3"/>
        <v/>
      </c>
      <c r="S19" s="263">
        <f t="shared" si="4"/>
        <v>-5.1401963423375968E-2</v>
      </c>
      <c r="T19" s="263" t="str">
        <f t="shared" si="5"/>
        <v/>
      </c>
      <c r="U19" s="263">
        <f t="shared" si="6"/>
        <v>-8.9442274102332752E-3</v>
      </c>
      <c r="V19" s="263">
        <f t="shared" si="7"/>
        <v>-0.1027587954693312</v>
      </c>
      <c r="W19" s="263">
        <f t="shared" si="8"/>
        <v>-0.1027587954693312</v>
      </c>
      <c r="X19" s="263">
        <f t="shared" si="9"/>
        <v>-0.10560005928367831</v>
      </c>
      <c r="Y19" s="263"/>
    </row>
    <row r="20" spans="2:25">
      <c r="B20" s="80">
        <v>43223</v>
      </c>
      <c r="C20" s="76">
        <v>5936.3370786516853</v>
      </c>
      <c r="D20" s="76">
        <v>8900</v>
      </c>
      <c r="E20" s="76"/>
      <c r="F20" s="76">
        <v>6190.1700680272106</v>
      </c>
      <c r="G20" s="76"/>
      <c r="H20" s="76">
        <v>6352.7837209302324</v>
      </c>
      <c r="I20" s="76">
        <v>4500</v>
      </c>
      <c r="J20" s="76">
        <v>6500</v>
      </c>
      <c r="K20" s="76">
        <v>6222</v>
      </c>
      <c r="L20" s="76">
        <v>6307.4767225325886</v>
      </c>
      <c r="P20" s="263">
        <f t="shared" si="1"/>
        <v>-5.8841222918042377E-2</v>
      </c>
      <c r="Q20" s="263">
        <f t="shared" si="2"/>
        <v>0.41102383591935909</v>
      </c>
      <c r="R20" s="263" t="str">
        <f t="shared" si="3"/>
        <v/>
      </c>
      <c r="S20" s="263">
        <f t="shared" si="4"/>
        <v>-1.8598032092027574E-2</v>
      </c>
      <c r="T20" s="263" t="str">
        <f t="shared" si="5"/>
        <v/>
      </c>
      <c r="U20" s="263">
        <f t="shared" si="6"/>
        <v>7.1830623228129956E-3</v>
      </c>
      <c r="V20" s="263">
        <f t="shared" si="7"/>
        <v>-0.2865609818385263</v>
      </c>
      <c r="W20" s="263">
        <f t="shared" si="8"/>
        <v>3.0523026233239766E-2</v>
      </c>
      <c r="X20" s="263">
        <f t="shared" si="9"/>
        <v>-1.3551650888735719E-2</v>
      </c>
      <c r="Y20" s="263"/>
    </row>
    <row r="21" spans="2:25">
      <c r="B21" s="80">
        <v>43224</v>
      </c>
      <c r="C21" s="76">
        <v>7245.7221510883483</v>
      </c>
      <c r="D21" s="76">
        <v>10400</v>
      </c>
      <c r="E21" s="76"/>
      <c r="F21" s="76">
        <v>6159</v>
      </c>
      <c r="G21" s="76"/>
      <c r="H21" s="76">
        <v>6476.2796780684102</v>
      </c>
      <c r="I21" s="76">
        <v>5464</v>
      </c>
      <c r="J21" s="76">
        <v>6963.3853211009173</v>
      </c>
      <c r="K21" s="76"/>
      <c r="L21" s="76">
        <v>7284.2116570942353</v>
      </c>
      <c r="P21" s="263">
        <f t="shared" si="1"/>
        <v>-5.2839631545304388E-3</v>
      </c>
      <c r="Q21" s="263">
        <f t="shared" si="2"/>
        <v>0.4277454431010716</v>
      </c>
      <c r="R21" s="263" t="str">
        <f t="shared" si="3"/>
        <v/>
      </c>
      <c r="S21" s="263">
        <f t="shared" si="4"/>
        <v>-0.15447267460966346</v>
      </c>
      <c r="T21" s="263" t="str">
        <f t="shared" si="5"/>
        <v/>
      </c>
      <c r="U21" s="263">
        <f t="shared" si="6"/>
        <v>-0.11091550013363002</v>
      </c>
      <c r="V21" s="263">
        <f t="shared" si="7"/>
        <v>-0.24988450950920624</v>
      </c>
      <c r="W21" s="263">
        <f t="shared" si="8"/>
        <v>-4.4044071080891645E-2</v>
      </c>
      <c r="X21" s="263" t="str">
        <f t="shared" si="9"/>
        <v/>
      </c>
      <c r="Y21" s="263"/>
    </row>
    <row r="22" spans="2:25">
      <c r="B22" s="80">
        <v>43227</v>
      </c>
      <c r="C22" s="76">
        <v>6930.7652439024387</v>
      </c>
      <c r="D22" s="76">
        <v>8900</v>
      </c>
      <c r="E22" s="76"/>
      <c r="F22" s="76">
        <v>6640</v>
      </c>
      <c r="G22" s="76"/>
      <c r="H22" s="76">
        <v>6531.7480680061826</v>
      </c>
      <c r="I22" s="76">
        <v>6319</v>
      </c>
      <c r="J22" s="76"/>
      <c r="K22" s="76">
        <v>5520</v>
      </c>
      <c r="L22" s="76">
        <v>6838.976110260337</v>
      </c>
      <c r="P22" s="263">
        <f t="shared" si="1"/>
        <v>1.3421473062962279E-2</v>
      </c>
      <c r="Q22" s="263">
        <f t="shared" si="2"/>
        <v>0.30136439380853558</v>
      </c>
      <c r="R22" s="263" t="str">
        <f t="shared" si="3"/>
        <v/>
      </c>
      <c r="S22" s="263">
        <f t="shared" si="4"/>
        <v>-2.9094429787789193E-2</v>
      </c>
      <c r="T22" s="263" t="str">
        <f t="shared" si="5"/>
        <v/>
      </c>
      <c r="U22" s="263">
        <f t="shared" si="6"/>
        <v>-4.4923105052703458E-2</v>
      </c>
      <c r="V22" s="263">
        <f t="shared" si="7"/>
        <v>-7.6031280395939746E-2</v>
      </c>
      <c r="W22" s="263" t="str">
        <f t="shared" si="8"/>
        <v/>
      </c>
      <c r="X22" s="263">
        <f t="shared" si="9"/>
        <v>-0.19286163440189705</v>
      </c>
      <c r="Y22" s="263"/>
    </row>
    <row r="23" spans="2:25">
      <c r="B23" s="80">
        <v>43228</v>
      </c>
      <c r="C23" s="76">
        <v>6501.786078098472</v>
      </c>
      <c r="D23" s="76">
        <v>10488.60465116279</v>
      </c>
      <c r="E23" s="76"/>
      <c r="F23" s="76">
        <v>6268.686567164179</v>
      </c>
      <c r="G23" s="76"/>
      <c r="H23" s="76">
        <v>6595.1186224489793</v>
      </c>
      <c r="I23" s="76">
        <v>5476.058252427184</v>
      </c>
      <c r="J23" s="76">
        <v>5340.909090909091</v>
      </c>
      <c r="K23" s="76">
        <v>6000</v>
      </c>
      <c r="L23" s="76">
        <v>6697.9275959245606</v>
      </c>
      <c r="P23" s="263">
        <f t="shared" si="1"/>
        <v>-2.9283911331832464E-2</v>
      </c>
      <c r="Q23" s="263">
        <f t="shared" si="2"/>
        <v>0.56594775039740874</v>
      </c>
      <c r="R23" s="263" t="str">
        <f t="shared" si="3"/>
        <v/>
      </c>
      <c r="S23" s="263">
        <f t="shared" si="4"/>
        <v>-6.4085647778808291E-2</v>
      </c>
      <c r="T23" s="263" t="str">
        <f t="shared" si="5"/>
        <v/>
      </c>
      <c r="U23" s="263">
        <f t="shared" si="6"/>
        <v>-1.5349370682677539E-2</v>
      </c>
      <c r="V23" s="263">
        <f t="shared" si="7"/>
        <v>-0.18242498534036686</v>
      </c>
      <c r="W23" s="263">
        <f t="shared" si="8"/>
        <v>-0.20260274324869754</v>
      </c>
      <c r="X23" s="263">
        <f t="shared" si="9"/>
        <v>-0.10420052858577085</v>
      </c>
      <c r="Y23" s="263"/>
    </row>
    <row r="24" spans="2:25">
      <c r="B24" s="80">
        <v>43229</v>
      </c>
      <c r="C24" s="76">
        <v>6881.0209790209792</v>
      </c>
      <c r="D24" s="76"/>
      <c r="E24" s="76"/>
      <c r="F24" s="76">
        <v>5889</v>
      </c>
      <c r="G24" s="76"/>
      <c r="H24" s="76">
        <v>6196.863157894737</v>
      </c>
      <c r="I24" s="76">
        <v>4994.3728813559319</v>
      </c>
      <c r="J24" s="76">
        <v>5904.8571428571431</v>
      </c>
      <c r="K24" s="76">
        <v>6026</v>
      </c>
      <c r="L24" s="76">
        <v>6162.9137349397588</v>
      </c>
      <c r="P24" s="263">
        <f t="shared" si="1"/>
        <v>0.11652073596455099</v>
      </c>
      <c r="Q24" s="263" t="str">
        <f t="shared" si="2"/>
        <v/>
      </c>
      <c r="R24" s="263" t="str">
        <f t="shared" si="3"/>
        <v/>
      </c>
      <c r="S24" s="263">
        <f t="shared" si="4"/>
        <v>-4.4445492298041428E-2</v>
      </c>
      <c r="T24" s="263" t="str">
        <f t="shared" si="5"/>
        <v/>
      </c>
      <c r="U24" s="263">
        <f t="shared" si="6"/>
        <v>5.5086643128731162E-3</v>
      </c>
      <c r="V24" s="263">
        <f t="shared" si="7"/>
        <v>-0.18960850400338261</v>
      </c>
      <c r="W24" s="263">
        <f t="shared" si="8"/>
        <v>-4.1872497844582947E-2</v>
      </c>
      <c r="X24" s="263">
        <f t="shared" si="9"/>
        <v>-2.2215747425368935E-2</v>
      </c>
      <c r="Y24" s="263"/>
    </row>
    <row r="25" spans="2:25">
      <c r="B25" s="80">
        <v>43230</v>
      </c>
      <c r="C25" s="76">
        <v>7264.4283387622154</v>
      </c>
      <c r="D25" s="76">
        <v>10462</v>
      </c>
      <c r="E25" s="76"/>
      <c r="F25" s="76">
        <v>5621</v>
      </c>
      <c r="G25" s="76"/>
      <c r="H25" s="76">
        <v>6506.6180000000004</v>
      </c>
      <c r="I25" s="76">
        <v>4586.2367491166078</v>
      </c>
      <c r="J25" s="76">
        <v>6305.5126582278481</v>
      </c>
      <c r="K25" s="76">
        <v>6000</v>
      </c>
      <c r="L25" s="76">
        <v>6609.3827558420626</v>
      </c>
      <c r="P25" s="263">
        <f t="shared" si="1"/>
        <v>9.910843525307339E-2</v>
      </c>
      <c r="Q25" s="263">
        <f t="shared" si="2"/>
        <v>0.58290121581362375</v>
      </c>
      <c r="R25" s="263" t="str">
        <f t="shared" si="3"/>
        <v/>
      </c>
      <c r="S25" s="263">
        <f t="shared" si="4"/>
        <v>-0.14954236913703126</v>
      </c>
      <c r="T25" s="263" t="str">
        <f t="shared" si="5"/>
        <v/>
      </c>
      <c r="U25" s="263">
        <f t="shared" si="6"/>
        <v>-1.5548313607836975E-2</v>
      </c>
      <c r="V25" s="263">
        <f t="shared" si="7"/>
        <v>-0.30610210990386161</v>
      </c>
      <c r="W25" s="263">
        <f t="shared" si="8"/>
        <v>-4.5975563655414324E-2</v>
      </c>
      <c r="X25" s="263">
        <f t="shared" si="9"/>
        <v>-9.2199646828355714E-2</v>
      </c>
      <c r="Y25" s="263"/>
    </row>
    <row r="26" spans="2:25">
      <c r="B26" s="80">
        <v>43231</v>
      </c>
      <c r="C26" s="76">
        <v>7309.8292682926831</v>
      </c>
      <c r="D26" s="76"/>
      <c r="E26" s="76"/>
      <c r="F26" s="76">
        <v>6402.6097560975613</v>
      </c>
      <c r="G26" s="76"/>
      <c r="H26" s="76">
        <v>6556.4633204633201</v>
      </c>
      <c r="I26" s="76">
        <v>4542.9921259842522</v>
      </c>
      <c r="J26" s="76">
        <v>6068.181818181818</v>
      </c>
      <c r="K26" s="76">
        <v>5865</v>
      </c>
      <c r="L26" s="76">
        <v>6303.1786681104495</v>
      </c>
      <c r="P26" s="263">
        <f t="shared" si="1"/>
        <v>0.15970523019998809</v>
      </c>
      <c r="Q26" s="263" t="str">
        <f t="shared" si="2"/>
        <v/>
      </c>
      <c r="R26" s="263" t="str">
        <f t="shared" si="3"/>
        <v/>
      </c>
      <c r="S26" s="263">
        <f t="shared" si="4"/>
        <v>1.5774753219381453E-2</v>
      </c>
      <c r="T26" s="263" t="str">
        <f t="shared" si="5"/>
        <v/>
      </c>
      <c r="U26" s="263">
        <f t="shared" si="6"/>
        <v>4.0183638397291312E-2</v>
      </c>
      <c r="V26" s="263">
        <f t="shared" si="7"/>
        <v>-0.27925379158796104</v>
      </c>
      <c r="W26" s="263">
        <f t="shared" si="8"/>
        <v>-3.7282276499244191E-2</v>
      </c>
      <c r="X26" s="263">
        <f t="shared" si="9"/>
        <v>-6.9517094656909917E-2</v>
      </c>
      <c r="Y26" s="263"/>
    </row>
    <row r="27" spans="2:25">
      <c r="B27" s="80">
        <v>43234</v>
      </c>
      <c r="C27" s="76">
        <v>8328.0754716981137</v>
      </c>
      <c r="D27" s="76"/>
      <c r="E27" s="76"/>
      <c r="F27" s="76"/>
      <c r="G27" s="76"/>
      <c r="H27" s="76">
        <v>6742.8743545611014</v>
      </c>
      <c r="I27" s="76">
        <v>5800</v>
      </c>
      <c r="J27" s="76">
        <v>6875.1176470588234</v>
      </c>
      <c r="K27" s="76">
        <v>6000</v>
      </c>
      <c r="L27" s="76">
        <v>6951.7662745098041</v>
      </c>
      <c r="P27" s="263">
        <f t="shared" si="1"/>
        <v>0.19797978568912092</v>
      </c>
      <c r="Q27" s="263" t="str">
        <f t="shared" si="2"/>
        <v/>
      </c>
      <c r="R27" s="263" t="str">
        <f t="shared" si="3"/>
        <v/>
      </c>
      <c r="S27" s="263" t="str">
        <f t="shared" si="4"/>
        <v/>
      </c>
      <c r="T27" s="263" t="str">
        <f t="shared" si="5"/>
        <v/>
      </c>
      <c r="U27" s="263">
        <f t="shared" si="6"/>
        <v>-3.0048754762462507E-2</v>
      </c>
      <c r="V27" s="263">
        <f t="shared" si="7"/>
        <v>-0.1656796602516703</v>
      </c>
      <c r="W27" s="263">
        <f t="shared" si="8"/>
        <v>-1.1025777395887134E-2</v>
      </c>
      <c r="X27" s="263">
        <f t="shared" si="9"/>
        <v>-0.13690999336379686</v>
      </c>
      <c r="Y27" s="263"/>
    </row>
    <row r="28" spans="2:25">
      <c r="B28" s="80">
        <v>43235</v>
      </c>
      <c r="C28" s="76">
        <v>7629.9619651347066</v>
      </c>
      <c r="D28" s="76">
        <v>7778</v>
      </c>
      <c r="E28" s="76"/>
      <c r="F28" s="76"/>
      <c r="G28" s="76"/>
      <c r="H28" s="76">
        <v>6515.660130718954</v>
      </c>
      <c r="I28" s="76">
        <v>5469.855263157895</v>
      </c>
      <c r="J28" s="76">
        <v>6566.9850746268658</v>
      </c>
      <c r="K28" s="76">
        <v>5933</v>
      </c>
      <c r="L28" s="76">
        <v>6795.0056993588223</v>
      </c>
      <c r="P28" s="263">
        <f t="shared" si="1"/>
        <v>0.12287793457696009</v>
      </c>
      <c r="Q28" s="263">
        <f t="shared" si="2"/>
        <v>0.14466423490033764</v>
      </c>
      <c r="R28" s="263" t="str">
        <f t="shared" si="3"/>
        <v/>
      </c>
      <c r="S28" s="263" t="str">
        <f t="shared" si="4"/>
        <v/>
      </c>
      <c r="T28" s="263" t="str">
        <f t="shared" si="5"/>
        <v/>
      </c>
      <c r="U28" s="263">
        <f t="shared" si="6"/>
        <v>-4.1110424479294763E-2</v>
      </c>
      <c r="V28" s="263">
        <f t="shared" si="7"/>
        <v>-0.19501829650061495</v>
      </c>
      <c r="W28" s="263">
        <f t="shared" si="8"/>
        <v>-3.3557091019581133E-2</v>
      </c>
      <c r="X28" s="263">
        <f t="shared" si="9"/>
        <v>-0.12685871616563343</v>
      </c>
      <c r="Y28" s="263"/>
    </row>
    <row r="29" spans="2:25">
      <c r="B29" s="80">
        <v>43236</v>
      </c>
      <c r="C29" s="76">
        <v>6553.5843621399181</v>
      </c>
      <c r="D29" s="76"/>
      <c r="E29" s="76"/>
      <c r="F29" s="76">
        <v>6000</v>
      </c>
      <c r="G29" s="76"/>
      <c r="H29" s="76">
        <v>6680.1555075593951</v>
      </c>
      <c r="I29" s="76">
        <v>4419.3103448275861</v>
      </c>
      <c r="J29" s="76">
        <v>6133.9436619718308</v>
      </c>
      <c r="K29" s="76">
        <v>6144</v>
      </c>
      <c r="L29" s="76">
        <v>6254.929830395743</v>
      </c>
      <c r="P29" s="263">
        <f t="shared" si="1"/>
        <v>4.7747063491083083E-2</v>
      </c>
      <c r="Q29" s="263" t="str">
        <f t="shared" si="2"/>
        <v/>
      </c>
      <c r="R29" s="263" t="str">
        <f t="shared" si="3"/>
        <v/>
      </c>
      <c r="S29" s="263">
        <f t="shared" si="4"/>
        <v>-4.0756625143405306E-2</v>
      </c>
      <c r="T29" s="263" t="str">
        <f t="shared" si="5"/>
        <v/>
      </c>
      <c r="U29" s="263">
        <f t="shared" si="6"/>
        <v>6.7982485606357071E-2</v>
      </c>
      <c r="V29" s="263">
        <f t="shared" si="7"/>
        <v>-0.29346763838148754</v>
      </c>
      <c r="W29" s="263">
        <f t="shared" si="8"/>
        <v>-1.9342530084986986E-2</v>
      </c>
      <c r="X29" s="263">
        <f t="shared" si="9"/>
        <v>-1.7734784146847031E-2</v>
      </c>
      <c r="Y29" s="263"/>
    </row>
    <row r="30" spans="2:25">
      <c r="B30" s="80">
        <v>43237</v>
      </c>
      <c r="C30" s="76">
        <v>6476.135135135135</v>
      </c>
      <c r="D30" s="76"/>
      <c r="E30" s="76"/>
      <c r="F30" s="76">
        <v>5621</v>
      </c>
      <c r="G30" s="76"/>
      <c r="H30" s="76">
        <v>6182.6400449943758</v>
      </c>
      <c r="I30" s="76">
        <v>4835.7966101694919</v>
      </c>
      <c r="J30" s="76">
        <v>6318.5984654731456</v>
      </c>
      <c r="K30" s="76">
        <v>6250</v>
      </c>
      <c r="L30" s="76">
        <v>6130.1480446927371</v>
      </c>
      <c r="P30" s="263">
        <f t="shared" si="1"/>
        <v>5.644025036914746E-2</v>
      </c>
      <c r="Q30" s="263" t="str">
        <f t="shared" si="2"/>
        <v/>
      </c>
      <c r="R30" s="263" t="str">
        <f t="shared" si="3"/>
        <v/>
      </c>
      <c r="S30" s="263">
        <f t="shared" si="4"/>
        <v>-8.305640271339601E-2</v>
      </c>
      <c r="T30" s="263" t="str">
        <f t="shared" si="5"/>
        <v/>
      </c>
      <c r="U30" s="263">
        <f t="shared" si="6"/>
        <v>8.5629253843362476E-3</v>
      </c>
      <c r="V30" s="263">
        <f t="shared" si="7"/>
        <v>-0.21114521624707716</v>
      </c>
      <c r="W30" s="263">
        <f t="shared" si="8"/>
        <v>3.074157743116205E-2</v>
      </c>
      <c r="X30" s="263">
        <f t="shared" si="9"/>
        <v>1.9551233417768172E-2</v>
      </c>
      <c r="Y30" s="263"/>
    </row>
    <row r="31" spans="2:25">
      <c r="B31" s="80">
        <v>43238</v>
      </c>
      <c r="C31" s="76">
        <v>7366.7891986062714</v>
      </c>
      <c r="D31" s="76">
        <v>7318</v>
      </c>
      <c r="E31" s="76"/>
      <c r="F31" s="76"/>
      <c r="G31" s="76"/>
      <c r="H31" s="76">
        <v>6249.1974522292994</v>
      </c>
      <c r="I31" s="76">
        <v>4461.3461538461543</v>
      </c>
      <c r="J31" s="76">
        <v>5648.2716049382716</v>
      </c>
      <c r="K31" s="76">
        <v>6239</v>
      </c>
      <c r="L31" s="76">
        <v>6477.6347305389218</v>
      </c>
      <c r="P31" s="263"/>
      <c r="Q31" s="263"/>
      <c r="R31" s="263"/>
      <c r="S31" s="263"/>
      <c r="T31" s="263"/>
      <c r="U31" s="263"/>
      <c r="V31" s="263"/>
      <c r="W31" s="263"/>
      <c r="X31" s="263"/>
      <c r="Y31" s="263"/>
    </row>
    <row r="32" spans="2:25">
      <c r="B32" s="80">
        <v>43242</v>
      </c>
      <c r="C32" s="76">
        <v>9319.6165413533836</v>
      </c>
      <c r="D32" s="76">
        <v>6800</v>
      </c>
      <c r="E32" s="76"/>
      <c r="F32" s="76"/>
      <c r="G32" s="76"/>
      <c r="H32" s="76">
        <v>6151.3628239499549</v>
      </c>
      <c r="I32" s="76">
        <v>4329.9270072992704</v>
      </c>
      <c r="J32" s="76">
        <v>5635.8428571428567</v>
      </c>
      <c r="K32" s="76">
        <v>6024</v>
      </c>
      <c r="L32" s="76">
        <v>6019.0803108808286</v>
      </c>
      <c r="P32" s="263"/>
      <c r="Q32" s="263"/>
      <c r="R32" s="263"/>
      <c r="S32" s="263"/>
      <c r="T32" s="263"/>
      <c r="U32" s="263"/>
      <c r="V32" s="263"/>
      <c r="W32" s="263"/>
      <c r="X32" s="263"/>
      <c r="Y32" s="263"/>
    </row>
    <row r="33" spans="2:25">
      <c r="B33" s="80">
        <v>43243</v>
      </c>
      <c r="C33" s="76">
        <v>6118.725305738476</v>
      </c>
      <c r="D33" s="76">
        <v>6051.4655172413795</v>
      </c>
      <c r="E33" s="76"/>
      <c r="F33" s="76"/>
      <c r="G33" s="76"/>
      <c r="H33" s="76">
        <v>6626.3888888888887</v>
      </c>
      <c r="I33" s="76">
        <v>4136</v>
      </c>
      <c r="J33" s="76">
        <v>5406.1488673139156</v>
      </c>
      <c r="K33" s="76">
        <v>5935</v>
      </c>
      <c r="L33" s="76">
        <v>6068.5218702865759</v>
      </c>
      <c r="P33" s="263"/>
      <c r="Q33" s="263"/>
      <c r="R33" s="263"/>
      <c r="S33" s="263"/>
      <c r="T33" s="263"/>
      <c r="U33" s="263"/>
      <c r="V33" s="263"/>
      <c r="W33" s="263"/>
      <c r="X33" s="263"/>
      <c r="Y33" s="263"/>
    </row>
    <row r="34" spans="2:25">
      <c r="B34" s="80">
        <v>43244</v>
      </c>
      <c r="C34" s="76">
        <v>7999.873508353222</v>
      </c>
      <c r="D34" s="76">
        <v>5071.3529411764703</v>
      </c>
      <c r="E34" s="76">
        <v>7000</v>
      </c>
      <c r="F34" s="76"/>
      <c r="G34" s="76"/>
      <c r="H34" s="76">
        <v>6061.8782894736842</v>
      </c>
      <c r="I34" s="76">
        <v>4296.6176470588234</v>
      </c>
      <c r="J34" s="76">
        <v>5993.6609808102348</v>
      </c>
      <c r="K34" s="76">
        <v>6090</v>
      </c>
      <c r="L34" s="76">
        <v>6190.7121578099841</v>
      </c>
      <c r="P34" s="263"/>
      <c r="Q34" s="263"/>
      <c r="R34" s="263"/>
      <c r="S34" s="263"/>
      <c r="T34" s="263"/>
      <c r="U34" s="263"/>
      <c r="V34" s="263"/>
      <c r="W34" s="263"/>
      <c r="X34" s="263"/>
      <c r="Y34" s="263"/>
    </row>
    <row r="35" spans="2:25">
      <c r="B35" s="80">
        <v>43245</v>
      </c>
      <c r="C35" s="76">
        <v>7002.2752293577978</v>
      </c>
      <c r="D35" s="76">
        <v>5053.2330097087379</v>
      </c>
      <c r="E35" s="76"/>
      <c r="F35" s="76"/>
      <c r="G35" s="76"/>
      <c r="H35" s="76">
        <v>6183.5309653916211</v>
      </c>
      <c r="I35" s="76">
        <v>4543.3070866141734</v>
      </c>
      <c r="J35" s="76">
        <v>5950.7547169811323</v>
      </c>
      <c r="K35" s="76">
        <v>5239.1960784313724</v>
      </c>
      <c r="L35" s="76">
        <v>6026.5881720430107</v>
      </c>
      <c r="P35" s="263"/>
      <c r="Q35" s="263"/>
      <c r="R35" s="263"/>
      <c r="S35" s="263"/>
      <c r="T35" s="263"/>
      <c r="U35" s="263"/>
      <c r="V35" s="263"/>
      <c r="W35" s="263"/>
      <c r="X35" s="263"/>
      <c r="Y35" s="263"/>
    </row>
    <row r="36" spans="2:25" ht="69" customHeight="1">
      <c r="B36" s="363" t="s">
        <v>235</v>
      </c>
      <c r="C36" s="363"/>
      <c r="D36" s="363"/>
      <c r="E36" s="363"/>
      <c r="F36" s="363"/>
      <c r="G36" s="363"/>
      <c r="H36" s="363"/>
      <c r="I36" s="363"/>
      <c r="J36" s="363"/>
      <c r="K36" s="363"/>
      <c r="L36" s="363"/>
      <c r="M36" s="188"/>
      <c r="N36" s="189"/>
    </row>
    <row r="37" spans="2:25">
      <c r="O37" s="264" t="s">
        <v>187</v>
      </c>
      <c r="P37" s="265">
        <f t="shared" ref="P37:Y37" si="10">+AVERAGE(C16:C35)</f>
        <v>7122.1954449713649</v>
      </c>
      <c r="Q37" s="265">
        <f t="shared" si="10"/>
        <v>8158.1770746192924</v>
      </c>
      <c r="R37" s="265">
        <f t="shared" si="10"/>
        <v>7000</v>
      </c>
      <c r="S37" s="265">
        <f t="shared" si="10"/>
        <v>6167.7960168216468</v>
      </c>
      <c r="T37" s="265" t="e">
        <f t="shared" si="10"/>
        <v>#DIV/0!</v>
      </c>
      <c r="U37" s="265">
        <f t="shared" si="10"/>
        <v>6466.4811670263653</v>
      </c>
      <c r="V37" s="265">
        <f t="shared" si="10"/>
        <v>5215.3252166191842</v>
      </c>
      <c r="W37" s="265">
        <f t="shared" si="10"/>
        <v>6068.2679608372882</v>
      </c>
      <c r="X37" s="265">
        <f t="shared" si="10"/>
        <v>5972.0115340253751</v>
      </c>
      <c r="Y37" s="265">
        <f t="shared" si="10"/>
        <v>6511.930511097592</v>
      </c>
    </row>
    <row r="38" spans="2:25">
      <c r="P38" s="266">
        <f>+(P37-$Y$37)/$Y$37</f>
        <v>9.3714902644271639E-2</v>
      </c>
      <c r="Q38" s="266">
        <f>+(Q37-$Y$37)/$Y$37</f>
        <v>0.25280468836640335</v>
      </c>
      <c r="R38" s="266">
        <f t="shared" ref="R38:X38" si="11">+(R37-$Y$37)/$Y$37</f>
        <v>7.4950045623282224E-2</v>
      </c>
      <c r="S38" s="266">
        <f t="shared" si="11"/>
        <v>-5.2846770046067484E-2</v>
      </c>
      <c r="T38" s="266" t="e">
        <f t="shared" si="11"/>
        <v>#DIV/0!</v>
      </c>
      <c r="U38" s="266">
        <f t="shared" si="11"/>
        <v>-6.9793963547019186E-3</v>
      </c>
      <c r="V38" s="266">
        <f t="shared" si="11"/>
        <v>-0.19911227435070769</v>
      </c>
      <c r="W38" s="266">
        <f t="shared" si="11"/>
        <v>-6.8130725520522184E-2</v>
      </c>
      <c r="X38" s="266">
        <f t="shared" si="11"/>
        <v>-8.2912275576665057E-2</v>
      </c>
    </row>
    <row r="40" spans="2:25">
      <c r="O40" s="264"/>
      <c r="P40" s="267"/>
      <c r="Q40" s="267"/>
      <c r="R40" s="267"/>
      <c r="S40" s="267"/>
      <c r="T40" s="267"/>
      <c r="U40" s="267"/>
      <c r="V40" s="267"/>
      <c r="W40" s="267"/>
      <c r="X40" s="267"/>
    </row>
    <row r="41" spans="2:25">
      <c r="O41" s="264"/>
      <c r="P41" s="267"/>
      <c r="Q41" s="267"/>
      <c r="R41" s="267"/>
      <c r="S41" s="267"/>
      <c r="T41" s="267"/>
      <c r="U41" s="267"/>
      <c r="V41" s="267"/>
      <c r="W41" s="267"/>
      <c r="X41" s="267"/>
    </row>
  </sheetData>
  <mergeCells count="4">
    <mergeCell ref="B36:L36"/>
    <mergeCell ref="B2:L2"/>
    <mergeCell ref="B3:L3"/>
    <mergeCell ref="B4:L4"/>
  </mergeCells>
  <conditionalFormatting sqref="P38:X38">
    <cfRule type="top10" dxfId="7" priority="1" bottom="1" rank="1"/>
    <cfRule type="top10" dxfId="6" priority="2" rank="1"/>
  </conditionalFormatting>
  <hyperlinks>
    <hyperlink ref="M2" location="Índice!A1" display="Volver al índice"/>
  </hyperlinks>
  <printOptions horizontalCentered="1"/>
  <pageMargins left="0.31496062992125984" right="0.31496062992125984" top="1.299212598425197" bottom="0.74803149606299213" header="0.31496062992125984" footer="0.31496062992125984"/>
  <pageSetup paperSize="122" scale="61" orientation="landscape" r:id="rId1"/>
  <headerFooter differentFirst="1">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B1:O58"/>
  <sheetViews>
    <sheetView zoomScale="80" zoomScaleNormal="80" workbookViewId="0"/>
  </sheetViews>
  <sheetFormatPr baseColWidth="10" defaultColWidth="10.88671875" defaultRowHeight="13.2"/>
  <cols>
    <col min="1" max="1" width="1.88671875" style="33" customWidth="1"/>
    <col min="2" max="2" width="12.33203125" style="33" customWidth="1"/>
    <col min="3" max="3" width="10.33203125" style="50" customWidth="1"/>
    <col min="4" max="4" width="12.33203125" style="50" customWidth="1"/>
    <col min="5" max="5" width="10" style="50" customWidth="1"/>
    <col min="6" max="6" width="12.88671875" style="33" customWidth="1"/>
    <col min="7" max="7" width="15.6640625" style="33" customWidth="1"/>
    <col min="8" max="8" width="12.33203125" style="33" customWidth="1"/>
    <col min="9" max="9" width="14.33203125" style="33" customWidth="1"/>
    <col min="10" max="10" width="15" style="33" customWidth="1"/>
    <col min="11" max="11" width="12.33203125" style="33" customWidth="1"/>
    <col min="12" max="12" width="14.109375" style="33" customWidth="1"/>
    <col min="13" max="13" width="12.33203125" style="33" customWidth="1"/>
    <col min="14" max="14" width="1.88671875" style="33" customWidth="1"/>
    <col min="15" max="16384" width="10.88671875" style="33"/>
  </cols>
  <sheetData>
    <row r="1" spans="2:15" ht="4.5" customHeight="1"/>
    <row r="2" spans="2:15">
      <c r="B2" s="362" t="s">
        <v>106</v>
      </c>
      <c r="C2" s="362"/>
      <c r="D2" s="362"/>
      <c r="E2" s="362"/>
      <c r="F2" s="362"/>
      <c r="G2" s="362"/>
      <c r="H2" s="362"/>
      <c r="I2" s="362"/>
      <c r="J2" s="362"/>
      <c r="K2" s="362"/>
      <c r="L2" s="362"/>
      <c r="M2" s="362"/>
      <c r="N2" s="84"/>
      <c r="O2" s="40" t="s">
        <v>137</v>
      </c>
    </row>
    <row r="3" spans="2:15">
      <c r="B3" s="362" t="s">
        <v>128</v>
      </c>
      <c r="C3" s="362"/>
      <c r="D3" s="362"/>
      <c r="E3" s="362"/>
      <c r="F3" s="362"/>
      <c r="G3" s="362"/>
      <c r="H3" s="362"/>
      <c r="I3" s="362"/>
      <c r="J3" s="362"/>
      <c r="K3" s="362"/>
      <c r="L3" s="362"/>
      <c r="M3" s="362"/>
      <c r="N3" s="84"/>
    </row>
    <row r="4" spans="2:15">
      <c r="B4" s="362" t="s">
        <v>220</v>
      </c>
      <c r="C4" s="362"/>
      <c r="D4" s="362"/>
      <c r="E4" s="362"/>
      <c r="F4" s="362"/>
      <c r="G4" s="362"/>
      <c r="H4" s="362"/>
      <c r="I4" s="362"/>
      <c r="J4" s="362"/>
      <c r="K4" s="362"/>
      <c r="L4" s="362"/>
      <c r="M4" s="362"/>
      <c r="N4" s="84"/>
    </row>
    <row r="5" spans="2:15" ht="43.8" customHeight="1">
      <c r="B5" s="29" t="s">
        <v>62</v>
      </c>
      <c r="C5" s="30" t="s">
        <v>153</v>
      </c>
      <c r="D5" s="30" t="s">
        <v>161</v>
      </c>
      <c r="E5" s="30" t="s">
        <v>154</v>
      </c>
      <c r="F5" s="30" t="s">
        <v>205</v>
      </c>
      <c r="G5" s="30" t="s">
        <v>226</v>
      </c>
      <c r="H5" s="30" t="s">
        <v>155</v>
      </c>
      <c r="I5" s="30" t="s">
        <v>156</v>
      </c>
      <c r="J5" s="30" t="s">
        <v>144</v>
      </c>
      <c r="K5" s="30" t="s">
        <v>157</v>
      </c>
      <c r="L5" s="30" t="s">
        <v>158</v>
      </c>
      <c r="M5" s="30" t="s">
        <v>67</v>
      </c>
      <c r="N5" s="96"/>
    </row>
    <row r="6" spans="2:15">
      <c r="B6" s="77">
        <v>43202</v>
      </c>
      <c r="C6" s="78">
        <v>12000</v>
      </c>
      <c r="D6" s="78">
        <v>8750</v>
      </c>
      <c r="E6" s="78">
        <v>6720.7352941176468</v>
      </c>
      <c r="F6" s="78">
        <v>6606.8189522342063</v>
      </c>
      <c r="G6" s="78">
        <v>8837.6486486486483</v>
      </c>
      <c r="H6" s="78">
        <v>6000</v>
      </c>
      <c r="I6" s="78">
        <v>6250</v>
      </c>
      <c r="J6" s="78">
        <v>7242</v>
      </c>
      <c r="K6" s="78">
        <v>6500</v>
      </c>
      <c r="L6" s="78">
        <v>7000</v>
      </c>
      <c r="M6" s="78">
        <v>7703.3904365904364</v>
      </c>
      <c r="N6" s="97"/>
    </row>
    <row r="7" spans="2:15">
      <c r="B7" s="77">
        <v>43203</v>
      </c>
      <c r="C7" s="78">
        <v>10500</v>
      </c>
      <c r="D7" s="78">
        <v>8750</v>
      </c>
      <c r="E7" s="78">
        <v>7162.304347826087</v>
      </c>
      <c r="F7" s="78">
        <v>6788.8677419354835</v>
      </c>
      <c r="G7" s="78"/>
      <c r="H7" s="78">
        <v>6000</v>
      </c>
      <c r="I7" s="78">
        <v>6250</v>
      </c>
      <c r="J7" s="78">
        <v>7233</v>
      </c>
      <c r="K7" s="78">
        <v>6500</v>
      </c>
      <c r="L7" s="78">
        <v>7000</v>
      </c>
      <c r="M7" s="78">
        <v>7121.4625880281692</v>
      </c>
      <c r="N7" s="97"/>
      <c r="O7" s="176"/>
    </row>
    <row r="8" spans="2:15">
      <c r="B8" s="77">
        <v>43206</v>
      </c>
      <c r="C8" s="78"/>
      <c r="D8" s="78">
        <v>8750</v>
      </c>
      <c r="E8" s="78">
        <v>6784.1034482758623</v>
      </c>
      <c r="F8" s="78">
        <v>6949.0921228304405</v>
      </c>
      <c r="G8" s="78"/>
      <c r="H8" s="78">
        <v>6000</v>
      </c>
      <c r="I8" s="78">
        <v>6250</v>
      </c>
      <c r="J8" s="78"/>
      <c r="K8" s="78">
        <v>6500</v>
      </c>
      <c r="L8" s="78">
        <v>7000</v>
      </c>
      <c r="M8" s="78">
        <v>7125.0661094224924</v>
      </c>
      <c r="N8" s="97"/>
      <c r="O8" s="176"/>
    </row>
    <row r="9" spans="2:15">
      <c r="B9" s="77">
        <v>43207</v>
      </c>
      <c r="C9" s="78">
        <v>8429</v>
      </c>
      <c r="D9" s="78">
        <v>8750</v>
      </c>
      <c r="E9" s="78">
        <v>6843.01</v>
      </c>
      <c r="F9" s="78">
        <v>6384.204556962025</v>
      </c>
      <c r="G9" s="78">
        <v>8301.7931034482754</v>
      </c>
      <c r="H9" s="78">
        <v>6000</v>
      </c>
      <c r="I9" s="78">
        <v>6250</v>
      </c>
      <c r="J9" s="78">
        <v>7250</v>
      </c>
      <c r="K9" s="78">
        <v>6500</v>
      </c>
      <c r="L9" s="78">
        <v>7000</v>
      </c>
      <c r="M9" s="78">
        <v>6725.2723087818695</v>
      </c>
      <c r="N9" s="97"/>
      <c r="O9" s="176"/>
    </row>
    <row r="10" spans="2:15">
      <c r="B10" s="77">
        <v>43208</v>
      </c>
      <c r="C10" s="78">
        <v>10517</v>
      </c>
      <c r="D10" s="78">
        <v>8770</v>
      </c>
      <c r="E10" s="78">
        <v>6702.898550724638</v>
      </c>
      <c r="F10" s="78">
        <v>6476.9539748953976</v>
      </c>
      <c r="G10" s="78"/>
      <c r="H10" s="78">
        <v>6000</v>
      </c>
      <c r="I10" s="78">
        <v>6250</v>
      </c>
      <c r="J10" s="78">
        <v>7250</v>
      </c>
      <c r="K10" s="78">
        <v>6500</v>
      </c>
      <c r="L10" s="78">
        <v>7000</v>
      </c>
      <c r="M10" s="78">
        <v>7337.2235634958961</v>
      </c>
      <c r="N10" s="97"/>
      <c r="O10" s="176"/>
    </row>
    <row r="11" spans="2:15">
      <c r="B11" s="75">
        <v>43209</v>
      </c>
      <c r="C11" s="76"/>
      <c r="D11" s="76">
        <v>8750</v>
      </c>
      <c r="E11" s="76">
        <v>6648.9807692307695</v>
      </c>
      <c r="F11" s="76">
        <v>6575.2311688311693</v>
      </c>
      <c r="G11" s="76">
        <v>9459.1147540983602</v>
      </c>
      <c r="H11" s="76">
        <v>6000</v>
      </c>
      <c r="I11" s="76">
        <v>6250</v>
      </c>
      <c r="J11" s="76">
        <v>7250</v>
      </c>
      <c r="K11" s="76">
        <v>6424.545454545455</v>
      </c>
      <c r="L11" s="76">
        <v>7000</v>
      </c>
      <c r="M11" s="76">
        <v>6821.9516003122562</v>
      </c>
      <c r="N11" s="97"/>
      <c r="O11" s="39"/>
    </row>
    <row r="12" spans="2:15">
      <c r="B12" s="75">
        <v>43210</v>
      </c>
      <c r="C12" s="76">
        <v>10438</v>
      </c>
      <c r="D12" s="76">
        <v>8500</v>
      </c>
      <c r="E12" s="76">
        <v>6719.2467532467535</v>
      </c>
      <c r="F12" s="76">
        <v>6459.4696356275308</v>
      </c>
      <c r="G12" s="76">
        <v>9254.745098039215</v>
      </c>
      <c r="H12" s="76">
        <v>6000</v>
      </c>
      <c r="I12" s="76">
        <v>6750</v>
      </c>
      <c r="J12" s="76">
        <v>7250</v>
      </c>
      <c r="K12" s="76">
        <v>6214</v>
      </c>
      <c r="L12" s="76">
        <v>7000</v>
      </c>
      <c r="M12" s="76">
        <v>7088.4113122171948</v>
      </c>
      <c r="N12" s="97"/>
      <c r="O12" s="176"/>
    </row>
    <row r="13" spans="2:15">
      <c r="B13" s="75">
        <v>43213</v>
      </c>
      <c r="C13" s="76">
        <v>10500</v>
      </c>
      <c r="D13" s="76">
        <v>8500</v>
      </c>
      <c r="E13" s="76">
        <v>6730.9038461538457</v>
      </c>
      <c r="F13" s="76">
        <v>6459.9251439539348</v>
      </c>
      <c r="G13" s="76">
        <v>8666.875</v>
      </c>
      <c r="H13" s="76">
        <v>6000</v>
      </c>
      <c r="I13" s="76">
        <v>6368.7368421052633</v>
      </c>
      <c r="J13" s="76"/>
      <c r="K13" s="76">
        <v>6500</v>
      </c>
      <c r="L13" s="76">
        <v>7000</v>
      </c>
      <c r="M13" s="76">
        <v>7198.7752747252744</v>
      </c>
      <c r="N13" s="97"/>
      <c r="O13" s="176"/>
    </row>
    <row r="14" spans="2:15">
      <c r="B14" s="75">
        <v>43214</v>
      </c>
      <c r="C14" s="76">
        <v>9048.6585365853662</v>
      </c>
      <c r="D14" s="76">
        <v>8500</v>
      </c>
      <c r="E14" s="76">
        <v>6739</v>
      </c>
      <c r="F14" s="76">
        <v>6402.3244120032441</v>
      </c>
      <c r="G14" s="76">
        <v>8696.4</v>
      </c>
      <c r="H14" s="76">
        <v>6000</v>
      </c>
      <c r="I14" s="76">
        <v>6499.7419354838712</v>
      </c>
      <c r="J14" s="76">
        <v>6278</v>
      </c>
      <c r="K14" s="76">
        <v>6818</v>
      </c>
      <c r="L14" s="76">
        <v>7000</v>
      </c>
      <c r="M14" s="76">
        <v>6919.5024504084013</v>
      </c>
      <c r="N14" s="97"/>
      <c r="O14" s="176"/>
    </row>
    <row r="15" spans="2:15">
      <c r="B15" s="75">
        <v>43215</v>
      </c>
      <c r="C15" s="76">
        <v>9578</v>
      </c>
      <c r="D15" s="76">
        <v>8510</v>
      </c>
      <c r="E15" s="76">
        <v>6506.8783783783783</v>
      </c>
      <c r="F15" s="76">
        <v>6513.0519480519479</v>
      </c>
      <c r="G15" s="76">
        <v>9000</v>
      </c>
      <c r="H15" s="76">
        <v>6000</v>
      </c>
      <c r="I15" s="76">
        <v>6555.8888888888887</v>
      </c>
      <c r="J15" s="76">
        <v>7250</v>
      </c>
      <c r="K15" s="76">
        <v>6658.5714285714284</v>
      </c>
      <c r="L15" s="76">
        <v>7000</v>
      </c>
      <c r="M15" s="76">
        <v>6992.5262751159198</v>
      </c>
      <c r="N15" s="97"/>
      <c r="O15" s="176"/>
    </row>
    <row r="16" spans="2:15">
      <c r="B16" s="75">
        <v>43216</v>
      </c>
      <c r="C16" s="76">
        <v>10462</v>
      </c>
      <c r="D16" s="76">
        <v>8500</v>
      </c>
      <c r="E16" s="76">
        <v>6446.8493150684935</v>
      </c>
      <c r="F16" s="76">
        <v>6496.3138686131388</v>
      </c>
      <c r="G16" s="76">
        <v>8402.7777777777774</v>
      </c>
      <c r="H16" s="76">
        <v>6000</v>
      </c>
      <c r="I16" s="76">
        <v>6792</v>
      </c>
      <c r="J16" s="76">
        <v>6750</v>
      </c>
      <c r="K16" s="76">
        <v>6329</v>
      </c>
      <c r="L16" s="76">
        <v>7000</v>
      </c>
      <c r="M16" s="76">
        <v>6947.8157657657657</v>
      </c>
      <c r="N16" s="97"/>
      <c r="O16" s="176"/>
    </row>
    <row r="17" spans="2:15">
      <c r="B17" s="75">
        <v>43217</v>
      </c>
      <c r="C17" s="76">
        <v>9444</v>
      </c>
      <c r="D17" s="76">
        <v>8500</v>
      </c>
      <c r="E17" s="76">
        <v>6683.0731707317073</v>
      </c>
      <c r="F17" s="76">
        <v>6486.7433628318586</v>
      </c>
      <c r="G17" s="76">
        <v>8333.4166666666661</v>
      </c>
      <c r="H17" s="76">
        <v>5545.636363636364</v>
      </c>
      <c r="I17" s="76">
        <v>6407.2222222222226</v>
      </c>
      <c r="J17" s="76">
        <v>6750</v>
      </c>
      <c r="K17" s="76">
        <v>6500</v>
      </c>
      <c r="L17" s="76">
        <v>6500</v>
      </c>
      <c r="M17" s="76">
        <v>6888.1215903837265</v>
      </c>
      <c r="N17" s="97"/>
      <c r="O17" s="176"/>
    </row>
    <row r="18" spans="2:15">
      <c r="B18" s="75">
        <v>43220</v>
      </c>
      <c r="C18" s="76"/>
      <c r="D18" s="76">
        <v>8500</v>
      </c>
      <c r="E18" s="76">
        <v>6095.707692307692</v>
      </c>
      <c r="F18" s="76">
        <v>6369.9132420091328</v>
      </c>
      <c r="G18" s="76"/>
      <c r="H18" s="76">
        <v>5750</v>
      </c>
      <c r="I18" s="76">
        <v>5750</v>
      </c>
      <c r="J18" s="76"/>
      <c r="K18" s="76">
        <v>6256</v>
      </c>
      <c r="L18" s="76">
        <v>6500</v>
      </c>
      <c r="M18" s="76">
        <v>6597.0535077288941</v>
      </c>
      <c r="N18" s="97"/>
      <c r="O18" s="176"/>
    </row>
    <row r="19" spans="2:15">
      <c r="B19" s="75">
        <v>43222</v>
      </c>
      <c r="C19" s="76"/>
      <c r="D19" s="76">
        <v>8420</v>
      </c>
      <c r="E19" s="76">
        <v>6062.820359281437</v>
      </c>
      <c r="F19" s="76">
        <v>6420.8676258992809</v>
      </c>
      <c r="G19" s="76">
        <v>8348.363636363636</v>
      </c>
      <c r="H19" s="76">
        <v>6000</v>
      </c>
      <c r="I19" s="76">
        <v>6017</v>
      </c>
      <c r="J19" s="76">
        <v>7233</v>
      </c>
      <c r="K19" s="76">
        <v>6500</v>
      </c>
      <c r="L19" s="76">
        <v>6333.333333333333</v>
      </c>
      <c r="M19" s="76">
        <v>6687.1650228530189</v>
      </c>
      <c r="N19" s="97"/>
      <c r="O19" s="176"/>
    </row>
    <row r="20" spans="2:15">
      <c r="B20" s="75">
        <v>43223</v>
      </c>
      <c r="C20" s="76"/>
      <c r="D20" s="76">
        <v>8376.1904761904771</v>
      </c>
      <c r="E20" s="76">
        <v>6571.4857142857145</v>
      </c>
      <c r="F20" s="76">
        <v>5920.864185110664</v>
      </c>
      <c r="G20" s="76"/>
      <c r="H20" s="76">
        <v>5954.545454545455</v>
      </c>
      <c r="I20" s="76">
        <v>6984.375</v>
      </c>
      <c r="J20" s="76">
        <v>5740</v>
      </c>
      <c r="K20" s="76">
        <v>6000</v>
      </c>
      <c r="L20" s="76"/>
      <c r="M20" s="76">
        <v>6307.4767225325886</v>
      </c>
      <c r="N20" s="97"/>
      <c r="O20" s="176"/>
    </row>
    <row r="21" spans="2:15">
      <c r="B21" s="75">
        <v>43224</v>
      </c>
      <c r="C21" s="76">
        <v>9716.8301886792451</v>
      </c>
      <c r="D21" s="76">
        <v>8400</v>
      </c>
      <c r="E21" s="76">
        <v>6783.7567567567567</v>
      </c>
      <c r="F21" s="76">
        <v>6093.6267806267806</v>
      </c>
      <c r="G21" s="76">
        <v>8721.7216494845361</v>
      </c>
      <c r="H21" s="76">
        <v>6000</v>
      </c>
      <c r="I21" s="76">
        <v>6767</v>
      </c>
      <c r="J21" s="76">
        <v>6556</v>
      </c>
      <c r="K21" s="76">
        <v>6000</v>
      </c>
      <c r="L21" s="76">
        <v>6500</v>
      </c>
      <c r="M21" s="76">
        <v>7284.2116570942353</v>
      </c>
      <c r="N21" s="97"/>
      <c r="O21" s="176"/>
    </row>
    <row r="22" spans="2:15">
      <c r="B22" s="75">
        <v>43227</v>
      </c>
      <c r="C22" s="76">
        <v>10077</v>
      </c>
      <c r="D22" s="76">
        <v>8400</v>
      </c>
      <c r="E22" s="76">
        <v>6131.3265306122448</v>
      </c>
      <c r="F22" s="76">
        <v>6479.6798365122613</v>
      </c>
      <c r="G22" s="76">
        <v>8778</v>
      </c>
      <c r="H22" s="76">
        <v>5232.1428571428569</v>
      </c>
      <c r="I22" s="76">
        <v>6767</v>
      </c>
      <c r="J22" s="76"/>
      <c r="K22" s="76">
        <v>6500</v>
      </c>
      <c r="L22" s="76"/>
      <c r="M22" s="76">
        <v>6838.976110260337</v>
      </c>
      <c r="N22" s="97"/>
      <c r="O22" s="176"/>
    </row>
    <row r="23" spans="2:15">
      <c r="B23" s="75">
        <v>43228</v>
      </c>
      <c r="C23" s="76">
        <v>11870</v>
      </c>
      <c r="D23" s="76">
        <v>8390.1960784313724</v>
      </c>
      <c r="E23" s="76">
        <v>6193.1724137931033</v>
      </c>
      <c r="F23" s="76">
        <v>6167.3582531458178</v>
      </c>
      <c r="G23" s="76">
        <v>8318.1428571428569</v>
      </c>
      <c r="H23" s="76">
        <v>5250</v>
      </c>
      <c r="I23" s="76">
        <v>6360.6744186046508</v>
      </c>
      <c r="J23" s="76">
        <v>6750</v>
      </c>
      <c r="K23" s="76">
        <v>6365.4615384615381</v>
      </c>
      <c r="L23" s="76">
        <v>6250</v>
      </c>
      <c r="M23" s="76">
        <v>6697.9275959245606</v>
      </c>
      <c r="N23" s="97"/>
      <c r="O23" s="176"/>
    </row>
    <row r="24" spans="2:15" s="176" customFormat="1">
      <c r="B24" s="75">
        <v>43229</v>
      </c>
      <c r="C24" s="76"/>
      <c r="D24" s="76">
        <v>7750</v>
      </c>
      <c r="E24" s="76">
        <v>5990.4271844660198</v>
      </c>
      <c r="F24" s="76">
        <v>5892.1220028208745</v>
      </c>
      <c r="G24" s="76">
        <v>8742</v>
      </c>
      <c r="H24" s="76">
        <v>5500</v>
      </c>
      <c r="I24" s="76">
        <v>6742.454545454545</v>
      </c>
      <c r="J24" s="76">
        <v>6750</v>
      </c>
      <c r="K24" s="76"/>
      <c r="L24" s="76">
        <v>6250</v>
      </c>
      <c r="M24" s="76">
        <v>6162.9137349397588</v>
      </c>
      <c r="N24" s="97"/>
    </row>
    <row r="25" spans="2:15">
      <c r="B25" s="75">
        <v>43230</v>
      </c>
      <c r="C25" s="76">
        <v>9942.5</v>
      </c>
      <c r="D25" s="76">
        <v>7750</v>
      </c>
      <c r="E25" s="76">
        <v>5919.5862068965516</v>
      </c>
      <c r="F25" s="76">
        <v>6004.6015625</v>
      </c>
      <c r="G25" s="76">
        <v>8330.4</v>
      </c>
      <c r="H25" s="76">
        <v>5500</v>
      </c>
      <c r="I25" s="76">
        <v>6767</v>
      </c>
      <c r="J25" s="76">
        <v>6250</v>
      </c>
      <c r="K25" s="76">
        <v>6698</v>
      </c>
      <c r="L25" s="76">
        <v>6250</v>
      </c>
      <c r="M25" s="76">
        <v>6609.3827558420626</v>
      </c>
      <c r="N25" s="97"/>
      <c r="O25" s="176"/>
    </row>
    <row r="26" spans="2:15" s="176" customFormat="1">
      <c r="B26" s="75">
        <v>43231</v>
      </c>
      <c r="C26" s="76"/>
      <c r="D26" s="76">
        <v>7750</v>
      </c>
      <c r="E26" s="76">
        <v>5945.70652173913</v>
      </c>
      <c r="F26" s="76">
        <v>6074.5394736842109</v>
      </c>
      <c r="G26" s="76"/>
      <c r="H26" s="76">
        <v>6000</v>
      </c>
      <c r="I26" s="76">
        <v>6221.8888888888887</v>
      </c>
      <c r="J26" s="76">
        <v>6250</v>
      </c>
      <c r="K26" s="76">
        <v>6500</v>
      </c>
      <c r="L26" s="76">
        <v>6250</v>
      </c>
      <c r="M26" s="76">
        <v>6303.1786681104495</v>
      </c>
      <c r="N26" s="97"/>
    </row>
    <row r="27" spans="2:15" s="176" customFormat="1">
      <c r="B27" s="75">
        <v>43234</v>
      </c>
      <c r="C27" s="76">
        <v>9000</v>
      </c>
      <c r="D27" s="76">
        <v>7750</v>
      </c>
      <c r="E27" s="76">
        <v>5878.9473684210525</v>
      </c>
      <c r="F27" s="76">
        <v>6484.28125</v>
      </c>
      <c r="G27" s="76">
        <v>8766</v>
      </c>
      <c r="H27" s="76">
        <v>6000</v>
      </c>
      <c r="I27" s="76">
        <v>6250</v>
      </c>
      <c r="J27" s="76"/>
      <c r="K27" s="76">
        <v>6500</v>
      </c>
      <c r="L27" s="76">
        <v>6250</v>
      </c>
      <c r="M27" s="76">
        <v>6951.7662745098041</v>
      </c>
      <c r="N27" s="97"/>
    </row>
    <row r="28" spans="2:15" s="176" customFormat="1">
      <c r="B28" s="75">
        <v>43235</v>
      </c>
      <c r="C28" s="76">
        <v>9287.5</v>
      </c>
      <c r="D28" s="76">
        <v>7750</v>
      </c>
      <c r="E28" s="76">
        <v>5999.8108108108108</v>
      </c>
      <c r="F28" s="76">
        <v>5967.9266055045873</v>
      </c>
      <c r="G28" s="76">
        <v>8297.6</v>
      </c>
      <c r="H28" s="76">
        <v>5750</v>
      </c>
      <c r="I28" s="76">
        <v>6250</v>
      </c>
      <c r="J28" s="76">
        <v>7066.1061946902655</v>
      </c>
      <c r="K28" s="76">
        <v>6000</v>
      </c>
      <c r="L28" s="76">
        <v>6250</v>
      </c>
      <c r="M28" s="76">
        <v>6795.0056993588223</v>
      </c>
      <c r="N28" s="97"/>
    </row>
    <row r="29" spans="2:15" s="176" customFormat="1">
      <c r="B29" s="75">
        <v>43236</v>
      </c>
      <c r="C29" s="76"/>
      <c r="D29" s="76">
        <v>7750</v>
      </c>
      <c r="E29" s="76">
        <v>6042.3508771929828</v>
      </c>
      <c r="F29" s="76">
        <v>6106.3066037735853</v>
      </c>
      <c r="G29" s="76"/>
      <c r="H29" s="76">
        <v>6000</v>
      </c>
      <c r="I29" s="76">
        <v>6250</v>
      </c>
      <c r="J29" s="76">
        <v>7267</v>
      </c>
      <c r="K29" s="76">
        <v>6000</v>
      </c>
      <c r="L29" s="76"/>
      <c r="M29" s="76">
        <v>6254.929830395743</v>
      </c>
      <c r="N29" s="97"/>
    </row>
    <row r="30" spans="2:15" s="176" customFormat="1">
      <c r="B30" s="75">
        <v>43237</v>
      </c>
      <c r="C30" s="76">
        <v>9909</v>
      </c>
      <c r="D30" s="76">
        <v>7750</v>
      </c>
      <c r="E30" s="76">
        <v>6000.045977011494</v>
      </c>
      <c r="F30" s="76">
        <v>5720.7989487516425</v>
      </c>
      <c r="G30" s="76">
        <v>8288</v>
      </c>
      <c r="H30" s="76">
        <v>5833.333333333333</v>
      </c>
      <c r="I30" s="76">
        <v>6200</v>
      </c>
      <c r="J30" s="76"/>
      <c r="K30" s="76">
        <v>6000</v>
      </c>
      <c r="L30" s="76">
        <v>6250</v>
      </c>
      <c r="M30" s="76">
        <v>6130.1480446927371</v>
      </c>
      <c r="N30" s="97"/>
    </row>
    <row r="31" spans="2:15">
      <c r="B31" s="75">
        <v>43238</v>
      </c>
      <c r="C31" s="76">
        <v>10000</v>
      </c>
      <c r="D31" s="76">
        <v>7750</v>
      </c>
      <c r="E31" s="76">
        <v>5980.4805194805194</v>
      </c>
      <c r="F31" s="76">
        <v>5789.7595628415302</v>
      </c>
      <c r="G31" s="76">
        <v>8220.16</v>
      </c>
      <c r="H31" s="76">
        <v>5250</v>
      </c>
      <c r="I31" s="76">
        <v>6250</v>
      </c>
      <c r="J31" s="76">
        <v>5765.78125</v>
      </c>
      <c r="K31" s="76"/>
      <c r="L31" s="76">
        <v>6250</v>
      </c>
      <c r="M31" s="76">
        <v>6477.6347305389218</v>
      </c>
      <c r="N31" s="97"/>
      <c r="O31" s="176"/>
    </row>
    <row r="32" spans="2:15">
      <c r="B32" s="75">
        <v>43242</v>
      </c>
      <c r="C32" s="76">
        <v>9500</v>
      </c>
      <c r="D32" s="76">
        <v>7750</v>
      </c>
      <c r="E32" s="76">
        <v>5945.9113300492609</v>
      </c>
      <c r="F32" s="76">
        <v>5538.52622527945</v>
      </c>
      <c r="G32" s="76">
        <v>8230.9670329670334</v>
      </c>
      <c r="H32" s="76">
        <v>5250</v>
      </c>
      <c r="I32" s="76">
        <v>5750</v>
      </c>
      <c r="J32" s="76">
        <v>6250</v>
      </c>
      <c r="K32" s="76">
        <v>6000</v>
      </c>
      <c r="L32" s="76">
        <v>6500</v>
      </c>
      <c r="M32" s="76">
        <v>6019.0803108808286</v>
      </c>
      <c r="N32" s="97"/>
      <c r="O32" s="176"/>
    </row>
    <row r="33" spans="2:15">
      <c r="B33" s="75">
        <v>43243</v>
      </c>
      <c r="C33" s="76">
        <v>8435</v>
      </c>
      <c r="D33" s="76">
        <v>7750</v>
      </c>
      <c r="E33" s="76">
        <v>5895.0465116279074</v>
      </c>
      <c r="F33" s="76">
        <v>5742.424242424242</v>
      </c>
      <c r="G33" s="76">
        <v>7898.9141414141413</v>
      </c>
      <c r="H33" s="76">
        <v>5000</v>
      </c>
      <c r="I33" s="76"/>
      <c r="J33" s="76">
        <v>5750</v>
      </c>
      <c r="K33" s="76"/>
      <c r="L33" s="76">
        <v>6250</v>
      </c>
      <c r="M33" s="76">
        <v>6068.5218702865759</v>
      </c>
      <c r="N33" s="97"/>
      <c r="O33" s="176"/>
    </row>
    <row r="34" spans="2:15">
      <c r="B34" s="75">
        <v>43244</v>
      </c>
      <c r="C34" s="76">
        <v>9476</v>
      </c>
      <c r="D34" s="76">
        <v>7750</v>
      </c>
      <c r="E34" s="76">
        <v>5973.621052631579</v>
      </c>
      <c r="F34" s="76">
        <v>5638.88064516129</v>
      </c>
      <c r="G34" s="76">
        <v>8494.0243902439033</v>
      </c>
      <c r="H34" s="76">
        <v>5250</v>
      </c>
      <c r="I34" s="76">
        <v>5750</v>
      </c>
      <c r="J34" s="76">
        <v>6250</v>
      </c>
      <c r="K34" s="76">
        <v>6339.6226415094343</v>
      </c>
      <c r="L34" s="76">
        <v>6250</v>
      </c>
      <c r="M34" s="76">
        <v>6190.7121578099841</v>
      </c>
      <c r="N34" s="97"/>
      <c r="O34" s="176"/>
    </row>
    <row r="35" spans="2:15">
      <c r="B35" s="75">
        <v>43245</v>
      </c>
      <c r="C35" s="76"/>
      <c r="D35" s="76">
        <v>7489.130434782609</v>
      </c>
      <c r="E35" s="76">
        <v>5985.909090909091</v>
      </c>
      <c r="F35" s="76">
        <v>5751.2536585365851</v>
      </c>
      <c r="G35" s="76">
        <v>7652.260869565217</v>
      </c>
      <c r="H35" s="76">
        <v>5333.333333333333</v>
      </c>
      <c r="I35" s="76">
        <v>5750</v>
      </c>
      <c r="J35" s="76">
        <v>6250</v>
      </c>
      <c r="K35" s="76"/>
      <c r="L35" s="76">
        <v>6000</v>
      </c>
      <c r="M35" s="76">
        <v>6026.5881720430107</v>
      </c>
      <c r="N35" s="97"/>
      <c r="O35" s="176"/>
    </row>
    <row r="36" spans="2:15" ht="29.55" customHeight="1">
      <c r="B36" s="365" t="s">
        <v>237</v>
      </c>
      <c r="C36" s="365"/>
      <c r="D36" s="365"/>
      <c r="E36" s="365"/>
      <c r="F36" s="365"/>
      <c r="G36" s="365"/>
      <c r="H36" s="365"/>
      <c r="I36" s="365"/>
      <c r="J36" s="365"/>
      <c r="K36" s="365"/>
      <c r="L36" s="365"/>
      <c r="M36" s="365"/>
    </row>
    <row r="58" spans="2:2">
      <c r="B58" s="49"/>
    </row>
  </sheetData>
  <mergeCells count="4">
    <mergeCell ref="B2:M2"/>
    <mergeCell ref="B3:M3"/>
    <mergeCell ref="B4:M4"/>
    <mergeCell ref="B36:M36"/>
  </mergeCells>
  <hyperlinks>
    <hyperlink ref="O2" location="Índice!A1" display="Volver al índice"/>
  </hyperlinks>
  <printOptions horizontalCentered="1"/>
  <pageMargins left="0.31496062992125984" right="0.31496062992125984" top="0.74803149606299213" bottom="0.74803149606299213" header="0.31496062992125984" footer="0.31496062992125984"/>
  <pageSetup paperSize="122" scale="67" orientation="landscape" r:id="rId1"/>
  <headerFooter differentFirst="1">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P44"/>
  <sheetViews>
    <sheetView zoomScale="80" zoomScaleNormal="80" zoomScalePageLayoutView="80" workbookViewId="0"/>
  </sheetViews>
  <sheetFormatPr baseColWidth="10" defaultColWidth="10.88671875" defaultRowHeight="13.2"/>
  <cols>
    <col min="1" max="1" width="1.6640625" style="20" customWidth="1"/>
    <col min="2" max="2" width="38" style="20" customWidth="1"/>
    <col min="3" max="10" width="10.88671875" style="20" customWidth="1"/>
    <col min="11" max="11" width="2.33203125" style="20" customWidth="1"/>
    <col min="12" max="12" width="10.88671875" style="20"/>
    <col min="13" max="13" width="8.33203125" style="120" customWidth="1"/>
    <col min="14" max="14" width="7.6640625" style="115" hidden="1" customWidth="1"/>
    <col min="15" max="15" width="10.88671875" style="120"/>
    <col min="16" max="16384" width="10.88671875" style="20"/>
  </cols>
  <sheetData>
    <row r="1" spans="2:16" ht="6.75" customHeight="1"/>
    <row r="2" spans="2:16">
      <c r="B2" s="362" t="s">
        <v>59</v>
      </c>
      <c r="C2" s="362"/>
      <c r="D2" s="362"/>
      <c r="E2" s="362"/>
      <c r="F2" s="362"/>
      <c r="G2" s="362"/>
      <c r="H2" s="362"/>
      <c r="I2" s="362"/>
      <c r="J2" s="362"/>
      <c r="K2" s="84"/>
      <c r="L2" s="40" t="s">
        <v>137</v>
      </c>
    </row>
    <row r="3" spans="2:16">
      <c r="B3" s="362" t="s">
        <v>227</v>
      </c>
      <c r="C3" s="362"/>
      <c r="D3" s="362"/>
      <c r="E3" s="362"/>
      <c r="F3" s="362"/>
      <c r="G3" s="362"/>
      <c r="H3" s="362"/>
      <c r="I3" s="362"/>
      <c r="J3" s="362"/>
      <c r="K3" s="84"/>
    </row>
    <row r="4" spans="2:16">
      <c r="B4" s="362" t="s">
        <v>208</v>
      </c>
      <c r="C4" s="362"/>
      <c r="D4" s="362"/>
      <c r="E4" s="362"/>
      <c r="F4" s="362"/>
      <c r="G4" s="362"/>
      <c r="H4" s="362"/>
      <c r="I4" s="362"/>
      <c r="J4" s="362"/>
      <c r="K4" s="84"/>
    </row>
    <row r="5" spans="2:16" ht="15" customHeight="1">
      <c r="B5" s="367" t="s">
        <v>46</v>
      </c>
      <c r="C5" s="370" t="s">
        <v>64</v>
      </c>
      <c r="D5" s="371"/>
      <c r="E5" s="371"/>
      <c r="F5" s="372"/>
      <c r="G5" s="370" t="s">
        <v>65</v>
      </c>
      <c r="H5" s="371"/>
      <c r="I5" s="371"/>
      <c r="J5" s="372"/>
      <c r="K5" s="84"/>
      <c r="L5" s="120"/>
    </row>
    <row r="6" spans="2:16" ht="12.75" customHeight="1">
      <c r="B6" s="368"/>
      <c r="C6" s="370" t="s">
        <v>45</v>
      </c>
      <c r="D6" s="371"/>
      <c r="E6" s="371" t="s">
        <v>44</v>
      </c>
      <c r="F6" s="372"/>
      <c r="G6" s="370" t="s">
        <v>45</v>
      </c>
      <c r="H6" s="371"/>
      <c r="I6" s="371" t="s">
        <v>44</v>
      </c>
      <c r="J6" s="372"/>
      <c r="K6" s="84"/>
    </row>
    <row r="7" spans="2:16">
      <c r="B7" s="369"/>
      <c r="C7" s="209">
        <v>2017</v>
      </c>
      <c r="D7" s="210">
        <v>2018</v>
      </c>
      <c r="E7" s="210" t="s">
        <v>43</v>
      </c>
      <c r="F7" s="211" t="s">
        <v>42</v>
      </c>
      <c r="G7" s="212">
        <v>2017</v>
      </c>
      <c r="H7" s="213">
        <v>2018</v>
      </c>
      <c r="I7" s="213" t="s">
        <v>43</v>
      </c>
      <c r="J7" s="214" t="s">
        <v>42</v>
      </c>
      <c r="K7" s="113"/>
      <c r="L7" s="115"/>
    </row>
    <row r="8" spans="2:16" ht="12.75" customHeight="1">
      <c r="B8" s="233" t="s">
        <v>41</v>
      </c>
      <c r="C8" s="217">
        <v>1090.5</v>
      </c>
      <c r="D8" s="225">
        <v>1074.25</v>
      </c>
      <c r="E8" s="219">
        <f>+(D8/C19-1)*100</f>
        <v>4.9789895436333387</v>
      </c>
      <c r="F8" s="220">
        <f>(D8/C8-1)*100</f>
        <v>-1.4901421366345757</v>
      </c>
      <c r="G8" s="225">
        <v>393.75</v>
      </c>
      <c r="H8" s="218">
        <v>497.25</v>
      </c>
      <c r="I8" s="219">
        <f>+(H8/G19-1)*100</f>
        <v>5.9105431309904199</v>
      </c>
      <c r="J8" s="220">
        <f>(H8/G8-1)*100</f>
        <v>26.285714285714292</v>
      </c>
      <c r="K8" s="67"/>
      <c r="L8" s="276"/>
      <c r="M8" s="276"/>
      <c r="N8" s="277"/>
      <c r="O8" s="276"/>
      <c r="P8" s="276"/>
    </row>
    <row r="9" spans="2:16" ht="12.75" customHeight="1">
      <c r="B9" s="234" t="s">
        <v>40</v>
      </c>
      <c r="C9" s="221">
        <v>1091.5</v>
      </c>
      <c r="D9" s="76">
        <v>1099</v>
      </c>
      <c r="E9" s="216">
        <f>+(D9/D8-1)*100</f>
        <v>2.3039329764952265</v>
      </c>
      <c r="F9" s="222">
        <f>(D9/C9-1)*100</f>
        <v>0.68712780577186994</v>
      </c>
      <c r="G9" s="76">
        <v>387.75</v>
      </c>
      <c r="H9" s="215">
        <v>465.5</v>
      </c>
      <c r="I9" s="216">
        <f>+(H9/H8-1)*100</f>
        <v>-6.3851181498240317</v>
      </c>
      <c r="J9" s="222">
        <f>(H9/G9-1)*100</f>
        <v>20.051579626047712</v>
      </c>
      <c r="K9" s="67"/>
      <c r="L9" s="276"/>
      <c r="M9" s="276"/>
      <c r="N9" s="277"/>
      <c r="O9" s="276"/>
      <c r="P9" s="276"/>
    </row>
    <row r="10" spans="2:16" ht="12.75" customHeight="1">
      <c r="B10" s="234" t="s">
        <v>39</v>
      </c>
      <c r="C10" s="221">
        <v>1108.8571428571429</v>
      </c>
      <c r="D10" s="76">
        <v>1110.9000000000001</v>
      </c>
      <c r="E10" s="216">
        <f>+(D10/D9-1)*100</f>
        <v>1.0828025477707115</v>
      </c>
      <c r="F10" s="222">
        <f>(D10/C10-1)*100</f>
        <v>0.18423086833290192</v>
      </c>
      <c r="G10" s="76">
        <v>407</v>
      </c>
      <c r="H10" s="215">
        <v>483.7</v>
      </c>
      <c r="I10" s="216">
        <f>+(H10/H9-1)*100</f>
        <v>3.9097744360902187</v>
      </c>
      <c r="J10" s="222">
        <f>(H10/G10-1)*100</f>
        <v>18.845208845208838</v>
      </c>
      <c r="K10" s="67"/>
      <c r="L10" s="276"/>
      <c r="M10" s="276"/>
      <c r="N10" s="277"/>
      <c r="O10" s="276"/>
      <c r="P10" s="276"/>
    </row>
    <row r="11" spans="2:16">
      <c r="B11" s="234" t="s">
        <v>38</v>
      </c>
      <c r="C11" s="221">
        <v>1076.375</v>
      </c>
      <c r="D11" s="76">
        <v>1104.875</v>
      </c>
      <c r="E11" s="216">
        <f>+(D11/D10-1)*100</f>
        <v>-0.54235304707895837</v>
      </c>
      <c r="F11" s="222">
        <f>(D11/C11-1)*100</f>
        <v>2.6477761003367739</v>
      </c>
      <c r="G11" s="76">
        <v>385.625</v>
      </c>
      <c r="H11" s="215">
        <v>484.375</v>
      </c>
      <c r="I11" s="216">
        <f>+(H11/H10-1)*100</f>
        <v>0.13954930742194893</v>
      </c>
      <c r="J11" s="222">
        <f>(H11/G11-1)*100</f>
        <v>25.607779578606159</v>
      </c>
      <c r="K11" s="67"/>
      <c r="L11" s="276"/>
      <c r="M11" s="276"/>
      <c r="N11" s="277"/>
      <c r="O11" s="276"/>
      <c r="P11" s="276"/>
    </row>
    <row r="12" spans="2:16" ht="12.75" customHeight="1">
      <c r="B12" s="234" t="s">
        <v>37</v>
      </c>
      <c r="C12" s="221">
        <v>1066.125</v>
      </c>
      <c r="D12" s="76"/>
      <c r="E12" s="216"/>
      <c r="F12" s="222"/>
      <c r="G12" s="76">
        <v>365</v>
      </c>
      <c r="H12" s="215"/>
      <c r="I12" s="216"/>
      <c r="J12" s="222"/>
      <c r="K12" s="67"/>
      <c r="L12" s="276"/>
      <c r="M12" s="276"/>
      <c r="N12" s="277"/>
      <c r="O12" s="276"/>
      <c r="P12" s="276"/>
    </row>
    <row r="13" spans="2:16" ht="12.75" customHeight="1">
      <c r="B13" s="234" t="s">
        <v>36</v>
      </c>
      <c r="C13" s="221">
        <v>969.2</v>
      </c>
      <c r="D13" s="76"/>
      <c r="E13" s="216"/>
      <c r="F13" s="222"/>
      <c r="G13" s="76">
        <v>374.8</v>
      </c>
      <c r="H13" s="215"/>
      <c r="I13" s="216"/>
      <c r="J13" s="222"/>
      <c r="K13" s="67"/>
      <c r="L13" s="276"/>
      <c r="M13" s="276"/>
      <c r="N13" s="277"/>
      <c r="O13" s="277"/>
      <c r="P13" s="276"/>
    </row>
    <row r="14" spans="2:16">
      <c r="B14" s="234" t="s">
        <v>35</v>
      </c>
      <c r="C14" s="221">
        <v>905</v>
      </c>
      <c r="D14" s="76"/>
      <c r="E14" s="216"/>
      <c r="F14" s="222"/>
      <c r="G14" s="76">
        <v>372.75</v>
      </c>
      <c r="H14" s="215"/>
      <c r="I14" s="216"/>
      <c r="J14" s="222"/>
      <c r="K14" s="67"/>
      <c r="L14" s="276"/>
      <c r="M14" s="114"/>
      <c r="N14" s="277"/>
      <c r="O14" s="276"/>
      <c r="P14" s="276"/>
    </row>
    <row r="15" spans="2:16" ht="13.5" customHeight="1">
      <c r="B15" s="234" t="s">
        <v>34</v>
      </c>
      <c r="C15" s="221">
        <v>920.25</v>
      </c>
      <c r="D15" s="76"/>
      <c r="E15" s="216"/>
      <c r="F15" s="222"/>
      <c r="G15" s="76">
        <v>337.125</v>
      </c>
      <c r="H15" s="215"/>
      <c r="I15" s="216"/>
      <c r="J15" s="222"/>
      <c r="K15" s="67"/>
      <c r="L15" s="276"/>
      <c r="M15" s="276"/>
      <c r="N15" s="277"/>
      <c r="O15" s="276"/>
      <c r="P15" s="276"/>
    </row>
    <row r="16" spans="2:16">
      <c r="B16" s="234" t="s">
        <v>33</v>
      </c>
      <c r="C16" s="221">
        <v>953</v>
      </c>
      <c r="D16" s="76"/>
      <c r="E16" s="216"/>
      <c r="F16" s="222"/>
      <c r="G16" s="76">
        <v>369.6</v>
      </c>
      <c r="H16" s="215"/>
      <c r="I16" s="216"/>
      <c r="J16" s="222"/>
      <c r="K16" s="67"/>
      <c r="L16" s="276"/>
      <c r="M16" s="276"/>
      <c r="N16" s="277"/>
      <c r="O16" s="276"/>
      <c r="P16" s="276"/>
    </row>
    <row r="17" spans="2:16" ht="12.75" customHeight="1">
      <c r="B17" s="234" t="s">
        <v>32</v>
      </c>
      <c r="C17" s="221">
        <v>912.125</v>
      </c>
      <c r="D17" s="76"/>
      <c r="E17" s="216"/>
      <c r="F17" s="222"/>
      <c r="G17" s="76">
        <v>389.375</v>
      </c>
      <c r="H17" s="215"/>
      <c r="I17" s="216"/>
      <c r="J17" s="222"/>
      <c r="K17" s="67"/>
      <c r="L17" s="276"/>
      <c r="M17" s="276"/>
      <c r="N17" s="277"/>
      <c r="O17" s="276"/>
      <c r="P17" s="276"/>
    </row>
    <row r="18" spans="2:16">
      <c r="B18" s="234" t="s">
        <v>31</v>
      </c>
      <c r="C18" s="221">
        <v>945.5</v>
      </c>
      <c r="D18" s="76"/>
      <c r="E18" s="216"/>
      <c r="F18" s="222"/>
      <c r="G18" s="76">
        <v>426.75</v>
      </c>
      <c r="H18" s="215"/>
      <c r="I18" s="216"/>
      <c r="J18" s="222"/>
      <c r="K18" s="67"/>
      <c r="L18" s="276"/>
      <c r="M18" s="276"/>
      <c r="N18" s="277"/>
      <c r="O18" s="276"/>
      <c r="P18" s="276"/>
    </row>
    <row r="19" spans="2:16">
      <c r="B19" s="235" t="s">
        <v>30</v>
      </c>
      <c r="C19" s="223">
        <v>1023.3</v>
      </c>
      <c r="D19" s="226"/>
      <c r="E19" s="216"/>
      <c r="F19" s="222"/>
      <c r="G19" s="226">
        <v>469.5</v>
      </c>
      <c r="H19" s="224"/>
      <c r="I19" s="216"/>
      <c r="J19" s="222"/>
      <c r="K19" s="67"/>
      <c r="L19" s="276"/>
      <c r="M19" s="276"/>
      <c r="N19" s="277"/>
      <c r="O19" s="276"/>
      <c r="P19" s="276"/>
    </row>
    <row r="20" spans="2:16">
      <c r="B20" s="236" t="s">
        <v>66</v>
      </c>
      <c r="C20" s="227">
        <f>AVERAGE(C8:C19)</f>
        <v>1005.1443452380951</v>
      </c>
      <c r="D20" s="228"/>
      <c r="E20" s="228"/>
      <c r="F20" s="229"/>
      <c r="G20" s="227">
        <f>AVERAGE(G8:G19)</f>
        <v>389.91874999999999</v>
      </c>
      <c r="H20" s="228"/>
      <c r="I20" s="228"/>
      <c r="J20" s="229"/>
      <c r="K20" s="67"/>
    </row>
    <row r="21" spans="2:16" ht="12.75" customHeight="1">
      <c r="B21" s="237" t="str">
        <f>+'precio mayorista'!B21</f>
        <v>Promedio ene-abr</v>
      </c>
      <c r="C21" s="230">
        <f>AVERAGE(C8:C11)</f>
        <v>1091.8080357142858</v>
      </c>
      <c r="D21" s="231">
        <f>AVERAGE(D8:D11)</f>
        <v>1097.2562499999999</v>
      </c>
      <c r="E21" s="231"/>
      <c r="F21" s="232">
        <f>(D21/C21-1)*100</f>
        <v>0.49900844356305374</v>
      </c>
      <c r="G21" s="230">
        <f>AVERAGE(G8:G11)</f>
        <v>393.53125</v>
      </c>
      <c r="H21" s="231">
        <f>AVERAGE(H8:H11)</f>
        <v>482.70625000000001</v>
      </c>
      <c r="I21" s="231"/>
      <c r="J21" s="232">
        <f>(H21/G21-1)*100</f>
        <v>22.660208052092436</v>
      </c>
      <c r="K21" s="67"/>
    </row>
    <row r="22" spans="2:16" ht="24.9" customHeight="1">
      <c r="B22" s="366" t="s">
        <v>238</v>
      </c>
      <c r="C22" s="366"/>
      <c r="D22" s="366"/>
      <c r="E22" s="366"/>
      <c r="F22" s="366"/>
      <c r="G22" s="366"/>
      <c r="H22" s="366"/>
      <c r="I22" s="366"/>
      <c r="J22" s="366"/>
      <c r="K22" s="85"/>
    </row>
    <row r="24" spans="2:16">
      <c r="C24" s="243"/>
      <c r="D24" s="238" t="s">
        <v>64</v>
      </c>
      <c r="E24" s="238" t="s">
        <v>65</v>
      </c>
      <c r="F24" s="238" t="s">
        <v>202</v>
      </c>
    </row>
    <row r="25" spans="2:16">
      <c r="C25" s="107">
        <v>42614</v>
      </c>
      <c r="D25" s="106">
        <v>1035</v>
      </c>
      <c r="E25" s="106">
        <v>502</v>
      </c>
      <c r="F25" s="106">
        <v>271.5773347895319</v>
      </c>
    </row>
    <row r="26" spans="2:16">
      <c r="C26" s="107">
        <v>42644</v>
      </c>
      <c r="D26" s="106">
        <v>1042</v>
      </c>
      <c r="E26" s="106">
        <v>524</v>
      </c>
      <c r="F26" s="106">
        <v>291.07756883166979</v>
      </c>
    </row>
    <row r="27" spans="2:16">
      <c r="C27" s="107">
        <v>42675</v>
      </c>
      <c r="D27" s="106">
        <v>1130</v>
      </c>
      <c r="E27" s="106">
        <v>477</v>
      </c>
      <c r="F27" s="106">
        <v>240.22288451958858</v>
      </c>
    </row>
    <row r="28" spans="2:16">
      <c r="C28" s="107">
        <v>42705</v>
      </c>
      <c r="D28" s="106">
        <v>1082</v>
      </c>
      <c r="E28" s="106">
        <v>386</v>
      </c>
      <c r="F28" s="106">
        <v>134.25360921775177</v>
      </c>
    </row>
    <row r="29" spans="2:16">
      <c r="C29" s="107">
        <v>42736</v>
      </c>
      <c r="D29" s="106">
        <f t="shared" ref="D29:D40" si="0">+C8</f>
        <v>1090.5</v>
      </c>
      <c r="E29" s="106">
        <f t="shared" ref="E29:E40" si="1">+G8</f>
        <v>393.75</v>
      </c>
      <c r="F29" s="106">
        <v>122.55201052298115</v>
      </c>
    </row>
    <row r="30" spans="2:16">
      <c r="C30" s="107">
        <v>42767</v>
      </c>
      <c r="D30" s="106">
        <f t="shared" si="0"/>
        <v>1091.5</v>
      </c>
      <c r="E30" s="106">
        <f t="shared" si="1"/>
        <v>387.75</v>
      </c>
      <c r="F30" s="106">
        <v>156.77416826463534</v>
      </c>
    </row>
    <row r="31" spans="2:16">
      <c r="C31" s="107">
        <v>42795</v>
      </c>
      <c r="D31" s="106">
        <f t="shared" si="0"/>
        <v>1108.8571428571429</v>
      </c>
      <c r="E31" s="106">
        <f t="shared" si="1"/>
        <v>407</v>
      </c>
      <c r="F31" s="106">
        <v>173.07884036209697</v>
      </c>
    </row>
    <row r="32" spans="2:16">
      <c r="C32" s="107">
        <v>42826</v>
      </c>
      <c r="D32" s="106">
        <f t="shared" si="0"/>
        <v>1076.375</v>
      </c>
      <c r="E32" s="106">
        <f t="shared" si="1"/>
        <v>385.625</v>
      </c>
      <c r="F32" s="106">
        <v>164.94906596667934</v>
      </c>
    </row>
    <row r="33" spans="2:6">
      <c r="C33" s="107">
        <v>42856</v>
      </c>
      <c r="D33" s="106">
        <f t="shared" si="0"/>
        <v>1066.125</v>
      </c>
      <c r="E33" s="106">
        <f t="shared" si="1"/>
        <v>365</v>
      </c>
      <c r="F33" s="106">
        <v>168.24184474672663</v>
      </c>
    </row>
    <row r="34" spans="2:6">
      <c r="C34" s="107">
        <v>42887</v>
      </c>
      <c r="D34" s="106">
        <f t="shared" si="0"/>
        <v>969.2</v>
      </c>
      <c r="E34" s="106">
        <f t="shared" si="1"/>
        <v>374.8</v>
      </c>
      <c r="F34" s="106">
        <v>144.30786211548005</v>
      </c>
    </row>
    <row r="35" spans="2:6">
      <c r="C35" s="107">
        <v>42917</v>
      </c>
      <c r="D35" s="106">
        <f t="shared" si="0"/>
        <v>905</v>
      </c>
      <c r="E35" s="106">
        <f t="shared" si="1"/>
        <v>372.75</v>
      </c>
      <c r="F35" s="106">
        <v>153.24722365285405</v>
      </c>
    </row>
    <row r="36" spans="2:6">
      <c r="C36" s="107">
        <v>42948</v>
      </c>
      <c r="D36" s="106">
        <f t="shared" si="0"/>
        <v>920.25</v>
      </c>
      <c r="E36" s="106">
        <f t="shared" si="1"/>
        <v>337.125</v>
      </c>
      <c r="F36" s="106">
        <v>145.56473346602601</v>
      </c>
    </row>
    <row r="37" spans="2:6">
      <c r="C37" s="107">
        <v>42979</v>
      </c>
      <c r="D37" s="106">
        <f t="shared" si="0"/>
        <v>953</v>
      </c>
      <c r="E37" s="106">
        <f t="shared" si="1"/>
        <v>369.6</v>
      </c>
      <c r="F37" s="106">
        <v>165.63338176908732</v>
      </c>
    </row>
    <row r="38" spans="2:6">
      <c r="C38" s="107">
        <v>43009</v>
      </c>
      <c r="D38" s="106">
        <f t="shared" si="0"/>
        <v>912.125</v>
      </c>
      <c r="E38" s="106">
        <f t="shared" si="1"/>
        <v>389.375</v>
      </c>
      <c r="F38" s="106">
        <v>170.61140008511157</v>
      </c>
    </row>
    <row r="39" spans="2:6">
      <c r="C39" s="107">
        <v>43040</v>
      </c>
      <c r="D39" s="106">
        <f t="shared" si="0"/>
        <v>945.5</v>
      </c>
      <c r="E39" s="106">
        <f t="shared" si="1"/>
        <v>426.75</v>
      </c>
      <c r="F39" s="106">
        <v>265.80554582763341</v>
      </c>
    </row>
    <row r="40" spans="2:6">
      <c r="C40" s="107">
        <v>43070</v>
      </c>
      <c r="D40" s="106">
        <f t="shared" si="0"/>
        <v>1023.3</v>
      </c>
      <c r="E40" s="106">
        <f t="shared" si="1"/>
        <v>469.5</v>
      </c>
      <c r="F40" s="106">
        <v>306.40637434905051</v>
      </c>
    </row>
    <row r="41" spans="2:6">
      <c r="B41" s="43"/>
      <c r="C41" s="257">
        <v>43101</v>
      </c>
      <c r="D41" s="45">
        <f>+D8</f>
        <v>1074.25</v>
      </c>
      <c r="E41" s="45">
        <f>+H8</f>
        <v>497.25</v>
      </c>
      <c r="F41" s="106">
        <v>294.74526160609918</v>
      </c>
    </row>
    <row r="42" spans="2:6">
      <c r="C42" s="257">
        <v>43132</v>
      </c>
      <c r="D42" s="45">
        <f>+D9</f>
        <v>1099</v>
      </c>
      <c r="E42" s="45">
        <f>+H9</f>
        <v>465.5</v>
      </c>
      <c r="F42" s="106">
        <v>281.30063313532338</v>
      </c>
    </row>
    <row r="43" spans="2:6">
      <c r="C43" s="257">
        <v>43160</v>
      </c>
      <c r="D43" s="45">
        <f>+D10</f>
        <v>1110.9000000000001</v>
      </c>
      <c r="E43" s="45">
        <f>+H10</f>
        <v>483.7</v>
      </c>
      <c r="F43" s="106">
        <v>293.34749336134939</v>
      </c>
    </row>
    <row r="44" spans="2:6">
      <c r="C44" s="257">
        <v>43191</v>
      </c>
      <c r="D44" s="45">
        <f>+D11</f>
        <v>1104.875</v>
      </c>
      <c r="E44" s="45">
        <f>+H11</f>
        <v>484.375</v>
      </c>
      <c r="F44" s="106">
        <v>269.08175335526931</v>
      </c>
    </row>
  </sheetData>
  <mergeCells count="11">
    <mergeCell ref="B22:J22"/>
    <mergeCell ref="B5:B7"/>
    <mergeCell ref="B3:J3"/>
    <mergeCell ref="B4:J4"/>
    <mergeCell ref="B2:J2"/>
    <mergeCell ref="C5:F5"/>
    <mergeCell ref="G5:J5"/>
    <mergeCell ref="G6:H6"/>
    <mergeCell ref="I6:J6"/>
    <mergeCell ref="C6:D6"/>
    <mergeCell ref="E6:F6"/>
  </mergeCells>
  <hyperlinks>
    <hyperlink ref="L2" location="Índice!A1" display="Volver al índice"/>
  </hyperlinks>
  <printOptions horizontalCentered="1"/>
  <pageMargins left="0.70866141732283472" right="0.70866141732283472" top="1.299212598425197" bottom="0.74803149606299213" header="0.31496062992125984" footer="0.31496062992125984"/>
  <pageSetup paperSize="122" scale="86" orientation="landscape" r:id="rId1"/>
  <headerFooter differentFirst="1">
    <oddFooter>&amp;C&amp;P</oddFooter>
  </headerFooter>
  <ignoredErrors>
    <ignoredError sqref="C20 E20:F20 E21:F21 I21"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reportings xmlns="http://reportinglists.napkyn.com">
  <reporting xmlns="http://reportinglists.napkyn.com">[]</reporting>
</reportings>
</file>

<file path=customXml/item2.xml><?xml version="1.0" encoding="utf-8"?>
<groups xmlns="http://grouplists.napkyn.com">
  <group xmlns="http://grouplists.napkyn.com">[]</group>
</groups>
</file>

<file path=customXml/itemProps1.xml><?xml version="1.0" encoding="utf-8"?>
<ds:datastoreItem xmlns:ds="http://schemas.openxmlformats.org/officeDocument/2006/customXml" ds:itemID="{5BA79377-E0CF-45DE-BF64-4EF9EF037217}">
  <ds:schemaRefs>
    <ds:schemaRef ds:uri="http://reportinglists.napkyn.com"/>
  </ds:schemaRefs>
</ds:datastoreItem>
</file>

<file path=customXml/itemProps2.xml><?xml version="1.0" encoding="utf-8"?>
<ds:datastoreItem xmlns:ds="http://schemas.openxmlformats.org/officeDocument/2006/customXml" ds:itemID="{882BC85F-ADC0-45FC-92C5-E479A73A1B75}">
  <ds:schemaRefs>
    <ds:schemaRef ds:uri="http://grouplists.napkyn.com"/>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17</vt:i4>
      </vt:variant>
    </vt:vector>
  </HeadingPairs>
  <TitlesOfParts>
    <vt:vector size="34" baseType="lpstr">
      <vt:lpstr>Portada</vt:lpstr>
      <vt:lpstr>colofón</vt:lpstr>
      <vt:lpstr>Introducción</vt:lpstr>
      <vt:lpstr>Índice</vt:lpstr>
      <vt:lpstr>Comentarios</vt:lpstr>
      <vt:lpstr>precio mayorista</vt:lpstr>
      <vt:lpstr>precio mayorista2</vt:lpstr>
      <vt:lpstr>precio mayorista3</vt:lpstr>
      <vt:lpstr>precio minorista</vt:lpstr>
      <vt:lpstr>precio minorista regiones</vt:lpstr>
      <vt:lpstr>sup, prod y rend</vt:lpstr>
      <vt:lpstr>sup región</vt:lpstr>
      <vt:lpstr>prod región</vt:lpstr>
      <vt:lpstr>rend región</vt:lpstr>
      <vt:lpstr>ficha de costos</vt:lpstr>
      <vt:lpstr>export</vt:lpstr>
      <vt:lpstr>import</vt:lpstr>
      <vt:lpstr>colofón!Área_de_impresión</vt:lpstr>
      <vt:lpstr>Comentarios!Área_de_impresión</vt:lpstr>
      <vt:lpstr>export!Área_de_impresión</vt:lpstr>
      <vt:lpstr>'ficha de costos'!Área_de_impresión</vt:lpstr>
      <vt:lpstr>import!Área_de_impresión</vt:lpstr>
      <vt:lpstr>Índice!Área_de_impresión</vt:lpstr>
      <vt:lpstr>Introducción!Área_de_impresión</vt:lpstr>
      <vt:lpstr>Portada!Área_de_impresión</vt:lpstr>
      <vt:lpstr>'precio mayorista'!Área_de_impresión</vt:lpstr>
      <vt:lpstr>'precio mayorista2'!Área_de_impresión</vt:lpstr>
      <vt:lpstr>'precio mayorista3'!Área_de_impresión</vt:lpstr>
      <vt:lpstr>'precio minorista'!Área_de_impresión</vt:lpstr>
      <vt:lpstr>'precio minorista regiones'!Área_de_impresión</vt:lpstr>
      <vt:lpstr>'prod región'!Área_de_impresión</vt:lpstr>
      <vt:lpstr>'rend región'!Área_de_impresión</vt:lpstr>
      <vt:lpstr>'sup región'!Área_de_impresión</vt:lpstr>
      <vt:lpstr>'sup, prod y rend'!Área_de_impresión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José Olfos Germano</dc:creator>
  <cp:lastModifiedBy>Alicia Canales Meza</cp:lastModifiedBy>
  <cp:lastPrinted>2018-04-18T15:41:39Z</cp:lastPrinted>
  <dcterms:created xsi:type="dcterms:W3CDTF">2011-10-13T14:46:36Z</dcterms:created>
  <dcterms:modified xsi:type="dcterms:W3CDTF">2018-05-31T15:33:28Z</dcterms:modified>
</cp:coreProperties>
</file>