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ers\gpino\Documents\Borrar\"/>
    </mc:Choice>
  </mc:AlternateContent>
  <bookViews>
    <workbookView xWindow="0" yWindow="0" windowWidth="24000" windowHeight="9660" tabRatio="8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4">Comentarios!$A$1:$K$11</definedName>
    <definedName name="_xlnm.Print_Area" localSheetId="15">export!$A$1:$L$29</definedName>
    <definedName name="_xlnm.Print_Area" localSheetId="14">'ficha de costos'!$A$1:$F$34</definedName>
    <definedName name="_xlnm.Print_Area" localSheetId="16">import!$A$1:$L$95</definedName>
    <definedName name="_xlnm.Print_Area" localSheetId="2">Introducción!$B$1:$I$39</definedName>
    <definedName name="_xlnm.Print_Area" localSheetId="5">'precio mayorista'!$A$1:$H$42</definedName>
    <definedName name="_xlnm.Print_Area" localSheetId="6">'precio mayorista2'!$A$1:$L$58</definedName>
    <definedName name="_xlnm.Print_Area" localSheetId="7">'precio mayorista3'!$A$1:$N$59</definedName>
    <definedName name="_xlnm.Print_Area" localSheetId="8">'precio minorista'!$A$1:$K$46</definedName>
    <definedName name="_xlnm.Print_Area" localSheetId="9">'precio minorista regiones'!$A$1:$S$60</definedName>
    <definedName name="_xlnm.Print_Area" localSheetId="12">'prod región'!$A$1:$L$49</definedName>
    <definedName name="_xlnm.Print_Area" localSheetId="13">'rend región'!$A$1:$M$50</definedName>
    <definedName name="_xlnm.Print_Area" localSheetId="11">'sup región'!$A$1:$M$47</definedName>
    <definedName name="_xlnm.Print_Area" localSheetId="10">'sup, prod y rend'!$A$1:$G$49</definedName>
    <definedName name="Print_Area" localSheetId="1">colofón!$A$1:$I$39</definedName>
    <definedName name="Print_Area" localSheetId="4">Comentarios!$B$2:$J$11</definedName>
    <definedName name="Print_Area" localSheetId="15">export!$B$2:$K$28</definedName>
    <definedName name="Print_Area" localSheetId="14">'ficha de costos'!$B$2:$E$34</definedName>
    <definedName name="Print_Area" localSheetId="16">import!$B$2:$K$97</definedName>
    <definedName name="Print_Area" localSheetId="3">Índice!$A$1:$E$38</definedName>
    <definedName name="Print_Area" localSheetId="2">Introducción!$A$1:$J$39</definedName>
    <definedName name="Print_Area" localSheetId="0">Portada!$A$1:$I$51</definedName>
    <definedName name="Print_Area" localSheetId="5">'precio mayorista'!$B$2:$H$41</definedName>
    <definedName name="Print_Area" localSheetId="6">'precio mayorista2'!$B$2:$L$57</definedName>
    <definedName name="Print_Area" localSheetId="7">'precio mayorista3'!$B$2:$N$60</definedName>
    <definedName name="Print_Area" localSheetId="8">'precio minorista'!$B$2:$J$42</definedName>
    <definedName name="Print_Area" localSheetId="9">'precio minorista regiones'!$B$2:$R$55</definedName>
    <definedName name="Print_Area" localSheetId="12">'prod región'!$B$2:$L$49</definedName>
    <definedName name="Print_Area" localSheetId="13">'rend región'!$B$2:$L$47</definedName>
    <definedName name="Print_Area" localSheetId="11">'sup región'!$B$2:$L$47</definedName>
    <definedName name="Print_Area" localSheetId="10">'sup, prod y rend'!$B$2:$G$49</definedName>
    <definedName name="TDclase">'[1]TD clase'!$A$5:$G$6</definedName>
    <definedName name="_xlnm.Print_Titles" localSheetId="16">import!$4:$5</definedName>
  </definedNames>
  <calcPr calcId="171027"/>
</workbook>
</file>

<file path=xl/calcChain.xml><?xml version="1.0" encoding="utf-8"?>
<calcChain xmlns="http://schemas.openxmlformats.org/spreadsheetml/2006/main">
  <c r="D13" i="91" l="1"/>
  <c r="C13" i="91"/>
  <c r="D44" i="81" l="1"/>
  <c r="E44" i="81"/>
  <c r="H21" i="81"/>
  <c r="G21" i="81"/>
  <c r="D21" i="81"/>
  <c r="C21" i="81"/>
  <c r="I13" i="81"/>
  <c r="J13" i="81"/>
  <c r="E13" i="81"/>
  <c r="F13" i="81"/>
  <c r="E21" i="77" l="1"/>
  <c r="D21" i="77"/>
  <c r="C21" i="77"/>
  <c r="F13" i="77"/>
  <c r="G13" i="77"/>
  <c r="L8" i="76" l="1"/>
  <c r="L9" i="76"/>
  <c r="L10" i="76"/>
  <c r="L11" i="76"/>
  <c r="L12" i="76"/>
  <c r="L14" i="76"/>
  <c r="L15" i="76"/>
  <c r="L16" i="76"/>
  <c r="L17" i="76"/>
  <c r="L18" i="76"/>
  <c r="L19" i="76"/>
  <c r="F24" i="90" l="1"/>
  <c r="D43" i="81" l="1"/>
  <c r="E43" i="81"/>
  <c r="I12" i="81" l="1"/>
  <c r="J12" i="81"/>
  <c r="E12" i="81"/>
  <c r="F12" i="81"/>
  <c r="F12" i="77" l="1"/>
  <c r="G12" i="77"/>
  <c r="D42" i="81" l="1"/>
  <c r="E42" i="81"/>
  <c r="I11" i="81" l="1"/>
  <c r="J11" i="81"/>
  <c r="E11" i="81"/>
  <c r="F11" i="81"/>
  <c r="F11" i="77" l="1"/>
  <c r="G11" i="77"/>
  <c r="D26" i="91" l="1"/>
  <c r="E26" i="91"/>
  <c r="C26" i="91"/>
  <c r="D20" i="91"/>
  <c r="E20" i="91"/>
  <c r="D21" i="91"/>
  <c r="E21" i="91"/>
  <c r="D22" i="91"/>
  <c r="E22" i="91"/>
  <c r="C21" i="91"/>
  <c r="C22" i="91"/>
  <c r="C20" i="91"/>
  <c r="D14" i="91"/>
  <c r="C14" i="91"/>
  <c r="E13" i="91" l="1"/>
  <c r="E14" i="91" s="1"/>
  <c r="D41" i="81" l="1"/>
  <c r="E41" i="81"/>
  <c r="J10" i="81"/>
  <c r="I10" i="81"/>
  <c r="F10" i="81"/>
  <c r="E10" i="81"/>
  <c r="L24" i="74" l="1"/>
  <c r="D20" i="77" l="1"/>
  <c r="C20" i="77"/>
  <c r="G10" i="77" l="1"/>
  <c r="F10" i="77"/>
  <c r="D40" i="81" l="1"/>
  <c r="E40" i="81"/>
  <c r="I9" i="81"/>
  <c r="E9" i="81"/>
  <c r="J9" i="81"/>
  <c r="F9" i="81"/>
  <c r="Q37" i="71" l="1"/>
  <c r="R37" i="71"/>
  <c r="S37" i="71"/>
  <c r="T37" i="71"/>
  <c r="U37" i="71"/>
  <c r="V37" i="71"/>
  <c r="W37" i="71"/>
  <c r="X37" i="71"/>
  <c r="Y37" i="71"/>
  <c r="P37" i="71"/>
  <c r="F9" i="77" l="1"/>
  <c r="G9" i="77"/>
  <c r="H5" i="83" l="1"/>
  <c r="I5" i="83"/>
  <c r="J5" i="83"/>
  <c r="K5" i="83"/>
  <c r="G20" i="81" l="1"/>
  <c r="E39" i="81"/>
  <c r="D39" i="81"/>
  <c r="E28" i="81"/>
  <c r="E29" i="81"/>
  <c r="E30" i="81"/>
  <c r="E31" i="81"/>
  <c r="E32" i="81"/>
  <c r="E33" i="81"/>
  <c r="E34" i="81"/>
  <c r="E35" i="81"/>
  <c r="E36" i="81"/>
  <c r="E37" i="81"/>
  <c r="E38" i="81"/>
  <c r="E27" i="81"/>
  <c r="D28" i="81"/>
  <c r="D29" i="81"/>
  <c r="D30" i="81"/>
  <c r="D31" i="81"/>
  <c r="D32" i="81"/>
  <c r="D33" i="81"/>
  <c r="D34" i="81"/>
  <c r="D35" i="81"/>
  <c r="D36" i="81"/>
  <c r="D37" i="81"/>
  <c r="D38" i="81"/>
  <c r="D27" i="81"/>
  <c r="E11" i="91" l="1"/>
  <c r="E12" i="91"/>
  <c r="E15" i="91" l="1"/>
  <c r="X6" i="71" l="1"/>
  <c r="X7" i="71"/>
  <c r="X8" i="71"/>
  <c r="X9" i="71"/>
  <c r="X10" i="71"/>
  <c r="X11" i="71"/>
  <c r="X12" i="71"/>
  <c r="X13" i="71"/>
  <c r="X14" i="71"/>
  <c r="X15" i="71"/>
  <c r="X16" i="71"/>
  <c r="X17" i="71"/>
  <c r="X18" i="71"/>
  <c r="X19" i="71"/>
  <c r="X20" i="71"/>
  <c r="X21" i="71"/>
  <c r="X22" i="71"/>
  <c r="X23" i="71"/>
  <c r="X24" i="71"/>
  <c r="X25" i="71"/>
  <c r="X26" i="71"/>
  <c r="X27" i="71"/>
  <c r="X28" i="71"/>
  <c r="X29" i="71"/>
  <c r="X30" i="71"/>
  <c r="X38" i="71" l="1"/>
  <c r="T38" i="71"/>
  <c r="V38" i="71"/>
  <c r="U38" i="71"/>
  <c r="S38" i="71"/>
  <c r="R38" i="71"/>
  <c r="P38" i="71"/>
  <c r="Q38" i="71"/>
  <c r="W38" i="71"/>
  <c r="P23" i="76" l="1"/>
  <c r="Q23" i="76"/>
  <c r="R23" i="76"/>
  <c r="S23" i="76"/>
  <c r="T23" i="76"/>
  <c r="U23" i="76"/>
  <c r="V23" i="76"/>
  <c r="W23" i="76"/>
  <c r="X23" i="76"/>
  <c r="Q6" i="71" l="1"/>
  <c r="R6" i="71"/>
  <c r="S6" i="71"/>
  <c r="T6" i="71"/>
  <c r="U6" i="71"/>
  <c r="V6" i="71"/>
  <c r="W6" i="71"/>
  <c r="Q7" i="71"/>
  <c r="R7" i="71"/>
  <c r="S7" i="71"/>
  <c r="T7" i="71"/>
  <c r="U7" i="71"/>
  <c r="V7" i="71"/>
  <c r="W7" i="71"/>
  <c r="Q8" i="71"/>
  <c r="R8" i="71"/>
  <c r="S8" i="71"/>
  <c r="T8" i="71"/>
  <c r="U8" i="71"/>
  <c r="V8" i="71"/>
  <c r="W8" i="71"/>
  <c r="Q9" i="71"/>
  <c r="R9" i="71"/>
  <c r="S9" i="71"/>
  <c r="T9" i="71"/>
  <c r="U9" i="71"/>
  <c r="V9" i="71"/>
  <c r="W9" i="71"/>
  <c r="Q10" i="71"/>
  <c r="R10" i="71"/>
  <c r="S10" i="71"/>
  <c r="T10" i="71"/>
  <c r="U10" i="71"/>
  <c r="V10" i="71"/>
  <c r="W10" i="71"/>
  <c r="Q11" i="71"/>
  <c r="R11" i="71"/>
  <c r="S11" i="71"/>
  <c r="T11" i="71"/>
  <c r="U11" i="71"/>
  <c r="V11" i="71"/>
  <c r="W11" i="71"/>
  <c r="Q12" i="71"/>
  <c r="R12" i="71"/>
  <c r="S12" i="71"/>
  <c r="T12" i="71"/>
  <c r="U12" i="71"/>
  <c r="V12" i="71"/>
  <c r="W12" i="71"/>
  <c r="Q13" i="71"/>
  <c r="R13" i="71"/>
  <c r="S13" i="71"/>
  <c r="T13" i="71"/>
  <c r="U13" i="71"/>
  <c r="V13" i="71"/>
  <c r="W13" i="71"/>
  <c r="Q14" i="71"/>
  <c r="R14" i="71"/>
  <c r="S14" i="71"/>
  <c r="T14" i="71"/>
  <c r="U14" i="71"/>
  <c r="V14" i="71"/>
  <c r="W14" i="71"/>
  <c r="Q15" i="71"/>
  <c r="R15" i="71"/>
  <c r="S15" i="71"/>
  <c r="T15" i="71"/>
  <c r="U15" i="71"/>
  <c r="V15" i="71"/>
  <c r="W15" i="71"/>
  <c r="Q16" i="71"/>
  <c r="R16" i="71"/>
  <c r="S16" i="71"/>
  <c r="T16" i="71"/>
  <c r="U16" i="71"/>
  <c r="V16" i="71"/>
  <c r="W16" i="71"/>
  <c r="Q17" i="71"/>
  <c r="R17" i="71"/>
  <c r="S17" i="71"/>
  <c r="T17" i="71"/>
  <c r="U17" i="71"/>
  <c r="V17" i="71"/>
  <c r="W17" i="71"/>
  <c r="Q18" i="71"/>
  <c r="R18" i="71"/>
  <c r="S18" i="71"/>
  <c r="T18" i="71"/>
  <c r="U18" i="71"/>
  <c r="V18" i="71"/>
  <c r="W18" i="71"/>
  <c r="Q19" i="71"/>
  <c r="R19" i="71"/>
  <c r="S19" i="71"/>
  <c r="T19" i="71"/>
  <c r="U19" i="71"/>
  <c r="V19" i="71"/>
  <c r="W19" i="71"/>
  <c r="Q20" i="71"/>
  <c r="R20" i="71"/>
  <c r="S20" i="71"/>
  <c r="T20" i="71"/>
  <c r="U20" i="71"/>
  <c r="V20" i="71"/>
  <c r="W20" i="71"/>
  <c r="Q21" i="71"/>
  <c r="R21" i="71"/>
  <c r="S21" i="71"/>
  <c r="T21" i="71"/>
  <c r="U21" i="71"/>
  <c r="V21" i="71"/>
  <c r="W21" i="71"/>
  <c r="Q22" i="71"/>
  <c r="R22" i="71"/>
  <c r="S22" i="71"/>
  <c r="T22" i="71"/>
  <c r="U22" i="71"/>
  <c r="V22" i="71"/>
  <c r="W22" i="71"/>
  <c r="Q23" i="71"/>
  <c r="R23" i="71"/>
  <c r="S23" i="71"/>
  <c r="T23" i="71"/>
  <c r="U23" i="71"/>
  <c r="V23" i="71"/>
  <c r="W23" i="71"/>
  <c r="Q24" i="71"/>
  <c r="R24" i="71"/>
  <c r="S24" i="71"/>
  <c r="T24" i="71"/>
  <c r="U24" i="71"/>
  <c r="V24" i="71"/>
  <c r="W24" i="71"/>
  <c r="Q25" i="71"/>
  <c r="R25" i="71"/>
  <c r="S25" i="71"/>
  <c r="T25" i="71"/>
  <c r="U25" i="71"/>
  <c r="V25" i="71"/>
  <c r="W25" i="71"/>
  <c r="Q26" i="71"/>
  <c r="R26" i="71"/>
  <c r="S26" i="71"/>
  <c r="T26" i="71"/>
  <c r="U26" i="71"/>
  <c r="V26" i="71"/>
  <c r="W26" i="71"/>
  <c r="Q27" i="71"/>
  <c r="R27" i="71"/>
  <c r="S27" i="71"/>
  <c r="T27" i="71"/>
  <c r="U27" i="71"/>
  <c r="V27" i="71"/>
  <c r="W27" i="71"/>
  <c r="Q28" i="71"/>
  <c r="R28" i="71"/>
  <c r="S28" i="71"/>
  <c r="T28" i="71"/>
  <c r="U28" i="71"/>
  <c r="V28" i="71"/>
  <c r="W28" i="71"/>
  <c r="Q29" i="71"/>
  <c r="R29" i="71"/>
  <c r="S29" i="71"/>
  <c r="T29" i="71"/>
  <c r="U29" i="71"/>
  <c r="V29" i="71"/>
  <c r="W29" i="71"/>
  <c r="Q30" i="71"/>
  <c r="R30" i="71"/>
  <c r="S30" i="71"/>
  <c r="T30" i="71"/>
  <c r="U30" i="71"/>
  <c r="V30" i="71"/>
  <c r="W30" i="71"/>
  <c r="P7" i="71"/>
  <c r="P8" i="71"/>
  <c r="P9" i="71"/>
  <c r="P10" i="71"/>
  <c r="P11" i="71"/>
  <c r="P12" i="71"/>
  <c r="P13" i="71"/>
  <c r="P14" i="71"/>
  <c r="P15" i="71"/>
  <c r="P16" i="71"/>
  <c r="P17" i="71"/>
  <c r="P18" i="71"/>
  <c r="P19" i="71"/>
  <c r="P20" i="71"/>
  <c r="P21" i="71"/>
  <c r="P22" i="71"/>
  <c r="P23" i="71"/>
  <c r="P24" i="71"/>
  <c r="P25" i="71"/>
  <c r="P26" i="71"/>
  <c r="P27" i="71"/>
  <c r="P28" i="71"/>
  <c r="P29" i="71"/>
  <c r="P30" i="71"/>
  <c r="P6" i="71"/>
  <c r="Q5" i="71"/>
  <c r="R5" i="71"/>
  <c r="S5" i="71"/>
  <c r="T5" i="71"/>
  <c r="U5" i="71"/>
  <c r="V5" i="71"/>
  <c r="W5" i="71"/>
  <c r="G5" i="84"/>
  <c r="K5" i="84"/>
  <c r="X27" i="86" l="1"/>
  <c r="Y27" i="86"/>
  <c r="Z27" i="86"/>
  <c r="AA27" i="86"/>
  <c r="AB27" i="86"/>
  <c r="AC27" i="86"/>
  <c r="AD27" i="86"/>
  <c r="X28" i="86"/>
  <c r="Y28" i="86"/>
  <c r="Z28" i="86"/>
  <c r="AA28" i="86"/>
  <c r="AB28" i="86"/>
  <c r="AC28" i="86"/>
  <c r="AD28" i="86"/>
  <c r="J21" i="81"/>
  <c r="F21" i="81"/>
  <c r="W24" i="86"/>
  <c r="X24" i="86"/>
  <c r="Y24" i="86"/>
  <c r="Z24" i="86"/>
  <c r="AA24" i="86"/>
  <c r="AB24" i="86"/>
  <c r="AC24" i="86"/>
  <c r="AD24" i="86"/>
  <c r="W25" i="86"/>
  <c r="X25" i="86"/>
  <c r="Y25" i="86"/>
  <c r="Z25" i="86"/>
  <c r="AA25" i="86"/>
  <c r="AB25" i="86"/>
  <c r="AC25" i="86"/>
  <c r="AD25" i="86"/>
  <c r="W7" i="86"/>
  <c r="W8" i="86"/>
  <c r="W9" i="86"/>
  <c r="W10" i="86"/>
  <c r="W11" i="86"/>
  <c r="W12" i="86"/>
  <c r="W13" i="86"/>
  <c r="W14" i="86"/>
  <c r="W15" i="86"/>
  <c r="W16" i="86"/>
  <c r="W17" i="86"/>
  <c r="W18" i="86"/>
  <c r="W19" i="86"/>
  <c r="W20" i="86"/>
  <c r="X7" i="86"/>
  <c r="X8" i="86"/>
  <c r="X9" i="86"/>
  <c r="X10" i="86"/>
  <c r="X11" i="86"/>
  <c r="X12" i="86"/>
  <c r="X13" i="86"/>
  <c r="X14" i="86"/>
  <c r="X15" i="86"/>
  <c r="X16" i="86"/>
  <c r="X17" i="86"/>
  <c r="X18" i="86"/>
  <c r="X19" i="86"/>
  <c r="X20"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W27" i="86"/>
  <c r="W28" i="86"/>
  <c r="C20" i="81"/>
  <c r="C15" i="91"/>
  <c r="P22" i="76"/>
  <c r="Q22" i="76"/>
  <c r="R22" i="76"/>
  <c r="S22" i="76"/>
  <c r="T22" i="76"/>
  <c r="U22" i="76"/>
  <c r="V22" i="76"/>
  <c r="W22" i="76"/>
  <c r="X22" i="76"/>
  <c r="C11" i="91"/>
  <c r="X21" i="76"/>
  <c r="W21" i="76"/>
  <c r="V21" i="76"/>
  <c r="U21" i="76"/>
  <c r="T21" i="76"/>
  <c r="S21" i="76"/>
  <c r="R21" i="76"/>
  <c r="Q21" i="76"/>
  <c r="P21" i="76"/>
  <c r="X20" i="76"/>
  <c r="W20" i="76"/>
  <c r="V20" i="76"/>
  <c r="U20" i="76"/>
  <c r="T20" i="76"/>
  <c r="S20" i="76"/>
  <c r="R20" i="76"/>
  <c r="Q20" i="76"/>
  <c r="P20" i="76"/>
  <c r="X19" i="76"/>
  <c r="W19" i="76"/>
  <c r="V19" i="76"/>
  <c r="U19" i="76"/>
  <c r="T19" i="76"/>
  <c r="S19" i="76"/>
  <c r="R19" i="76"/>
  <c r="Q19" i="76"/>
  <c r="P19" i="76"/>
  <c r="X18" i="76"/>
  <c r="W18" i="76"/>
  <c r="V18" i="76"/>
  <c r="U18" i="76"/>
  <c r="T18" i="76"/>
  <c r="S18" i="76"/>
  <c r="R18" i="76"/>
  <c r="Q18" i="76"/>
  <c r="P18" i="76"/>
  <c r="X17" i="76"/>
  <c r="W17" i="76"/>
  <c r="V17" i="76"/>
  <c r="U17" i="76"/>
  <c r="T17" i="76"/>
  <c r="S17" i="76"/>
  <c r="R17" i="76"/>
  <c r="Q17" i="76"/>
  <c r="P17" i="76"/>
  <c r="X16" i="76"/>
  <c r="W16" i="76"/>
  <c r="V16" i="76"/>
  <c r="U16" i="76"/>
  <c r="T16" i="76"/>
  <c r="S16" i="76"/>
  <c r="R16" i="76"/>
  <c r="Q16" i="76"/>
  <c r="P16" i="76"/>
  <c r="X15" i="76"/>
  <c r="W15" i="76"/>
  <c r="V15" i="76"/>
  <c r="U15" i="76"/>
  <c r="T15" i="76"/>
  <c r="S15" i="76"/>
  <c r="R15" i="76"/>
  <c r="Q15" i="76"/>
  <c r="P15" i="76"/>
  <c r="X14" i="76"/>
  <c r="W14" i="76"/>
  <c r="V14" i="76"/>
  <c r="U14" i="76"/>
  <c r="T14" i="76"/>
  <c r="S14" i="76"/>
  <c r="R14" i="76"/>
  <c r="Q14" i="76"/>
  <c r="P14" i="76"/>
  <c r="X13" i="76"/>
  <c r="W13" i="76"/>
  <c r="V13" i="76"/>
  <c r="U13" i="76"/>
  <c r="T13" i="76"/>
  <c r="S13" i="76"/>
  <c r="R13" i="76"/>
  <c r="Q13" i="76"/>
  <c r="P13" i="76"/>
  <c r="X12" i="76"/>
  <c r="W12" i="76"/>
  <c r="V12" i="76"/>
  <c r="U12" i="76"/>
  <c r="T12" i="76"/>
  <c r="S12" i="76"/>
  <c r="R12" i="76"/>
  <c r="Q12" i="76"/>
  <c r="P12" i="76"/>
  <c r="X11" i="76"/>
  <c r="W11" i="76"/>
  <c r="V11" i="76"/>
  <c r="U11" i="76"/>
  <c r="T11" i="76"/>
  <c r="S11" i="76"/>
  <c r="R11" i="76"/>
  <c r="Q11" i="76"/>
  <c r="P11" i="76"/>
  <c r="X10" i="76"/>
  <c r="W10" i="76"/>
  <c r="V10" i="76"/>
  <c r="U10" i="76"/>
  <c r="T10" i="76"/>
  <c r="S10" i="76"/>
  <c r="R10" i="76"/>
  <c r="Q10" i="76"/>
  <c r="P10" i="76"/>
  <c r="X9" i="76"/>
  <c r="W9" i="76"/>
  <c r="V9" i="76"/>
  <c r="U9" i="76"/>
  <c r="T9" i="76"/>
  <c r="S9" i="76"/>
  <c r="R9" i="76"/>
  <c r="Q9" i="76"/>
  <c r="P9" i="76"/>
  <c r="X7" i="76"/>
  <c r="W7" i="76"/>
  <c r="V7" i="76"/>
  <c r="U7" i="76"/>
  <c r="T7" i="76"/>
  <c r="S7" i="76"/>
  <c r="R7" i="76"/>
  <c r="Q7" i="76"/>
  <c r="P7" i="76"/>
  <c r="D15" i="91"/>
  <c r="C12" i="91"/>
  <c r="E25" i="91"/>
  <c r="C25" i="91"/>
  <c r="D12" i="91"/>
  <c r="P5" i="71"/>
  <c r="E20" i="90"/>
  <c r="B21" i="81"/>
  <c r="H5" i="84"/>
  <c r="E3" i="70"/>
  <c r="J5" i="84"/>
  <c r="I5" i="84"/>
  <c r="F5" i="84"/>
  <c r="E5" i="84"/>
  <c r="D5" i="84"/>
  <c r="E8" i="81"/>
  <c r="F8" i="81"/>
  <c r="I8" i="81"/>
  <c r="J8" i="81"/>
  <c r="F8" i="77"/>
  <c r="G8" i="77"/>
  <c r="D25" i="91"/>
  <c r="E23" i="90"/>
  <c r="G21" i="77" l="1"/>
  <c r="AA29" i="86"/>
  <c r="W29" i="86"/>
  <c r="AC29" i="86"/>
  <c r="Y29" i="86"/>
  <c r="AB29" i="86"/>
  <c r="Z29" i="86"/>
  <c r="X29" i="86"/>
  <c r="AD29" i="86"/>
  <c r="L13" i="76"/>
</calcChain>
</file>

<file path=xl/sharedStrings.xml><?xml version="1.0" encoding="utf-8"?>
<sst xmlns="http://schemas.openxmlformats.org/spreadsheetml/2006/main" count="602" uniqueCount="272">
  <si>
    <t>del Ministerio de Agricultura, Gobierno de Chile</t>
  </si>
  <si>
    <t>www.odepa.gob.cl</t>
  </si>
  <si>
    <t>2010/11</t>
  </si>
  <si>
    <t>2009/10</t>
  </si>
  <si>
    <t>2008/09</t>
  </si>
  <si>
    <t>2007/08</t>
  </si>
  <si>
    <t>2006/07</t>
  </si>
  <si>
    <t>2005/06</t>
  </si>
  <si>
    <t>2004/05</t>
  </si>
  <si>
    <t>2003/04</t>
  </si>
  <si>
    <t>2002/03</t>
  </si>
  <si>
    <t>2001/02</t>
  </si>
  <si>
    <t>2000/01</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</si>
  <si>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</si>
  <si>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</si>
  <si>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</si>
  <si>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</si>
  <si>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</si>
  <si>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</si>
  <si>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</si>
  <si>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</si>
  <si>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</si>
  <si>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</si>
  <si>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</si>
  <si>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</si>
  <si>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</si>
  <si>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</si>
  <si>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</si>
  <si>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</si>
  <si>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</si>
  <si>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</si>
  <si>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</si>
  <si>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</si>
  <si>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</si>
  <si>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</si>
  <si>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</si>
  <si>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</si>
  <si>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</si>
  <si>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</si>
  <si>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</si>
  <si>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</si>
  <si>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</si>
  <si>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</si>
  <si>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</si>
  <si>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</si>
  <si>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</si>
  <si>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</si>
  <si>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</si>
  <si>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</si>
  <si>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</si>
  <si>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</si>
  <si>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</si>
  <si>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</si>
  <si>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</si>
  <si>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</si>
  <si>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</si>
  <si>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</si>
  <si>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</si>
  <si>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</si>
  <si>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</si>
  <si>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</si>
  <si>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</si>
  <si>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</si>
  <si>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</si>
  <si>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</si>
  <si>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</si>
  <si>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</si>
  <si>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</si>
  <si>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</si>
  <si>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</si>
  <si>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</si>
  <si>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</si>
  <si>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</si>
  <si>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</si>
  <si>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</si>
  <si>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</si>
  <si>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</si>
  <si>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</si>
  <si>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</si>
  <si>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Guatemala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</si>
  <si>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</si>
  <si>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</si>
  <si>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</si>
  <si>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</si>
  <si>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</si>
  <si>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</si>
  <si>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</si>
  <si>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</si>
  <si>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</si>
  <si>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</si>
  <si>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</si>
  <si>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</si>
  <si>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</si>
  <si>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</si>
  <si>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</si>
  <si>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</si>
  <si>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</si>
  <si>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</si>
  <si>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</si>
  <si>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</si>
  <si>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</si>
  <si>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</si>
  <si>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</si>
  <si>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</si>
  <si>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</si>
  <si>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</si>
  <si>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</si>
  <si>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</si>
  <si>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</si>
  <si>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</si>
  <si>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</si>
  <si>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</si>
  <si>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</si>
  <si>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</si>
  <si>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</si>
  <si>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</si>
  <si>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</si>
  <si>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</si>
  <si>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</si>
  <si>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</si>
  <si>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</si>
  <si>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</si>
  <si>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</si>
  <si>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</si>
  <si>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</si>
  <si>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</si>
  <si>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</si>
  <si>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</si>
  <si>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</si>
  <si>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</si>
  <si>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</si>
  <si>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</si>
  <si>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</si>
  <si>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</si>
  <si>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</si>
  <si>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</si>
  <si>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</si>
  <si>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</si>
  <si>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</si>
  <si>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</si>
  <si>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</si>
  <si>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</si>
  <si>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</si>
  <si>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</si>
  <si>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</si>
  <si>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</si>
  <si>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</si>
  <si>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</si>
  <si>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</si>
  <si>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</si>
  <si>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</si>
  <si>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</si>
  <si>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</si>
  <si>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</si>
  <si>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</si>
  <si>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</si>
  <si>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</si>
  <si>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</si>
  <si>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</si>
  <si>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</si>
  <si>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Suecia</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</si>
  <si>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</si>
  <si>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</si>
  <si>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</si>
  <si>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</si>
  <si>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</si>
  <si>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</si>
  <si>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</si>
  <si>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</si>
  <si>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</si>
  <si>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</si>
  <si>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</si>
  <si>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</si>
  <si>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</si>
  <si>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</si>
  <si>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</si>
  <si>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</si>
  <si>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</si>
  <si>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</si>
  <si>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</si>
  <si>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</si>
  <si>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</si>
  <si>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</si>
  <si>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</si>
  <si>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</si>
  <si>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</si>
  <si>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</si>
  <si>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promedio precios del mes por var</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</si>
  <si>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</si>
  <si>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</si>
  <si>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</si>
  <si>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</si>
  <si>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</si>
  <si>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</si>
  <si>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</si>
  <si>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</si>
  <si>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</si>
  <si>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</si>
  <si>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</si>
  <si>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</si>
  <si>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</si>
  <si>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</si>
  <si>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</si>
  <si>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</si>
  <si>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</si>
  <si>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</si>
  <si>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</si>
  <si>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Monalisa</t>
  </si>
  <si>
    <t>($ / kilo nominales con IVA)</t>
  </si>
  <si>
    <t>Turquía</t>
  </si>
  <si>
    <t>India</t>
  </si>
  <si>
    <t>Promedio nacional</t>
  </si>
  <si>
    <r>
      <rPr>
        <b/>
        <sz val="10"/>
        <color theme="1"/>
        <rFont val="Arial"/>
        <family val="2"/>
      </rPr>
      <t>Región de O'Higgins</t>
    </r>
    <r>
      <rPr>
        <sz val="10"/>
        <color theme="1"/>
        <rFont val="Arial"/>
        <family val="2"/>
      </rPr>
      <t xml:space="preserve">
Variedad Pukará</t>
    </r>
  </si>
  <si>
    <t>2017</t>
  </si>
  <si>
    <t>Total Papas "in vitro" para siembra</t>
  </si>
  <si>
    <t>Israel</t>
  </si>
  <si>
    <t>Director(s) y representante legal</t>
  </si>
  <si>
    <t>Gustavo Rojas Le-Bert</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</si>
  <si>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</si>
  <si>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</si>
  <si>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</si>
  <si>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</si>
  <si>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</si>
  <si>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</si>
  <si>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</si>
  <si>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</si>
  <si>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</si>
  <si>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</si>
  <si>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</si>
  <si>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</si>
  <si>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</si>
  <si>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</si>
  <si>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</si>
  <si>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</si>
  <si>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</si>
  <si>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</si>
  <si>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</si>
  <si>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</si>
  <si>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</si>
  <si>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</si>
  <si>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</si>
  <si>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</si>
  <si>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</si>
  <si>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</si>
  <si>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</si>
  <si>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</si>
  <si>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</si>
  <si>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</si>
  <si>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</si>
  <si>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</si>
  <si>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t xml:space="preserve">4. </t>
    </r>
    <r>
      <rPr>
        <u/>
        <sz val="11"/>
        <rFont val="Arial"/>
        <family val="2"/>
      </rPr>
      <t>Ficha de costos</t>
    </r>
    <r>
      <rPr>
        <sz val="11"/>
        <rFont val="Arial"/>
        <family val="2"/>
      </rPr>
      <t xml:space="preserve">: Márgenes positivos por recuperación positiva de precios.
Odepa publica fichas de costos de los principales cultivos, que corresponden a estudios de caso realizados en terreno con entrevistas a agricultores.
Para este mes el análisis del margen neto entrega valores positivos en las regiones que cuentan con fichas de costos publicadas por Odepa. En el análisis de sensibilidad se pueden revisar los precios que permiten alcanzar ingresos rentables del cultivo según la estructura de costos del Bio 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t>
    </r>
    <r>
      <rPr>
        <u/>
        <sz val="11"/>
        <color rgb="FF0066FF"/>
        <rFont val="Arial"/>
        <family val="2"/>
      </rPr>
      <t>www.odepa.cl/rubro/papas-y-tuberculos</t>
    </r>
    <r>
      <rPr>
        <sz val="11"/>
        <rFont val="Arial"/>
        <family val="2"/>
      </rPr>
      <t xml:space="preserve">.
Además, en el siguiente link del Manual Interactivo de la Papa INIA y previo registro, encontrará una ficha técnico-económica interactiva que le permitirá estimar los costos de producción: </t>
    </r>
    <r>
      <rPr>
        <u/>
        <sz val="11"/>
        <color rgb="FF0066FF"/>
        <rFont val="Arial"/>
        <family val="2"/>
      </rPr>
      <t xml:space="preserve">http://manualinia.papachile.cl/?page=login </t>
    </r>
  </si>
  <si>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</si>
  <si>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Fécula de patata (papa)</t>
  </si>
  <si>
    <t>Total Fécula de patata (papa)</t>
  </si>
  <si>
    <t>Total general</t>
  </si>
  <si>
    <t>Total Papa Semilla</t>
  </si>
  <si>
    <t>-</t>
  </si>
  <si>
    <t>Julio 2018</t>
  </si>
  <si>
    <r>
      <t>Información de mercado nacional y comercio exterior hasta junio</t>
    </r>
    <r>
      <rPr>
        <sz val="11"/>
        <color indexed="8"/>
        <rFont val="Arial"/>
        <family val="2"/>
      </rPr>
      <t xml:space="preserve"> de 2018</t>
    </r>
  </si>
  <si>
    <t>Promedio ene-jun</t>
  </si>
  <si>
    <t>(3) El precio de la papa utilizado corresponde al precio promedio mayorista regional durante junio de 2018.</t>
  </si>
  <si>
    <t xml:space="preserve">Papa semilla </t>
  </si>
  <si>
    <t xml:space="preserve">Total Papa semilla </t>
  </si>
  <si>
    <t>Bangladesh</t>
  </si>
  <si>
    <t>ene-jun 2017</t>
  </si>
  <si>
    <t>ene-jun 2018</t>
  </si>
  <si>
    <t>Papa semilla</t>
  </si>
  <si>
    <t>Origen no precisado</t>
  </si>
  <si>
    <r>
      <t xml:space="preserve">1. </t>
    </r>
    <r>
      <rPr>
        <u/>
        <sz val="11"/>
        <rFont val="Arial"/>
        <family val="2"/>
      </rPr>
      <t>Precios de la papa en mercados mayoristas</t>
    </r>
    <r>
      <rPr>
        <sz val="11"/>
        <rFont val="Arial"/>
        <family val="2"/>
      </rPr>
      <t>: suben en junio.
El precio promedio ponderado mensual de la papa en los mercados mayoristas en junio de 2018 fue $6.864 por saco de 25 kilos, valor 6,1% más alto que el mes anterior y 81,7% superior al del mismo mes en el año 2017 (cuadro 1 y gráfico 1).
En el precio diario del saco de 25 kilos se observa que la tendencia a la baja se revierte en los últimos días de mayo (cuadro 2 y gráfico 2). Esta tendencia se puede verificar en la mayor parte de los terminales mayoristas monitoreados por Odepa (cuadro 3 y gráfico 3).</t>
    </r>
  </si>
  <si>
    <r>
      <t xml:space="preserve">2. </t>
    </r>
    <r>
      <rPr>
        <u/>
        <sz val="11"/>
        <rFont val="Arial"/>
        <family val="2"/>
      </rPr>
      <t>Precio de la papa en mercados minoristas</t>
    </r>
    <r>
      <rPr>
        <sz val="11"/>
        <rFont val="Arial"/>
        <family val="2"/>
      </rPr>
      <t xml:space="preserve">:  baja en supermercados y ferias. 
En el monitoreo de precios al consumidor que realiza Odepa en la ciudad de Santiago, se observó que el precio promedio mensual de junio de 2018 en supermercados fue $1.051 por kilo, 2,9% menor al mes anterior y 8,4% superior al mismo mes del año anterior. En ferias el precio promedio para junio fue $494 por kilo, 3,4% menor al mes anterior y 31,8% superior en relación al mismo mes del año 2017 (cuadro 4 y gráfico 4).
En el precio semanal a consumidor que Odepa recoge en regiones, se observa una leve tendencia a la baja desde fines de abril en supermercados la que se estabiliza durante junio y en la primera semana de julio se observa un alza. En ferias se observa un comportamiento más estable (cuadro 5, gráficos 5 y 6).
</t>
    </r>
  </si>
  <si>
    <r>
      <t xml:space="preserve">3. </t>
    </r>
    <r>
      <rPr>
        <u/>
        <sz val="11"/>
        <rFont val="Arial"/>
        <family val="2"/>
      </rPr>
      <t>Superficie, producción y rendimiento</t>
    </r>
    <r>
      <rPr>
        <sz val="11"/>
        <rFont val="Arial"/>
        <family val="2"/>
      </rPr>
      <t>: encuesta de cosecha muestra mejora en los rendimientos para la presente temporada. 
La encuesta de superficie sembrada de INE para el año agrícola 2017/18 indicó que la de papas es de 41.268 hectáreas, lo que representa una disminución de 24% respecto de la temporada anterior. Esta cifra se explica por los bajos precios que tuvo el tubérculo en la temporada anterior, lo cual suele desincentivar las siembras. 
La encuesta de cosecha, realizado por INE, indicó un resultado de 1.183.357 toneladas para temporada 2017/18, esto es un 17% inferior al resultado de la encuesta de cosecha de la temporada anterior. El rendimiento promedio nacional fue de 28,7 toneladas por hectárea, esto es un 9% más que el anterior y el más alto de la serie (cuadro 6 y gráfico 7).
Según los resultados regionales de la superficie en 2017/18, la Región de La Araucanía nuevamente se presenta como la principal región con papas a nivel nacional, con 12.486 hectáreas, que corresponde al 30% del total nacional. Le sigue el Bio Bío con 7.424 y Los Lagos, con 7.132. Destaca en los resultados de la encuesta de siembra un baja en todas las regiones, principalmente en Los Lagos, donde disminuyó 3.890 hectáreas (cuadro 7 y gráfico 8).
Por otra parte, la encuesta de cosecha indica que en la temporada 2017/18 fue La Araucanía la región con mayor producción con 396.541 toneladas, debido a la baja que experimentó Los Lagos, que se ubica como la segunda con 284.306 (cuadro 8 y gráfico 9). En cuanto a los rendimientos en 2017/18, la región de Los Ríos lidera con 48,4 ton/ha, seguida por Los Lagos con 39,9 ton/ha y La Araucanía con 31,8 ton/ha (cuadro 9 y gráfico 10).</t>
    </r>
  </si>
  <si>
    <r>
      <t xml:space="preserve">5. </t>
    </r>
    <r>
      <rPr>
        <u/>
        <sz val="11"/>
        <rFont val="Arial"/>
        <family val="2"/>
      </rPr>
      <t>Comercio exterior papa fresca y procesada</t>
    </r>
    <r>
      <rPr>
        <sz val="11"/>
        <rFont val="Arial"/>
        <family val="2"/>
      </rPr>
      <t>: exportaciones bajan e importaciones al alza.
En el período enero a junio de 2018 las exportaciones sumaron USD 2.015.805, cifra 51,8% inferior a la registrada en el mismo período del año anterior. En volumen, se exportaron 622 toneladas, 84,1% menos que en el mismo período del año 2017. La baja se debe principalmente a las menores ventas de papas preparadas sin congelar (snack) y de papas frescas a Argentina.
Las importaciones en el período enero a junio sumaron USD 56 millones y 61.233 toneladas, lo que representa un alza en valor de 12,7% y en volumen de 13,7% en comparación con igual período del año anterior. Las papas preparadas congeladas son el principal producto, representando 82% del total de las compras. En esa categoría destaca Bélgica como principal proveedor, con el 53%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</si>
</sst>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8">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i/>
      <sz val="9"/>
      <color theme="1"/>
      <name val="Arial"/>
      <family val="2"/>
    </font>
    <font>
      <b/>
      <sz val="12"/>
      <name val="Arial"/>
      <family val="2"/>
    </font>
    <font>
      <i/>
      <sz val="11"/>
      <name val="Arial"/>
      <family val="2"/>
    </font>
    <font>
      <b/>
      <i/>
      <sz val="11"/>
      <name val="Arial"/>
      <family val="2"/>
    </font>
    <font>
      <u/>
      <sz val="11"/>
      <color rgb="FF0066FF"/>
      <name val="Arial"/>
      <family val="2"/>
    </font>
    <font>
      <sz val="11"/>
      <color theme="1"/>
      <name val="Calibri"/>
      <scheme val="minor"/>
    </font>
    <font>
      <b/>
      <sz val="11"/>
      <color theme="1"/>
      <name val="Calibri"/>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2">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3" fontId="1" fillId="0" borderId="0" xfId="344" applyNumberFormat="1" applyFont="1" applyFill="1"/>
    <xf numFmtId="17" fontId="1" fillId="0" borderId="0" xfId="344" applyNumberFormat="1" applyFont="1" applyFill="1"/>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0" fontId="1" fillId="55" borderId="0" xfId="0" applyFont="1" applyFill="1" applyBorder="1" applyAlignment="1">
      <alignment horizontal="left" vertical="center" wrapText="1"/>
    </xf>
    <xf numFmtId="0" fontId="72" fillId="55" borderId="0" xfId="0" applyFont="1" applyFill="1" applyBorder="1" applyAlignment="1">
      <alignment horizontal="lef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3" fontId="1" fillId="0" borderId="0" xfId="344" applyNumberFormat="1"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3" fontId="1" fillId="0" borderId="46" xfId="344" applyNumberFormat="1" applyFont="1" applyFill="1" applyBorder="1" applyAlignment="1">
      <alignment horizontal="center" vertic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1" fillId="0" borderId="11" xfId="344" applyNumberFormat="1" applyFont="1" applyFill="1" applyBorder="1" applyAlignment="1">
      <alignment horizontal="center" vertic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48"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0" fontId="76" fillId="55" borderId="0" xfId="0" applyFont="1" applyFill="1" applyBorder="1" applyAlignment="1">
      <alignment horizontal="center" vertical="center" wrapText="1"/>
    </xf>
    <xf numFmtId="175" fontId="71" fillId="55" borderId="0" xfId="364" applyNumberFormat="1" applyFont="1" applyFill="1" applyAlignment="1">
      <alignment horizontal="center"/>
    </xf>
    <xf numFmtId="0" fontId="71" fillId="55" borderId="0" xfId="0" applyFont="1" applyFill="1" applyAlignment="1">
      <alignment horizontal="right"/>
    </xf>
    <xf numFmtId="3" fontId="71" fillId="55" borderId="0" xfId="0" applyNumberFormat="1" applyFont="1" applyFill="1" applyAlignment="1">
      <alignment horizontal="center"/>
    </xf>
    <xf numFmtId="9" fontId="71" fillId="55" borderId="0" xfId="0" applyNumberFormat="1" applyFont="1" applyFill="1" applyAlignment="1">
      <alignment horizontal="center"/>
    </xf>
    <xf numFmtId="0" fontId="71" fillId="55" borderId="0" xfId="0"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0" fontId="86" fillId="0" borderId="21" xfId="0" applyFont="1" applyBorder="1"/>
    <xf numFmtId="3" fontId="86" fillId="0" borderId="12" xfId="0" applyNumberFormat="1" applyFont="1" applyBorder="1" applyAlignment="1">
      <alignment horizontal="right"/>
    </xf>
    <xf numFmtId="3" fontId="86" fillId="0" borderId="46" xfId="0" applyNumberFormat="1" applyFont="1" applyBorder="1" applyAlignment="1">
      <alignment horizontal="right"/>
    </xf>
    <xf numFmtId="170" fontId="86" fillId="0" borderId="14" xfId="0" applyNumberFormat="1" applyFont="1" applyBorder="1" applyAlignment="1">
      <alignment horizontal="right"/>
    </xf>
    <xf numFmtId="0" fontId="86" fillId="0" borderId="24" xfId="0" applyFont="1" applyBorder="1"/>
    <xf numFmtId="3" fontId="86" fillId="0" borderId="15" xfId="0" applyNumberFormat="1" applyFont="1" applyBorder="1" applyAlignment="1">
      <alignment horizontal="right"/>
    </xf>
    <xf numFmtId="3" fontId="86" fillId="0" borderId="0" xfId="0" applyNumberFormat="1" applyFont="1" applyBorder="1" applyAlignment="1">
      <alignment horizontal="right"/>
    </xf>
    <xf numFmtId="170" fontId="86" fillId="0" borderId="16" xfId="0" applyNumberFormat="1" applyFont="1" applyBorder="1" applyAlignment="1">
      <alignment horizontal="right"/>
    </xf>
    <xf numFmtId="0" fontId="86" fillId="0" borderId="23" xfId="0" applyFont="1" applyBorder="1"/>
    <xf numFmtId="0" fontId="87" fillId="0" borderId="17" xfId="0" applyFont="1" applyBorder="1"/>
    <xf numFmtId="0" fontId="87" fillId="0" borderId="66" xfId="0" applyFont="1" applyBorder="1"/>
    <xf numFmtId="3" fontId="87" fillId="0" borderId="61" xfId="0" applyNumberFormat="1" applyFont="1" applyBorder="1" applyAlignment="1">
      <alignment horizontal="right"/>
    </xf>
    <xf numFmtId="3" fontId="87" fillId="0" borderId="57" xfId="0" applyNumberFormat="1" applyFont="1" applyBorder="1" applyAlignment="1">
      <alignment horizontal="right"/>
    </xf>
    <xf numFmtId="170" fontId="87" fillId="0" borderId="62" xfId="0" applyNumberFormat="1" applyFont="1" applyBorder="1" applyAlignment="1">
      <alignment horizontal="right"/>
    </xf>
    <xf numFmtId="3" fontId="86" fillId="0" borderId="61" xfId="0" applyNumberFormat="1" applyFont="1" applyBorder="1" applyAlignment="1">
      <alignment horizontal="right"/>
    </xf>
    <xf numFmtId="3" fontId="86" fillId="0" borderId="57" xfId="0" applyNumberFormat="1" applyFont="1" applyBorder="1" applyAlignment="1">
      <alignment horizontal="right"/>
    </xf>
    <xf numFmtId="170" fontId="86" fillId="0" borderId="62" xfId="0" applyNumberFormat="1" applyFont="1" applyBorder="1" applyAlignment="1">
      <alignment horizontal="right"/>
    </xf>
    <xf numFmtId="0" fontId="86" fillId="0" borderId="22" xfId="0" applyFont="1" applyBorder="1"/>
    <xf numFmtId="3" fontId="87" fillId="0" borderId="63" xfId="0" applyNumberFormat="1" applyFont="1" applyBorder="1" applyAlignment="1">
      <alignment horizontal="right"/>
    </xf>
    <xf numFmtId="3" fontId="87" fillId="0" borderId="64" xfId="0" applyNumberFormat="1" applyFont="1" applyBorder="1" applyAlignment="1">
      <alignment horizontal="right"/>
    </xf>
    <xf numFmtId="170" fontId="87" fillId="0" borderId="65" xfId="0" applyNumberFormat="1" applyFont="1" applyBorder="1" applyAlignment="1">
      <alignment horizontal="right"/>
    </xf>
    <xf numFmtId="0" fontId="86" fillId="0" borderId="60" xfId="0" applyFont="1" applyBorder="1"/>
    <xf numFmtId="0" fontId="86" fillId="0" borderId="58" xfId="0" applyFont="1" applyBorder="1"/>
    <xf numFmtId="3" fontId="86" fillId="0" borderId="19" xfId="0" applyNumberFormat="1" applyFont="1" applyBorder="1" applyAlignment="1">
      <alignment horizontal="right"/>
    </xf>
    <xf numFmtId="3" fontId="86" fillId="0" borderId="11" xfId="0" applyNumberFormat="1" applyFont="1" applyBorder="1" applyAlignment="1">
      <alignment horizontal="right"/>
    </xf>
    <xf numFmtId="170" fontId="86" fillId="0" borderId="20" xfId="0" applyNumberFormat="1" applyFont="1" applyBorder="1" applyAlignment="1">
      <alignment horizontal="right"/>
    </xf>
    <xf numFmtId="0" fontId="87" fillId="0" borderId="60" xfId="0" applyFont="1" applyBorder="1"/>
    <xf numFmtId="0" fontId="87" fillId="0" borderId="59" xfId="0" applyFont="1" applyBorder="1"/>
    <xf numFmtId="170" fontId="87" fillId="0" borderId="67" xfId="0" applyNumberFormat="1" applyFont="1" applyBorder="1" applyAlignment="1">
      <alignment horizontal="right"/>
    </xf>
    <xf numFmtId="170" fontId="86" fillId="0" borderId="67" xfId="0" applyNumberFormat="1" applyFont="1" applyBorder="1" applyAlignment="1">
      <alignment horizontal="right"/>
    </xf>
    <xf numFmtId="3" fontId="86" fillId="0" borderId="0" xfId="0" applyNumberFormat="1" applyFont="1" applyAlignment="1">
      <alignment horizontal="right"/>
    </xf>
    <xf numFmtId="170" fontId="86" fillId="0" borderId="68" xfId="0" applyNumberFormat="1" applyFont="1" applyBorder="1" applyAlignment="1">
      <alignment horizontal="right"/>
    </xf>
    <xf numFmtId="0" fontId="87" fillId="0" borderId="69" xfId="0" applyFont="1" applyBorder="1"/>
    <xf numFmtId="0" fontId="87" fillId="0" borderId="70" xfId="0" applyFont="1" applyBorder="1"/>
    <xf numFmtId="3" fontId="87" fillId="0" borderId="71" xfId="0" applyNumberFormat="1" applyFont="1" applyBorder="1" applyAlignment="1">
      <alignment horizontal="right"/>
    </xf>
    <xf numFmtId="170" fontId="87" fillId="0" borderId="72" xfId="0" applyNumberFormat="1" applyFont="1" applyBorder="1" applyAlignment="1">
      <alignment horizontal="right"/>
    </xf>
    <xf numFmtId="0" fontId="86" fillId="0" borderId="22" xfId="0" applyFont="1" applyBorder="1" applyAlignment="1">
      <alignment horizontal="left" vertical="center" wrapText="1"/>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3" fillId="55" borderId="12" xfId="344" applyFont="1" applyFill="1" applyBorder="1" applyAlignment="1">
      <alignment horizontal="center" vertical="center" wrapText="1"/>
    </xf>
    <xf numFmtId="0" fontId="83" fillId="55" borderId="46" xfId="344" applyFont="1" applyFill="1" applyBorder="1" applyAlignment="1">
      <alignment horizontal="center" vertical="center" wrapText="1"/>
    </xf>
    <xf numFmtId="0" fontId="83"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2"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left" vertical="center" wrapText="1"/>
    </xf>
    <xf numFmtId="0" fontId="22" fillId="55" borderId="0"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60" fillId="55" borderId="0" xfId="0" applyFont="1" applyFill="1" applyBorder="1" applyAlignment="1">
      <alignment horizontal="left"/>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60" fillId="55" borderId="0" xfId="0" applyFont="1" applyFill="1" applyBorder="1" applyAlignment="1">
      <alignment horizontal="left" wrapText="1"/>
    </xf>
    <xf numFmtId="0" fontId="1" fillId="55" borderId="0" xfId="0" applyFont="1" applyFill="1" applyBorder="1" applyAlignment="1">
      <alignment horizontal="left"/>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86" fillId="0" borderId="21" xfId="0" applyFont="1" applyBorder="1" applyAlignment="1">
      <alignment horizontal="left" vertical="center" wrapText="1"/>
    </xf>
    <xf numFmtId="0" fontId="86" fillId="0" borderId="23" xfId="0" applyFont="1" applyBorder="1" applyAlignment="1">
      <alignment horizontal="left" vertical="center" wrapText="1"/>
    </xf>
    <xf numFmtId="0" fontId="26" fillId="55" borderId="0" xfId="0" applyFont="1" applyFill="1" applyBorder="1" applyAlignment="1">
      <alignment horizontal="left"/>
    </xf>
    <xf numFmtId="0" fontId="81" fillId="55" borderId="0" xfId="0" applyFont="1" applyFill="1" applyBorder="1" applyAlignment="1">
      <alignment horizontal="left"/>
    </xf>
    <xf numFmtId="0" fontId="86" fillId="0" borderId="24" xfId="0" applyFont="1" applyBorder="1" applyAlignment="1">
      <alignment horizontal="left" vertical="center" wrapText="1"/>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86" fillId="0" borderId="73" xfId="0" applyFont="1" applyBorder="1" applyAlignment="1">
      <alignment horizontal="left" vertical="center" wrapText="1"/>
    </xf>
    <xf numFmtId="0" fontId="86" fillId="0" borderId="75" xfId="0" applyFont="1" applyBorder="1" applyAlignment="1">
      <alignment horizontal="left" vertical="center" wrapText="1"/>
    </xf>
    <xf numFmtId="0" fontId="86" fillId="0" borderId="74"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cellXfs>
  <cellStyles count="451">
    <cellStyle name="20% - Énfasis1" xfId="1" builtinId="30" customBuiltin="1"/>
    <cellStyle name="20% - Énfasis1 2 2" xfId="2"/>
    <cellStyle name="20% - Énfasis1 2 2 2" xfId="3"/>
    <cellStyle name="20% - Énfasis1 2 2 3" xfId="4"/>
    <cellStyle name="20% - Énfasis1 2 3" xfId="5"/>
    <cellStyle name="20% - Énfasis1 2 4" xfId="6"/>
    <cellStyle name="20% - Énfasis1 3 2" xfId="7"/>
    <cellStyle name="20% - Énfasis1 3 3" xfId="8"/>
    <cellStyle name="20% - Énfasis1 4" xfId="9"/>
    <cellStyle name="20% - Énfasis2" xfId="10" builtinId="34" customBuiltin="1"/>
    <cellStyle name="20% - Énfasis2 2 2" xfId="11"/>
    <cellStyle name="20% - Énfasis2 2 2 2" xfId="12"/>
    <cellStyle name="20% - Énfasis2 2 2 3" xfId="13"/>
    <cellStyle name="20% - Énfasis2 2 3" xfId="14"/>
    <cellStyle name="20% - Énfasis2 2 4" xfId="15"/>
    <cellStyle name="20% - Énfasis2 3 2" xfId="16"/>
    <cellStyle name="20% - Énfasis2 3 3" xfId="17"/>
    <cellStyle name="20% - Énfasis2 4" xfId="18"/>
    <cellStyle name="20% - Énfasis3" xfId="19" builtinId="38" customBuiltin="1"/>
    <cellStyle name="20% - Énfasis3 2 2" xfId="20"/>
    <cellStyle name="20% - Énfasis3 2 2 2" xfId="21"/>
    <cellStyle name="20% - Énfasis3 2 2 3" xfId="22"/>
    <cellStyle name="20% - Énfasis3 2 3" xfId="23"/>
    <cellStyle name="20% - Énfasis3 2 4" xfId="24"/>
    <cellStyle name="20% - Énfasis3 3 2" xfId="25"/>
    <cellStyle name="20% - Énfasis3 3 3" xfId="26"/>
    <cellStyle name="20% - Énfasis3 4" xfId="27"/>
    <cellStyle name="20% - Énfasis4" xfId="28" builtinId="42" customBuiltin="1"/>
    <cellStyle name="20% - Énfasis4 2 2" xfId="29"/>
    <cellStyle name="20% - Énfasis4 2 2 2" xfId="30"/>
    <cellStyle name="20% - Énfasis4 2 2 3" xfId="31"/>
    <cellStyle name="20% - Énfasis4 2 3" xfId="32"/>
    <cellStyle name="20% - Énfasis4 2 4" xfId="33"/>
    <cellStyle name="20% - Énfasis4 3 2" xfId="34"/>
    <cellStyle name="20% - Énfasis4 3 3" xfId="35"/>
    <cellStyle name="20% - Énfasis4 4" xfId="36"/>
    <cellStyle name="20% - Énfasis5" xfId="37" builtinId="46" customBuiltin="1"/>
    <cellStyle name="20% - Énfasis5 2 2" xfId="38"/>
    <cellStyle name="20% - Énfasis5 2 2 2" xfId="39"/>
    <cellStyle name="20% - Énfasis5 2 2 3" xfId="40"/>
    <cellStyle name="20% - Énfasis5 2 3" xfId="41"/>
    <cellStyle name="20% - Énfasis5 2 4" xfId="42"/>
    <cellStyle name="20% - Énfasis5 3 2" xfId="43"/>
    <cellStyle name="20% - Énfasis5 3 3" xfId="44"/>
    <cellStyle name="20% - Énfasis5 4" xfId="45"/>
    <cellStyle name="20% - Énfasis6" xfId="46" builtinId="50" customBuiltin="1"/>
    <cellStyle name="20% - Énfasis6 2 2" xfId="47"/>
    <cellStyle name="20% - Énfasis6 2 2 2" xfId="48"/>
    <cellStyle name="20% - Énfasis6 2 2 3" xfId="49"/>
    <cellStyle name="20% - Énfasis6 2 3" xfId="50"/>
    <cellStyle name="20% - Énfasis6 2 4" xfId="51"/>
    <cellStyle name="20% - Énfasis6 3 2" xfId="52"/>
    <cellStyle name="20% - Énfasis6 3 3" xfId="53"/>
    <cellStyle name="20% - Énfasis6 4" xfId="54"/>
    <cellStyle name="40% - Énfasis1" xfId="55" builtinId="31" customBuiltin="1"/>
    <cellStyle name="40% - Énfasis1 2 2" xfId="56"/>
    <cellStyle name="40% - Énfasis1 2 2 2" xfId="57"/>
    <cellStyle name="40% - Énfasis1 2 2 3" xfId="58"/>
    <cellStyle name="40% - Énfasis1 2 3" xfId="59"/>
    <cellStyle name="40% - Énfasis1 2 4" xfId="60"/>
    <cellStyle name="40% - Énfasis1 3 2" xfId="61"/>
    <cellStyle name="40% - Énfasis1 3 3" xfId="62"/>
    <cellStyle name="40% - Énfasis1 4" xfId="63"/>
    <cellStyle name="40% - Énfasis2" xfId="64" builtinId="35" customBuiltin="1"/>
    <cellStyle name="40% - Énfasis2 2 2" xfId="65"/>
    <cellStyle name="40% - Énfasis2 2 2 2" xfId="66"/>
    <cellStyle name="40% - Énfasis2 2 2 3" xfId="67"/>
    <cellStyle name="40% - Énfasis2 2 3" xfId="68"/>
    <cellStyle name="40% - Énfasis2 2 4" xfId="69"/>
    <cellStyle name="40% - Énfasis2 3 2" xfId="70"/>
    <cellStyle name="40% - Énfasis2 3 3" xfId="71"/>
    <cellStyle name="40% - Énfasis2 4" xfId="72"/>
    <cellStyle name="40% - Énfasis3" xfId="73" builtinId="39" customBuiltin="1"/>
    <cellStyle name="40% - Énfasis3 2 2" xfId="74"/>
    <cellStyle name="40% - Énfasis3 2 2 2" xfId="75"/>
    <cellStyle name="40% - Énfasis3 2 2 3" xfId="76"/>
    <cellStyle name="40% - Énfasis3 2 3" xfId="77"/>
    <cellStyle name="40% - Énfasis3 2 4" xfId="78"/>
    <cellStyle name="40% - Énfasis3 3 2" xfId="79"/>
    <cellStyle name="40% - Énfasis3 3 3" xfId="80"/>
    <cellStyle name="40% - Énfasis3 4" xfId="81"/>
    <cellStyle name="40% - Énfasis4" xfId="82" builtinId="43" customBuiltin="1"/>
    <cellStyle name="40% - Énfasis4 2 2" xfId="83"/>
    <cellStyle name="40% - Énfasis4 2 2 2" xfId="84"/>
    <cellStyle name="40% - Énfasis4 2 2 3" xfId="85"/>
    <cellStyle name="40% - Énfasis4 2 3" xfId="86"/>
    <cellStyle name="40% - Énfasis4 2 4" xfId="87"/>
    <cellStyle name="40% - Énfasis4 3 2" xfId="88"/>
    <cellStyle name="40% - Énfasis4 3 3" xfId="89"/>
    <cellStyle name="40% - Énfasis4 4" xfId="90"/>
    <cellStyle name="40% - Énfasis5" xfId="91" builtinId="47" customBuiltin="1"/>
    <cellStyle name="40% - Énfasis5 2 2" xfId="92"/>
    <cellStyle name="40% - Énfasis5 2 2 2" xfId="93"/>
    <cellStyle name="40% - Énfasis5 2 2 3" xfId="94"/>
    <cellStyle name="40% - Énfasis5 2 3" xfId="95"/>
    <cellStyle name="40% - Énfasis5 2 4" xfId="96"/>
    <cellStyle name="40% - Énfasis5 3 2" xfId="97"/>
    <cellStyle name="40% - Énfasis5 3 3" xfId="98"/>
    <cellStyle name="40% - Énfasis5 4" xfId="99"/>
    <cellStyle name="40% - Énfasis6" xfId="100" builtinId="51" customBuiltin="1"/>
    <cellStyle name="40% - Énfasis6 2 2" xfId="101"/>
    <cellStyle name="40% - Énfasis6 2 2 2" xfId="102"/>
    <cellStyle name="40% - Énfasis6 2 2 3" xfId="103"/>
    <cellStyle name="40% - Énfasis6 2 3" xfId="104"/>
    <cellStyle name="40% - Énfasis6 2 4" xfId="105"/>
    <cellStyle name="40% - Énfasis6 3 2" xfId="106"/>
    <cellStyle name="40% - Énfasis6 3 3" xfId="107"/>
    <cellStyle name="40% - Énfasis6 4" xfId="108"/>
    <cellStyle name="60% - Énfasis1" xfId="109" builtinId="32" customBuiltin="1"/>
    <cellStyle name="60% - Énfasis1 2 2" xfId="110"/>
    <cellStyle name="60% - Énfasis1 2 2 2" xfId="111"/>
    <cellStyle name="60% - Énfasis1 2 2 3" xfId="112"/>
    <cellStyle name="60% - Énfasis1 2 3" xfId="113"/>
    <cellStyle name="60% - Énfasis1 2 4" xfId="114"/>
    <cellStyle name="60% - Énfasis1 3 2" xfId="115"/>
    <cellStyle name="60% - Énfasis1 3 3" xfId="116"/>
    <cellStyle name="60% - Énfasis1 4" xfId="117"/>
    <cellStyle name="60% - Énfasis2" xfId="118" builtinId="36" customBuiltin="1"/>
    <cellStyle name="60% - Énfasis2 2 2" xfId="119"/>
    <cellStyle name="60% - Énfasis2 2 2 2" xfId="120"/>
    <cellStyle name="60% - Énfasis2 2 2 3" xfId="121"/>
    <cellStyle name="60% - Énfasis2 2 3" xfId="122"/>
    <cellStyle name="60% - Énfasis2 2 4" xfId="123"/>
    <cellStyle name="60% - Énfasis2 3 2" xfId="124"/>
    <cellStyle name="60% - Énfasis2 3 3" xfId="125"/>
    <cellStyle name="60% - Énfasis2 4" xfId="126"/>
    <cellStyle name="60% - Énfasis3" xfId="127" builtinId="40" customBuiltin="1"/>
    <cellStyle name="60% - Énfasis3 2 2" xfId="128"/>
    <cellStyle name="60% - Énfasis3 2 2 2" xfId="129"/>
    <cellStyle name="60% - Énfasis3 2 2 3" xfId="130"/>
    <cellStyle name="60% - Énfasis3 2 3" xfId="131"/>
    <cellStyle name="60% - Énfasis3 2 4" xfId="132"/>
    <cellStyle name="60% - Énfasis3 3 2" xfId="133"/>
    <cellStyle name="60% - Énfasis3 3 3" xfId="134"/>
    <cellStyle name="60% - Énfasis3 4" xfId="135"/>
    <cellStyle name="60% - Énfasis4" xfId="136" builtinId="44" customBuiltin="1"/>
    <cellStyle name="60% - Énfasis4 2 2" xfId="137"/>
    <cellStyle name="60% - Énfasis4 2 2 2" xfId="138"/>
    <cellStyle name="60% - Énfasis4 2 2 3" xfId="139"/>
    <cellStyle name="60% - Énfasis4 2 3" xfId="140"/>
    <cellStyle name="60% - Énfasis4 2 4" xfId="141"/>
    <cellStyle name="60% - Énfasis4 3 2" xfId="142"/>
    <cellStyle name="60% - Énfasis4 3 3" xfId="143"/>
    <cellStyle name="60% - Énfasis4 4" xfId="144"/>
    <cellStyle name="60% - Énfasis5" xfId="145" builtinId="48" customBuiltin="1"/>
    <cellStyle name="60% - Énfasis5 2 2" xfId="146"/>
    <cellStyle name="60% - Énfasis5 2 2 2" xfId="147"/>
    <cellStyle name="60% - Énfasis5 2 2 3" xfId="148"/>
    <cellStyle name="60% - Énfasis5 2 3" xfId="149"/>
    <cellStyle name="60% - Énfasis5 2 4" xfId="150"/>
    <cellStyle name="60% - Énfasis5 3 2" xfId="151"/>
    <cellStyle name="60% - Énfasis5 3 3" xfId="152"/>
    <cellStyle name="60% - Énfasis5 4" xfId="153"/>
    <cellStyle name="60% - Énfasis6" xfId="154" builtinId="52" customBuiltin="1"/>
    <cellStyle name="60% - Énfasis6 2 2" xfId="155"/>
    <cellStyle name="60% - Énfasis6 2 2 2" xfId="156"/>
    <cellStyle name="60% - Énfasis6 2 2 3" xfId="157"/>
    <cellStyle name="60% - Énfasis6 2 3" xfId="158"/>
    <cellStyle name="60% - Énfasis6 2 4" xfId="159"/>
    <cellStyle name="60% - Énfasis6 3 2" xfId="160"/>
    <cellStyle name="60% - Énfasis6 3 3" xfId="161"/>
    <cellStyle name="60% - Énfasis6 4" xfId="162"/>
    <cellStyle name="Buena 2 2" xfId="163"/>
    <cellStyle name="Buena 2 2 2" xfId="164"/>
    <cellStyle name="Buena 2 2 3" xfId="165"/>
    <cellStyle name="Buena 2 3" xfId="166"/>
    <cellStyle name="Buena 2 4" xfId="167"/>
    <cellStyle name="Buena 3 2" xfId="168"/>
    <cellStyle name="Buena 3 3" xfId="169"/>
    <cellStyle name="Buena 4" xfId="170"/>
    <cellStyle name="Cálculo" xfId="171" builtinId="22" customBuiltin="1"/>
    <cellStyle name="Cálculo 2 2" xfId="172"/>
    <cellStyle name="Cálculo 2 2 2" xfId="173"/>
    <cellStyle name="Cálculo 2 2 3" xfId="174"/>
    <cellStyle name="Cálculo 2 3" xfId="175"/>
    <cellStyle name="Cálculo 2 4" xfId="176"/>
    <cellStyle name="Cálculo 3 2" xfId="177"/>
    <cellStyle name="Cálculo 3 3" xfId="178"/>
    <cellStyle name="Cálculo 4" xfId="179"/>
    <cellStyle name="Celda de comprobación" xfId="180" builtinId="23" customBuiltin="1"/>
    <cellStyle name="Celda de comprobación 2 2" xfId="181"/>
    <cellStyle name="Celda de comprobación 2 2 2" xfId="182"/>
    <cellStyle name="Celda de comprobación 2 2 3" xfId="183"/>
    <cellStyle name="Celda de comprobación 2 3" xfId="184"/>
    <cellStyle name="Celda de comprobación 2 4" xfId="185"/>
    <cellStyle name="Celda de comprobación 3 2" xfId="186"/>
    <cellStyle name="Celda de comprobación 3 3" xfId="187"/>
    <cellStyle name="Celda de comprobación 4" xfId="188"/>
    <cellStyle name="Celda vinculada" xfId="189" builtinId="24" customBuiltin="1"/>
    <cellStyle name="Celda vinculada 2 2" xfId="190"/>
    <cellStyle name="Celda vinculada 2 2 2" xfId="191"/>
    <cellStyle name="Celda vinculada 2 2 3" xfId="192"/>
    <cellStyle name="Celda vinculada 2 3" xfId="193"/>
    <cellStyle name="Celda vinculada 2 4" xfId="194"/>
    <cellStyle name="Celda vinculada 3 2" xfId="195"/>
    <cellStyle name="Celda vinculada 3 3" xfId="196"/>
    <cellStyle name="Celda vinculada 4" xfId="197"/>
    <cellStyle name="Encabezado 4" xfId="198" builtinId="19" customBuiltin="1"/>
    <cellStyle name="Encabezado 4 2 2" xfId="199"/>
    <cellStyle name="Encabezado 4 2 2 2" xfId="200"/>
    <cellStyle name="Encabezado 4 2 2 3" xfId="201"/>
    <cellStyle name="Encabezado 4 2 3" xfId="202"/>
    <cellStyle name="Encabezado 4 2 4" xfId="203"/>
    <cellStyle name="Encabezado 4 3 2" xfId="204"/>
    <cellStyle name="Encabezado 4 3 3" xfId="205"/>
    <cellStyle name="Encabezado 4 4" xfId="206"/>
    <cellStyle name="Énfasis1" xfId="207" builtinId="29" customBuiltin="1"/>
    <cellStyle name="Énfasis1 2 2" xfId="208"/>
    <cellStyle name="Énfasis1 2 2 2" xfId="209"/>
    <cellStyle name="Énfasis1 2 2 3" xfId="210"/>
    <cellStyle name="Énfasis1 2 3" xfId="211"/>
    <cellStyle name="Énfasis1 2 4" xfId="212"/>
    <cellStyle name="Énfasis1 3 2" xfId="213"/>
    <cellStyle name="Énfasis1 3 3" xfId="214"/>
    <cellStyle name="Énfasis1 4" xfId="215"/>
    <cellStyle name="Énfasis2" xfId="216" builtinId="33" customBuiltin="1"/>
    <cellStyle name="Énfasis2 2 2" xfId="217"/>
    <cellStyle name="Énfasis2 2 2 2" xfId="218"/>
    <cellStyle name="Énfasis2 2 2 3" xfId="219"/>
    <cellStyle name="Énfasis2 2 3" xfId="220"/>
    <cellStyle name="Énfasis2 2 4" xfId="221"/>
    <cellStyle name="Énfasis2 3 2" xfId="222"/>
    <cellStyle name="Énfasis2 3 3" xfId="223"/>
    <cellStyle name="Énfasis2 4" xfId="224"/>
    <cellStyle name="Énfasis3" xfId="225" builtinId="37" customBuiltin="1"/>
    <cellStyle name="Énfasis3 2 2" xfId="226"/>
    <cellStyle name="Énfasis3 2 2 2" xfId="227"/>
    <cellStyle name="Énfasis3 2 2 3" xfId="228"/>
    <cellStyle name="Énfasis3 2 3" xfId="229"/>
    <cellStyle name="Énfasis3 2 4" xfId="230"/>
    <cellStyle name="Énfasis3 3 2" xfId="231"/>
    <cellStyle name="Énfasis3 3 3" xfId="232"/>
    <cellStyle name="Énfasis3 4" xfId="233"/>
    <cellStyle name="Énfasis4" xfId="234" builtinId="41" customBuiltin="1"/>
    <cellStyle name="Énfasis4 2 2" xfId="235"/>
    <cellStyle name="Énfasis4 2 2 2" xfId="236"/>
    <cellStyle name="Énfasis4 2 2 3" xfId="237"/>
    <cellStyle name="Énfasis4 2 3" xfId="238"/>
    <cellStyle name="Énfasis4 2 4" xfId="239"/>
    <cellStyle name="Énfasis4 3 2" xfId="240"/>
    <cellStyle name="Énfasis4 3 3" xfId="241"/>
    <cellStyle name="Énfasis4 4" xfId="242"/>
    <cellStyle name="Énfasis5" xfId="243" builtinId="45" customBuiltin="1"/>
    <cellStyle name="Énfasis5 2 2" xfId="244"/>
    <cellStyle name="Énfasis5 2 2 2" xfId="245"/>
    <cellStyle name="Énfasis5 2 2 3" xfId="246"/>
    <cellStyle name="Énfasis5 2 3" xfId="247"/>
    <cellStyle name="Énfasis5 2 4" xfId="248"/>
    <cellStyle name="Énfasis5 3 2" xfId="249"/>
    <cellStyle name="Énfasis5 3 3" xfId="250"/>
    <cellStyle name="Énfasis5 4" xfId="251"/>
    <cellStyle name="Énfasis6" xfId="252" builtinId="49" customBuiltin="1"/>
    <cellStyle name="Énfasis6 2 2" xfId="253"/>
    <cellStyle name="Énfasis6 2 2 2" xfId="254"/>
    <cellStyle name="Énfasis6 2 2 3" xfId="255"/>
    <cellStyle name="Énfasis6 2 3" xfId="256"/>
    <cellStyle name="Énfasis6 2 4" xfId="257"/>
    <cellStyle name="Énfasis6 3 2" xfId="258"/>
    <cellStyle name="Énfasis6 3 3" xfId="259"/>
    <cellStyle name="Énfasis6 4" xfId="260"/>
    <cellStyle name="Entrada" xfId="261" builtinId="20" customBuiltin="1"/>
    <cellStyle name="Entrada 2 2" xfId="262"/>
    <cellStyle name="Entrada 2 2 2" xfId="263"/>
    <cellStyle name="Entrada 2 2 3" xfId="264"/>
    <cellStyle name="Entrada 2 3" xfId="265"/>
    <cellStyle name="Entrada 2 4" xfId="266"/>
    <cellStyle name="Entrada 3 2" xfId="267"/>
    <cellStyle name="Entrada 3 3" xfId="268"/>
    <cellStyle name="Entrada 4" xfId="269"/>
    <cellStyle name="Hipervínculo" xfId="270" builtinId="8"/>
    <cellStyle name="Hipervínculo 2" xfId="271"/>
    <cellStyle name="Hipervínculo 2 2" xfId="272"/>
    <cellStyle name="Hipervínculo 3" xfId="273"/>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cellStyle name="Incorrecto 2 2 2" xfId="276"/>
    <cellStyle name="Incorrecto 2 2 3" xfId="277"/>
    <cellStyle name="Incorrecto 2 3" xfId="278"/>
    <cellStyle name="Incorrecto 2 4" xfId="279"/>
    <cellStyle name="Incorrecto 3 2" xfId="280"/>
    <cellStyle name="Incorrecto 3 3" xfId="281"/>
    <cellStyle name="Incorrecto 4" xfId="282"/>
    <cellStyle name="Millares" xfId="283" builtinId="3"/>
    <cellStyle name="Millares [0]" xfId="284" builtinId="6"/>
    <cellStyle name="Millares [0] 2" xfId="285"/>
    <cellStyle name="Millares [0] 2 2" xfId="286"/>
    <cellStyle name="Millares [0] 2 3" xfId="287"/>
    <cellStyle name="Millares [0] 3" xfId="288"/>
    <cellStyle name="Millares [0] 3 2" xfId="289"/>
    <cellStyle name="Millares [0] 4" xfId="290"/>
    <cellStyle name="Millares 2" xfId="291"/>
    <cellStyle name="Millares 2 2" xfId="292"/>
    <cellStyle name="Millares 2 3" xfId="293"/>
    <cellStyle name="Millares 2 4" xfId="294"/>
    <cellStyle name="Millares 2 5" xfId="295"/>
    <cellStyle name="Millares 2 5 2" xfId="296"/>
    <cellStyle name="Millares 2 5 2 2" xfId="297"/>
    <cellStyle name="Millares 3" xfId="298"/>
    <cellStyle name="Millares 3 2" xfId="299"/>
    <cellStyle name="Millares 3 2 2" xfId="300"/>
    <cellStyle name="Millares 4" xfId="301"/>
    <cellStyle name="Millares 4 2" xfId="302"/>
    <cellStyle name="Millares 4 2 2" xfId="303"/>
    <cellStyle name="Millares 4 3" xfId="304"/>
    <cellStyle name="Millares 5" xfId="305"/>
    <cellStyle name="Millares 5 2" xfId="306"/>
    <cellStyle name="Millares 5 2 2" xfId="307"/>
    <cellStyle name="Millares 6" xfId="308"/>
    <cellStyle name="Millares 6 2" xfId="309"/>
    <cellStyle name="Millares 6 2 2" xfId="310"/>
    <cellStyle name="Millares 7" xfId="311"/>
    <cellStyle name="Millares 7 2" xfId="312"/>
    <cellStyle name="Millares 8" xfId="313"/>
    <cellStyle name="Millares 8 2" xfId="314"/>
    <cellStyle name="Millares 8 2 2" xfId="315"/>
    <cellStyle name="Millares 8 3" xfId="316"/>
    <cellStyle name="Millares 9" xfId="317"/>
    <cellStyle name="Moneda [0]" xfId="318" builtinId="7"/>
    <cellStyle name="Neutral" xfId="319" builtinId="28" customBuiltin="1"/>
    <cellStyle name="Neutral 2 2" xfId="320"/>
    <cellStyle name="Neutral 2 2 2" xfId="321"/>
    <cellStyle name="Neutral 2 2 3" xfId="322"/>
    <cellStyle name="Neutral 2 3" xfId="323"/>
    <cellStyle name="Neutral 2 4" xfId="324"/>
    <cellStyle name="Neutral 3 2" xfId="325"/>
    <cellStyle name="Neutral 3 3" xfId="326"/>
    <cellStyle name="Neutral 4" xfId="327"/>
    <cellStyle name="Normal" xfId="0" builtinId="0"/>
    <cellStyle name="Normal 10" xfId="328"/>
    <cellStyle name="Normal 2" xfId="329"/>
    <cellStyle name="Normal 2 2" xfId="330"/>
    <cellStyle name="Normal 2 2 2" xfId="331"/>
    <cellStyle name="Normal 2 2 2 2" xfId="332"/>
    <cellStyle name="Normal 2 2 2 2 2" xfId="333"/>
    <cellStyle name="Normal 2 2 3" xfId="334"/>
    <cellStyle name="Normal 2 3" xfId="335"/>
    <cellStyle name="Normal 2 4" xfId="336"/>
    <cellStyle name="Normal 2 4 2" xfId="337"/>
    <cellStyle name="Normal 2 5" xfId="338"/>
    <cellStyle name="Normal 3" xfId="339"/>
    <cellStyle name="Normal 3 2" xfId="340"/>
    <cellStyle name="Normal 3 3" xfId="341"/>
    <cellStyle name="Normal 3 4" xfId="342"/>
    <cellStyle name="Normal 3 5" xfId="343"/>
    <cellStyle name="Normal 4" xfId="344"/>
    <cellStyle name="Normal 4 2" xfId="345"/>
    <cellStyle name="Normal 4 2 2" xfId="346"/>
    <cellStyle name="Normal 4 3" xfId="347"/>
    <cellStyle name="Normal 4 4" xfId="348"/>
    <cellStyle name="Normal 5" xfId="349"/>
    <cellStyle name="Normal 5 2" xfId="350"/>
    <cellStyle name="Normal 5 2 2" xfId="351"/>
    <cellStyle name="Normal 5 2 2 2" xfId="352"/>
    <cellStyle name="Normal 9" xfId="353"/>
    <cellStyle name="Normal_indice" xfId="354"/>
    <cellStyle name="Notas" xfId="355" builtinId="10" customBuiltin="1"/>
    <cellStyle name="Notas 2 2" xfId="356"/>
    <cellStyle name="Notas 2 2 2" xfId="357"/>
    <cellStyle name="Notas 2 2 3" xfId="358"/>
    <cellStyle name="Notas 2 3" xfId="359"/>
    <cellStyle name="Notas 2 4" xfId="360"/>
    <cellStyle name="Notas 3 2" xfId="361"/>
    <cellStyle name="Notas 3 3" xfId="362"/>
    <cellStyle name="Notas 4" xfId="363"/>
    <cellStyle name="Porcentaje" xfId="364" builtinId="5"/>
    <cellStyle name="Porcentaje 2" xfId="365"/>
    <cellStyle name="Porcentaje 3" xfId="366"/>
    <cellStyle name="Porcentual 2" xfId="367"/>
    <cellStyle name="Porcentual 2 2" xfId="368"/>
    <cellStyle name="Porcentual 2 3" xfId="369"/>
    <cellStyle name="Porcentual 2 4" xfId="370"/>
    <cellStyle name="Porcentual 2 4 2" xfId="371"/>
    <cellStyle name="Porcentual 2 5" xfId="372"/>
    <cellStyle name="Salida" xfId="373" builtinId="21" customBuiltin="1"/>
    <cellStyle name="Salida 2 2" xfId="374"/>
    <cellStyle name="Salida 2 2 2" xfId="375"/>
    <cellStyle name="Salida 2 2 3" xfId="376"/>
    <cellStyle name="Salida 2 3" xfId="377"/>
    <cellStyle name="Salida 2 4" xfId="378"/>
    <cellStyle name="Salida 3 2" xfId="379"/>
    <cellStyle name="Salida 3 3" xfId="380"/>
    <cellStyle name="Salida 4" xfId="381"/>
    <cellStyle name="Texto de advertencia" xfId="382" builtinId="11" customBuiltin="1"/>
    <cellStyle name="Texto de advertencia 2 2" xfId="383"/>
    <cellStyle name="Texto de advertencia 2 2 2" xfId="384"/>
    <cellStyle name="Texto de advertencia 2 2 3" xfId="385"/>
    <cellStyle name="Texto de advertencia 2 3" xfId="386"/>
    <cellStyle name="Texto de advertencia 2 4" xfId="387"/>
    <cellStyle name="Texto de advertencia 3 2" xfId="388"/>
    <cellStyle name="Texto de advertencia 3 3" xfId="389"/>
    <cellStyle name="Texto de advertencia 4" xfId="390"/>
    <cellStyle name="Texto explicativo" xfId="391" builtinId="53" customBuiltin="1"/>
    <cellStyle name="Texto explicativo 2 2" xfId="392"/>
    <cellStyle name="Texto explicativo 2 2 2" xfId="393"/>
    <cellStyle name="Texto explicativo 2 2 3" xfId="394"/>
    <cellStyle name="Texto explicativo 2 3" xfId="395"/>
    <cellStyle name="Texto explicativo 2 4" xfId="396"/>
    <cellStyle name="Texto explicativo 3 2" xfId="397"/>
    <cellStyle name="Texto explicativo 3 3" xfId="398"/>
    <cellStyle name="Texto explicativo 4" xfId="399"/>
    <cellStyle name="Título" xfId="400" builtinId="15" customBuiltin="1"/>
    <cellStyle name="Título 1 2 2" xfId="401"/>
    <cellStyle name="Título 1 2 2 2" xfId="402"/>
    <cellStyle name="Título 1 2 2 3" xfId="403"/>
    <cellStyle name="Título 1 2 3" xfId="404"/>
    <cellStyle name="Título 1 2 4" xfId="405"/>
    <cellStyle name="Título 1 3 2" xfId="406"/>
    <cellStyle name="Título 1 3 3" xfId="407"/>
    <cellStyle name="Título 1 4" xfId="408"/>
    <cellStyle name="Título 2" xfId="409" builtinId="17" customBuiltin="1"/>
    <cellStyle name="Título 2 2 2" xfId="410"/>
    <cellStyle name="Título 2 2 2 2" xfId="411"/>
    <cellStyle name="Título 2 2 2 3" xfId="412"/>
    <cellStyle name="Título 2 2 3" xfId="413"/>
    <cellStyle name="Título 2 2 4" xfId="414"/>
    <cellStyle name="Título 2 3 2" xfId="415"/>
    <cellStyle name="Título 2 3 3" xfId="416"/>
    <cellStyle name="Título 2 4" xfId="417"/>
    <cellStyle name="Título 3" xfId="418" builtinId="18" customBuiltin="1"/>
    <cellStyle name="Título 3 2 2" xfId="419"/>
    <cellStyle name="Título 3 2 2 2" xfId="420"/>
    <cellStyle name="Título 3 2 2 3" xfId="421"/>
    <cellStyle name="Título 3 2 3" xfId="422"/>
    <cellStyle name="Título 3 2 4" xfId="423"/>
    <cellStyle name="Título 3 3 2" xfId="424"/>
    <cellStyle name="Título 3 3 3" xfId="425"/>
    <cellStyle name="Título 3 4" xfId="426"/>
    <cellStyle name="Título 4 2" xfId="427"/>
    <cellStyle name="Título 4 2 2" xfId="428"/>
    <cellStyle name="Título 4 2 3" xfId="429"/>
    <cellStyle name="Título 4 3" xfId="430"/>
    <cellStyle name="Título 4 4" xfId="431"/>
    <cellStyle name="Título 5 2" xfId="432"/>
    <cellStyle name="Título 5 3" xfId="433"/>
    <cellStyle name="Título 6" xfId="434"/>
    <cellStyle name="Total" xfId="435" builtinId="25" customBuiltin="1"/>
    <cellStyle name="Total 2 2" xfId="436"/>
    <cellStyle name="Total 2 2 2" xfId="437"/>
    <cellStyle name="Total 2 2 3" xfId="438"/>
    <cellStyle name="Total 2 3" xfId="439"/>
    <cellStyle name="Total 2 4" xfId="440"/>
    <cellStyle name="Total 3 2" xfId="441"/>
    <cellStyle name="Total 3 3" xfId="442"/>
    <cellStyle name="Total 4" xfId="443"/>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tableStyleElement type="headerRow" dxfId="29"/>
      <tableStyleElement type="totalRow" dxfId="28"/>
      <tableStyleElement type="firstRowStripe" dxfId="27"/>
      <tableStyleElement type="firstColumnStripe" dxfId="26"/>
      <tableStyleElement type="firstSubtotalColumn" dxfId="25"/>
      <tableStyleElement type="firstSubtotalRow" dxfId="24"/>
      <tableStyleElement type="secondSubtotalRow" dxfId="23"/>
      <tableStyleElement type="firstRowSubheading" dxfId="22"/>
      <tableStyleElement type="secondRowSubheading" dxfId="21"/>
      <tableStyleElement type="pageFieldLabels" dxfId="20"/>
      <tableStyleElement type="pageFieldValues" dxfId="19"/>
    </tableStyle>
    <tableStyle name="PivotStyleLight16 3" table="0" count="11">
      <tableStyleElement type="headerRow" dxfId="18"/>
      <tableStyleElement type="totalRow" dxfId="17"/>
      <tableStyleElement type="firstRowStripe" dxfId="16"/>
      <tableStyleElement type="firstColumnStripe" dxfId="15"/>
      <tableStyleElement type="firstSubtotalColumn"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a:t>
            </a:r>
          </a:p>
        </c:rich>
      </c:tx>
      <c:overlay val="0"/>
      <c:spPr>
        <a:noFill/>
        <a:ln w="25400">
          <a:noFill/>
        </a:ln>
      </c:spPr>
    </c:title>
    <c:autoTitleDeleted val="0"/>
    <c:plotArea>
      <c:layout>
        <c:manualLayout>
          <c:layoutTarget val="inner"/>
          <c:xMode val="edge"/>
          <c:yMode val="edge"/>
          <c:x val="0.12185490771779101"/>
          <c:y val="0.134280654455815"/>
          <c:w val="0.81030828773522001"/>
          <c:h val="0.61601002682592099"/>
        </c:manualLayout>
      </c:layout>
      <c:lineChart>
        <c:grouping val="standard"/>
        <c:varyColors val="0"/>
        <c:ser>
          <c:idx val="0"/>
          <c:order val="0"/>
          <c:tx>
            <c:strRef>
              <c:f>'precio mayorista'!$C$7</c:f>
              <c:strCache>
                <c:ptCount val="1"/>
                <c:pt idx="0">
                  <c:v>2016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5870.2493894916133</c:v>
                </c:pt>
                <c:pt idx="1">
                  <c:v>5512.2771475282989</c:v>
                </c:pt>
                <c:pt idx="2">
                  <c:v>5621.283265841128</c:v>
                </c:pt>
                <c:pt idx="3">
                  <c:v>5289.886655795267</c:v>
                </c:pt>
                <c:pt idx="4">
                  <c:v>6568.1963639273808</c:v>
                </c:pt>
                <c:pt idx="5">
                  <c:v>7206.8687738496637</c:v>
                </c:pt>
                <c:pt idx="6">
                  <c:v>7248.9546176367357</c:v>
                </c:pt>
                <c:pt idx="7">
                  <c:v>7945.3385133182337</c:v>
                </c:pt>
                <c:pt idx="8">
                  <c:v>7040.2649865985759</c:v>
                </c:pt>
                <c:pt idx="9">
                  <c:v>7292.0917825686429</c:v>
                </c:pt>
                <c:pt idx="10">
                  <c:v>6354.105789104201</c:v>
                </c:pt>
                <c:pt idx="11">
                  <c:v>3863.9035405145264</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2018</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7976.7941188395216</c:v>
                </c:pt>
                <c:pt idx="1">
                  <c:v>7386.0482005676686</c:v>
                </c:pt>
                <c:pt idx="2">
                  <c:v>7621.296860804714</c:v>
                </c:pt>
                <c:pt idx="3">
                  <c:v>7169.2904729380289</c:v>
                </c:pt>
                <c:pt idx="4">
                  <c:v>6467.8749860272064</c:v>
                </c:pt>
                <c:pt idx="5">
                  <c:v>6864.28954335664</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2015/16</c:v>
                </c:pt>
              </c:strCache>
            </c:strRef>
          </c:tx>
          <c:spPr>
            <a:solidFill>
              <a:srgbClr val="4F81BD"/>
            </a:solidFill>
            <a:ln w="25400">
              <a:noFill/>
            </a:ln>
          </c:spPr>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región'!$C$22:$K$22</c:f>
              <c:numCache>
                <c:formatCode>#,##0.0</c:formatCode>
                <c:ptCount val="9"/>
                <c:pt idx="0">
                  <c:v>24.23</c:v>
                </c:pt>
                <c:pt idx="1">
                  <c:v>17.809999999999999</c:v>
                </c:pt>
                <c:pt idx="2">
                  <c:v>17.2</c:v>
                </c:pt>
                <c:pt idx="3">
                  <c:v>13.73</c:v>
                </c:pt>
                <c:pt idx="4">
                  <c:v>16.919999999999998</c:v>
                </c:pt>
                <c:pt idx="5">
                  <c:v>14.809999999999999</c:v>
                </c:pt>
                <c:pt idx="6">
                  <c:v>22.619999999999997</c:v>
                </c:pt>
                <c:pt idx="7">
                  <c:v>22</c:v>
                </c:pt>
                <c:pt idx="8">
                  <c:v>33.200000000000003</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2016/17</c:v>
                </c:pt>
              </c:strCache>
            </c:strRef>
          </c:tx>
          <c:spPr>
            <a:solidFill>
              <a:srgbClr val="C0504D"/>
            </a:solidFill>
            <a:ln w="25400">
              <a:noFill/>
            </a:ln>
          </c:spPr>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región'!$C$23:$K$23</c:f>
              <c:numCache>
                <c:formatCode>#,##0.0</c:formatCode>
                <c:ptCount val="9"/>
                <c:pt idx="0">
                  <c:v>24.86</c:v>
                </c:pt>
                <c:pt idx="1">
                  <c:v>13.88</c:v>
                </c:pt>
                <c:pt idx="2">
                  <c:v>17</c:v>
                </c:pt>
                <c:pt idx="3">
                  <c:v>15.419999999999998</c:v>
                </c:pt>
                <c:pt idx="4">
                  <c:v>22.130000000000003</c:v>
                </c:pt>
                <c:pt idx="5">
                  <c:v>17.25</c:v>
                </c:pt>
                <c:pt idx="6">
                  <c:v>26.639999999999997</c:v>
                </c:pt>
                <c:pt idx="7">
                  <c:v>31.689999999999998</c:v>
                </c:pt>
                <c:pt idx="8">
                  <c:v>42.980000000000004</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2017/18</c:v>
                </c:pt>
              </c:strCache>
            </c:strRef>
          </c:tx>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región'!$C$24:$K$24</c:f>
              <c:numCache>
                <c:formatCode>#,##0.0</c:formatCode>
                <c:ptCount val="9"/>
                <c:pt idx="0">
                  <c:v>28.378922166817894</c:v>
                </c:pt>
                <c:pt idx="1">
                  <c:v>16.260056952992556</c:v>
                </c:pt>
                <c:pt idx="2">
                  <c:v>18.951020851994503</c:v>
                </c:pt>
                <c:pt idx="3">
                  <c:v>14.489636066017113</c:v>
                </c:pt>
                <c:pt idx="4">
                  <c:v>18.728394313163221</c:v>
                </c:pt>
                <c:pt idx="5">
                  <c:v>18.711030121702311</c:v>
                </c:pt>
                <c:pt idx="6">
                  <c:v>31.758873628341366</c:v>
                </c:pt>
                <c:pt idx="7">
                  <c:v>48.387835356389296</c:v>
                </c:pt>
                <c:pt idx="8">
                  <c:v>39.863420959984026</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Gráfico 2. Precio diario de papa en los mercados mayoristas</a:t>
            </a:r>
            <a:r>
              <a:rPr lang="en-US" sz="1200" b="1" baseline="0"/>
              <a:t> </a:t>
            </a:r>
            <a:r>
              <a:rPr lang="en-US" sz="1200" b="1"/>
              <a:t>(en $/25 kilos con IVA)</a:t>
            </a:r>
          </a:p>
        </c:rich>
      </c:tx>
      <c:layout>
        <c:manualLayout>
          <c:xMode val="edge"/>
          <c:yMode val="edge"/>
          <c:x val="0.16944853902609264"/>
          <c:y val="4.7224947686134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trendline>
            <c:spPr>
              <a:ln w="19050" cap="rnd">
                <a:solidFill>
                  <a:srgbClr val="FF0000"/>
                </a:solidFill>
                <a:prstDash val="sysDot"/>
              </a:ln>
              <a:effectLst/>
            </c:spPr>
            <c:trendlineType val="poly"/>
            <c:order val="2"/>
            <c:dispRSqr val="0"/>
            <c:dispEq val="0"/>
          </c:trendline>
          <c:cat>
            <c:strLit>
              <c:ptCount val="130"/>
              <c:pt idx="0">
                <c:v>02-01-18</c:v>
              </c:pt>
              <c:pt idx="1">
                <c:v>03-01-18</c:v>
              </c:pt>
              <c:pt idx="2">
                <c:v>04-01-18</c:v>
              </c:pt>
              <c:pt idx="3">
                <c:v>05-01-18</c:v>
              </c:pt>
              <c:pt idx="4">
                <c:v>08-01-18</c:v>
              </c:pt>
              <c:pt idx="5">
                <c:v>09-01-18</c:v>
              </c:pt>
              <c:pt idx="6">
                <c:v>10-01-18</c:v>
              </c:pt>
              <c:pt idx="7">
                <c:v>11-01-18</c:v>
              </c:pt>
              <c:pt idx="8">
                <c:v>12-01-18</c:v>
              </c:pt>
              <c:pt idx="9">
                <c:v>15-01-18</c:v>
              </c:pt>
              <c:pt idx="10">
                <c:v>17-01-18</c:v>
              </c:pt>
              <c:pt idx="11">
                <c:v>18-01-18</c:v>
              </c:pt>
              <c:pt idx="12">
                <c:v>19-01-18</c:v>
              </c:pt>
              <c:pt idx="13">
                <c:v>22-01-18</c:v>
              </c:pt>
              <c:pt idx="14">
                <c:v>23-01-18</c:v>
              </c:pt>
              <c:pt idx="15">
                <c:v>24-01-18</c:v>
              </c:pt>
              <c:pt idx="16">
                <c:v>25-01-18</c:v>
              </c:pt>
              <c:pt idx="17">
                <c:v>26-01-18</c:v>
              </c:pt>
              <c:pt idx="18">
                <c:v>29-01-18</c:v>
              </c:pt>
              <c:pt idx="19">
                <c:v>30-01-18</c:v>
              </c:pt>
              <c:pt idx="20">
                <c:v>31-01-18</c:v>
              </c:pt>
              <c:pt idx="21">
                <c:v>01-02-18</c:v>
              </c:pt>
              <c:pt idx="22">
                <c:v>02-02-18</c:v>
              </c:pt>
              <c:pt idx="23">
                <c:v>05-02-18</c:v>
              </c:pt>
              <c:pt idx="24">
                <c:v>06-02-18</c:v>
              </c:pt>
              <c:pt idx="25">
                <c:v>07-02-18</c:v>
              </c:pt>
              <c:pt idx="26">
                <c:v>08-02-18</c:v>
              </c:pt>
              <c:pt idx="27">
                <c:v>09-02-18</c:v>
              </c:pt>
              <c:pt idx="28">
                <c:v>12-02-18</c:v>
              </c:pt>
              <c:pt idx="29">
                <c:v>13-02-18</c:v>
              </c:pt>
              <c:pt idx="30">
                <c:v>14-02-18</c:v>
              </c:pt>
              <c:pt idx="31">
                <c:v>15-02-18</c:v>
              </c:pt>
              <c:pt idx="32">
                <c:v>16-02-18</c:v>
              </c:pt>
              <c:pt idx="33">
                <c:v>19-02-18</c:v>
              </c:pt>
              <c:pt idx="34">
                <c:v>20-02-18</c:v>
              </c:pt>
              <c:pt idx="35">
                <c:v>21-02-18</c:v>
              </c:pt>
              <c:pt idx="36">
                <c:v>22-02-18</c:v>
              </c:pt>
              <c:pt idx="37">
                <c:v>23-02-18</c:v>
              </c:pt>
              <c:pt idx="38">
                <c:v>26-02-18</c:v>
              </c:pt>
              <c:pt idx="39">
                <c:v>27-02-18</c:v>
              </c:pt>
              <c:pt idx="40">
                <c:v>28-02-18</c:v>
              </c:pt>
              <c:pt idx="41">
                <c:v>01-03-18</c:v>
              </c:pt>
              <c:pt idx="42">
                <c:v>02-03-18</c:v>
              </c:pt>
              <c:pt idx="43">
                <c:v>05-03-18</c:v>
              </c:pt>
              <c:pt idx="44">
                <c:v>06-03-18</c:v>
              </c:pt>
              <c:pt idx="45">
                <c:v>07-03-18</c:v>
              </c:pt>
              <c:pt idx="46">
                <c:v>08-03-18</c:v>
              </c:pt>
              <c:pt idx="47">
                <c:v>09-03-18</c:v>
              </c:pt>
              <c:pt idx="48">
                <c:v>12-03-18</c:v>
              </c:pt>
              <c:pt idx="49">
                <c:v>13-03-18</c:v>
              </c:pt>
              <c:pt idx="50">
                <c:v>14-03-18</c:v>
              </c:pt>
              <c:pt idx="51">
                <c:v>15-03-18</c:v>
              </c:pt>
              <c:pt idx="52">
                <c:v>16-03-18</c:v>
              </c:pt>
              <c:pt idx="53">
                <c:v>19-03-18</c:v>
              </c:pt>
              <c:pt idx="54">
                <c:v>20-03-18</c:v>
              </c:pt>
              <c:pt idx="55">
                <c:v>21-03-18</c:v>
              </c:pt>
              <c:pt idx="56">
                <c:v>22-03-18</c:v>
              </c:pt>
              <c:pt idx="57">
                <c:v>23-03-18</c:v>
              </c:pt>
              <c:pt idx="58">
                <c:v>26-03-18</c:v>
              </c:pt>
              <c:pt idx="59">
                <c:v>27-03-18</c:v>
              </c:pt>
              <c:pt idx="60">
                <c:v>29-03-18</c:v>
              </c:pt>
              <c:pt idx="61">
                <c:v>02-04-18</c:v>
              </c:pt>
              <c:pt idx="62">
                <c:v>03-04-18</c:v>
              </c:pt>
              <c:pt idx="63">
                <c:v>04-04-18</c:v>
              </c:pt>
              <c:pt idx="64">
                <c:v>05-04-18</c:v>
              </c:pt>
              <c:pt idx="65">
                <c:v>06-04-18</c:v>
              </c:pt>
              <c:pt idx="66">
                <c:v>09-04-18</c:v>
              </c:pt>
              <c:pt idx="67">
                <c:v>10-04-18</c:v>
              </c:pt>
              <c:pt idx="68">
                <c:v>11-04-18</c:v>
              </c:pt>
              <c:pt idx="69">
                <c:v>12-04-18</c:v>
              </c:pt>
              <c:pt idx="70">
                <c:v>13-04-18</c:v>
              </c:pt>
              <c:pt idx="71">
                <c:v>16-04-18</c:v>
              </c:pt>
              <c:pt idx="72">
                <c:v>17-04-18</c:v>
              </c:pt>
              <c:pt idx="73">
                <c:v>18-04-18</c:v>
              </c:pt>
              <c:pt idx="74">
                <c:v>19-04-18</c:v>
              </c:pt>
              <c:pt idx="75">
                <c:v>20-04-18</c:v>
              </c:pt>
              <c:pt idx="76">
                <c:v>23-04-18</c:v>
              </c:pt>
              <c:pt idx="77">
                <c:v>24-04-18</c:v>
              </c:pt>
              <c:pt idx="78">
                <c:v>25-04-18</c:v>
              </c:pt>
              <c:pt idx="79">
                <c:v>26-04-18</c:v>
              </c:pt>
              <c:pt idx="80">
                <c:v>27-04-18</c:v>
              </c:pt>
              <c:pt idx="81">
                <c:v>30-04-18</c:v>
              </c:pt>
              <c:pt idx="82">
                <c:v>02-05-18</c:v>
              </c:pt>
              <c:pt idx="83">
                <c:v>03-05-18</c:v>
              </c:pt>
              <c:pt idx="84">
                <c:v>04-05-18</c:v>
              </c:pt>
              <c:pt idx="85">
                <c:v>07-05-18</c:v>
              </c:pt>
              <c:pt idx="86">
                <c:v>08-05-18</c:v>
              </c:pt>
              <c:pt idx="87">
                <c:v>09-05-18</c:v>
              </c:pt>
              <c:pt idx="88">
                <c:v>10-05-18</c:v>
              </c:pt>
              <c:pt idx="89">
                <c:v>11-05-18</c:v>
              </c:pt>
              <c:pt idx="90">
                <c:v>14-05-18</c:v>
              </c:pt>
              <c:pt idx="91">
                <c:v>15-05-18</c:v>
              </c:pt>
              <c:pt idx="92">
                <c:v>16-05-18</c:v>
              </c:pt>
              <c:pt idx="93">
                <c:v>17-05-18</c:v>
              </c:pt>
              <c:pt idx="94">
                <c:v>18-05-18</c:v>
              </c:pt>
              <c:pt idx="95">
                <c:v>22-05-18</c:v>
              </c:pt>
              <c:pt idx="96">
                <c:v>23-05-18</c:v>
              </c:pt>
              <c:pt idx="97">
                <c:v>24-05-18</c:v>
              </c:pt>
              <c:pt idx="98">
                <c:v>25-05-18</c:v>
              </c:pt>
              <c:pt idx="99">
                <c:v>28-05-18</c:v>
              </c:pt>
              <c:pt idx="100">
                <c:v>29-05-18</c:v>
              </c:pt>
              <c:pt idx="101">
                <c:v>30-05-18</c:v>
              </c:pt>
              <c:pt idx="102">
                <c:v>31-05-18</c:v>
              </c:pt>
              <c:pt idx="103">
                <c:v>01-06-18</c:v>
              </c:pt>
              <c:pt idx="104">
                <c:v>04-06-18</c:v>
              </c:pt>
              <c:pt idx="105">
                <c:v>05-06-18</c:v>
              </c:pt>
              <c:pt idx="106">
                <c:v>06-06-18</c:v>
              </c:pt>
              <c:pt idx="107">
                <c:v>07-06-18</c:v>
              </c:pt>
              <c:pt idx="108">
                <c:v>08-06-18</c:v>
              </c:pt>
              <c:pt idx="109">
                <c:v>11-06-18</c:v>
              </c:pt>
              <c:pt idx="110">
                <c:v>12-06-18</c:v>
              </c:pt>
              <c:pt idx="111">
                <c:v>13-06-18</c:v>
              </c:pt>
              <c:pt idx="112">
                <c:v>14-06-18</c:v>
              </c:pt>
              <c:pt idx="113">
                <c:v>15-06-18</c:v>
              </c:pt>
              <c:pt idx="114">
                <c:v>18-06-18</c:v>
              </c:pt>
              <c:pt idx="115">
                <c:v>19-06-18</c:v>
              </c:pt>
              <c:pt idx="116">
                <c:v>20-06-18</c:v>
              </c:pt>
              <c:pt idx="117">
                <c:v>21-06-18</c:v>
              </c:pt>
              <c:pt idx="118">
                <c:v>22-06-18</c:v>
              </c:pt>
              <c:pt idx="119">
                <c:v>25-06-18</c:v>
              </c:pt>
              <c:pt idx="120">
                <c:v>26-06-18</c:v>
              </c:pt>
              <c:pt idx="121">
                <c:v>27-06-18</c:v>
              </c:pt>
              <c:pt idx="122">
                <c:v>28-06-18</c:v>
              </c:pt>
              <c:pt idx="123">
                <c:v>29-06-18</c:v>
              </c:pt>
              <c:pt idx="124">
                <c:v>03-07-18</c:v>
              </c:pt>
              <c:pt idx="125">
                <c:v>04-07-18</c:v>
              </c:pt>
              <c:pt idx="126">
                <c:v>05-07-18</c:v>
              </c:pt>
              <c:pt idx="127">
                <c:v>06-07-18</c:v>
              </c:pt>
              <c:pt idx="128">
                <c:v>09-07-18</c:v>
              </c:pt>
              <c:pt idx="129">
                <c:v>10-07-18</c:v>
              </c:pt>
            </c:strLit>
          </c:cat>
          <c:val>
            <c:numLit>
              <c:formatCode>General</c:formatCode>
              <c:ptCount val="130"/>
              <c:pt idx="0">
                <c:v>8198.1140939597317</c:v>
              </c:pt>
              <c:pt idx="1">
                <c:v>7688.5960841189271</c:v>
              </c:pt>
              <c:pt idx="2">
                <c:v>7712.0794701986752</c:v>
              </c:pt>
              <c:pt idx="3">
                <c:v>7722.1085613415707</c:v>
              </c:pt>
              <c:pt idx="4">
                <c:v>7777.9975845410627</c:v>
              </c:pt>
              <c:pt idx="5">
                <c:v>7635.2427983539092</c:v>
              </c:pt>
              <c:pt idx="6">
                <c:v>7791.2444444444445</c:v>
              </c:pt>
              <c:pt idx="7">
                <c:v>7747.1149425287358</c:v>
              </c:pt>
              <c:pt idx="8">
                <c:v>7556.6965202509982</c:v>
              </c:pt>
              <c:pt idx="9">
                <c:v>7577.5585585585586</c:v>
              </c:pt>
              <c:pt idx="10">
                <c:v>6957.7911676646709</c:v>
              </c:pt>
              <c:pt idx="11">
                <c:v>6893.582079343365</c:v>
              </c:pt>
              <c:pt idx="12">
                <c:v>6825.8081395348836</c:v>
              </c:pt>
              <c:pt idx="13">
                <c:v>6806.717391304348</c:v>
              </c:pt>
              <c:pt idx="14">
                <c:v>6253.6560999039384</c:v>
              </c:pt>
              <c:pt idx="15">
                <c:v>6432.8564102564105</c:v>
              </c:pt>
              <c:pt idx="16">
                <c:v>6606.5829383886257</c:v>
              </c:pt>
              <c:pt idx="17">
                <c:v>6926.9315068493152</c:v>
              </c:pt>
              <c:pt idx="18">
                <c:v>7277.217391304348</c:v>
              </c:pt>
              <c:pt idx="19">
                <c:v>7452.6538461538457</c:v>
              </c:pt>
              <c:pt idx="20">
                <c:v>6954.3336405529953</c:v>
              </c:pt>
              <c:pt idx="21">
                <c:v>7478.5107913669062</c:v>
              </c:pt>
              <c:pt idx="22">
                <c:v>7552.1917808219177</c:v>
              </c:pt>
              <c:pt idx="23">
                <c:v>7611.7764705882355</c:v>
              </c:pt>
              <c:pt idx="24">
                <c:v>6910.7003891050581</c:v>
              </c:pt>
              <c:pt idx="25">
                <c:v>6774.7387387387389</c:v>
              </c:pt>
              <c:pt idx="26">
                <c:v>6579.4920634920636</c:v>
              </c:pt>
              <c:pt idx="27">
                <c:v>6343.2733333333335</c:v>
              </c:pt>
              <c:pt idx="28">
                <c:v>6963.337890625</c:v>
              </c:pt>
              <c:pt idx="29">
                <c:v>6798.7883597883601</c:v>
              </c:pt>
              <c:pt idx="30">
                <c:v>6734.4802259887001</c:v>
              </c:pt>
              <c:pt idx="31">
                <c:v>6733.9367088607596</c:v>
              </c:pt>
              <c:pt idx="32">
                <c:v>6864.7569060773485</c:v>
              </c:pt>
              <c:pt idx="33">
                <c:v>6449.1101694915251</c:v>
              </c:pt>
              <c:pt idx="34">
                <c:v>7118.4963503649633</c:v>
              </c:pt>
              <c:pt idx="35">
                <c:v>7177.9009009009005</c:v>
              </c:pt>
              <c:pt idx="36">
                <c:v>7381.8</c:v>
              </c:pt>
              <c:pt idx="37">
                <c:v>7374.8928571428569</c:v>
              </c:pt>
              <c:pt idx="38">
                <c:v>7155.8785834738619</c:v>
              </c:pt>
              <c:pt idx="39">
                <c:v>6647.4962962962964</c:v>
              </c:pt>
              <c:pt idx="40">
                <c:v>7268.75</c:v>
              </c:pt>
              <c:pt idx="41">
                <c:v>7390.174242424242</c:v>
              </c:pt>
              <c:pt idx="42">
                <c:v>7288.3627906976744</c:v>
              </c:pt>
              <c:pt idx="43">
                <c:v>7040.8196721311479</c:v>
              </c:pt>
              <c:pt idx="44">
                <c:v>7492.2694300518133</c:v>
              </c:pt>
              <c:pt idx="45">
                <c:v>7208.1365366317796</c:v>
              </c:pt>
              <c:pt idx="46">
                <c:v>7138.2910662824206</c:v>
              </c:pt>
              <c:pt idx="47">
                <c:v>7439.0985221674873</c:v>
              </c:pt>
              <c:pt idx="48">
                <c:v>7434.565217391304</c:v>
              </c:pt>
              <c:pt idx="49">
                <c:v>7054.9109947643983</c:v>
              </c:pt>
              <c:pt idx="50">
                <c:v>7454.9325842696626</c:v>
              </c:pt>
              <c:pt idx="51">
                <c:v>7356.3032786885242</c:v>
              </c:pt>
              <c:pt idx="52">
                <c:v>7459.3023255813951</c:v>
              </c:pt>
              <c:pt idx="53">
                <c:v>6220.05</c:v>
              </c:pt>
              <c:pt idx="54">
                <c:v>7441.2475759534582</c:v>
              </c:pt>
              <c:pt idx="55">
                <c:v>7575.1505376344085</c:v>
              </c:pt>
              <c:pt idx="56">
                <c:v>7637.5247678018577</c:v>
              </c:pt>
              <c:pt idx="57">
                <c:v>7593.0163934426228</c:v>
              </c:pt>
              <c:pt idx="58">
                <c:v>7529.2</c:v>
              </c:pt>
              <c:pt idx="59">
                <c:v>7470.3934993084367</c:v>
              </c:pt>
              <c:pt idx="60">
                <c:v>7207.3879142300193</c:v>
              </c:pt>
              <c:pt idx="61">
                <c:v>6971.7735849056608</c:v>
              </c:pt>
              <c:pt idx="62">
                <c:v>7457.7948717948721</c:v>
              </c:pt>
              <c:pt idx="63">
                <c:v>6737.7324324324327</c:v>
              </c:pt>
              <c:pt idx="64">
                <c:v>6627.4697986577185</c:v>
              </c:pt>
              <c:pt idx="65">
                <c:v>6704.8852459016398</c:v>
              </c:pt>
              <c:pt idx="66">
                <c:v>6978.131868131868</c:v>
              </c:pt>
              <c:pt idx="67">
                <c:v>7013.0965749578891</c:v>
              </c:pt>
              <c:pt idx="68">
                <c:v>6674.8468899521531</c:v>
              </c:pt>
              <c:pt idx="69">
                <c:v>6606.8189522342063</c:v>
              </c:pt>
              <c:pt idx="70">
                <c:v>6788.8677419354835</c:v>
              </c:pt>
              <c:pt idx="71">
                <c:v>6949.0921228304405</c:v>
              </c:pt>
              <c:pt idx="72">
                <c:v>6384.204556962025</c:v>
              </c:pt>
              <c:pt idx="73">
                <c:v>6476.9539748953976</c:v>
              </c:pt>
              <c:pt idx="74">
                <c:v>6575.2311688311693</c:v>
              </c:pt>
              <c:pt idx="75">
                <c:v>6459.4696356275308</c:v>
              </c:pt>
              <c:pt idx="76">
                <c:v>6459.9251439539348</c:v>
              </c:pt>
              <c:pt idx="77">
                <c:v>6402.3244120032441</c:v>
              </c:pt>
              <c:pt idx="78">
                <c:v>6513.0519480519479</c:v>
              </c:pt>
              <c:pt idx="79">
                <c:v>6496.3138686131388</c:v>
              </c:pt>
              <c:pt idx="80">
                <c:v>6486.7433628318586</c:v>
              </c:pt>
              <c:pt idx="81">
                <c:v>6369.9132420091328</c:v>
              </c:pt>
              <c:pt idx="82">
                <c:v>6420.8676258992809</c:v>
              </c:pt>
              <c:pt idx="83">
                <c:v>5920.864185110664</c:v>
              </c:pt>
              <c:pt idx="84">
                <c:v>6093.6267806267806</c:v>
              </c:pt>
              <c:pt idx="85">
                <c:v>6479.6798365122613</c:v>
              </c:pt>
              <c:pt idx="86">
                <c:v>6167.3582531458178</c:v>
              </c:pt>
              <c:pt idx="87">
                <c:v>5892.1220028208745</c:v>
              </c:pt>
              <c:pt idx="88">
                <c:v>6004.6015625</c:v>
              </c:pt>
              <c:pt idx="89">
                <c:v>6074.5394736842109</c:v>
              </c:pt>
              <c:pt idx="90">
                <c:v>6484.28125</c:v>
              </c:pt>
              <c:pt idx="91">
                <c:v>5967.9266055045873</c:v>
              </c:pt>
              <c:pt idx="92">
                <c:v>6106.3066037735853</c:v>
              </c:pt>
              <c:pt idx="93">
                <c:v>5720.7989487516425</c:v>
              </c:pt>
              <c:pt idx="94">
                <c:v>5789.7595628415302</c:v>
              </c:pt>
              <c:pt idx="95">
                <c:v>5538.52622527945</c:v>
              </c:pt>
              <c:pt idx="96">
                <c:v>5742.424242424242</c:v>
              </c:pt>
              <c:pt idx="97">
                <c:v>5638.88064516129</c:v>
              </c:pt>
              <c:pt idx="98">
                <c:v>5751.2536585365851</c:v>
              </c:pt>
              <c:pt idx="99">
                <c:v>5684.3377777777778</c:v>
              </c:pt>
              <c:pt idx="100">
                <c:v>6482.833333333333</c:v>
              </c:pt>
              <c:pt idx="101">
                <c:v>6312.3393665158374</c:v>
              </c:pt>
              <c:pt idx="102">
                <c:v>6458.9818181818182</c:v>
              </c:pt>
              <c:pt idx="103">
                <c:v>6517.5739348370926</c:v>
              </c:pt>
              <c:pt idx="104">
                <c:v>6371.0645161290322</c:v>
              </c:pt>
              <c:pt idx="105">
                <c:v>6280.0515463917527</c:v>
              </c:pt>
              <c:pt idx="106">
                <c:v>6474.5531914893618</c:v>
              </c:pt>
              <c:pt idx="107">
                <c:v>6443.458461538462</c:v>
              </c:pt>
              <c:pt idx="108">
                <c:v>6175.8995215311006</c:v>
              </c:pt>
              <c:pt idx="109">
                <c:v>6888.3297872340427</c:v>
              </c:pt>
              <c:pt idx="110">
                <c:v>6930.6</c:v>
              </c:pt>
              <c:pt idx="111">
                <c:v>6735.715909090909</c:v>
              </c:pt>
              <c:pt idx="112">
                <c:v>6646.6766467065872</c:v>
              </c:pt>
              <c:pt idx="113">
                <c:v>6519.0970464135025</c:v>
              </c:pt>
              <c:pt idx="114">
                <c:v>7036.6606060606064</c:v>
              </c:pt>
              <c:pt idx="115">
                <c:v>6615.8567493112951</c:v>
              </c:pt>
              <c:pt idx="116">
                <c:v>6744.9931972789118</c:v>
              </c:pt>
              <c:pt idx="117">
                <c:v>6792.5566037735853</c:v>
              </c:pt>
              <c:pt idx="118">
                <c:v>6472.9280380176515</c:v>
              </c:pt>
              <c:pt idx="119">
                <c:v>6574.92</c:v>
              </c:pt>
              <c:pt idx="120">
                <c:v>6433.8516129032259</c:v>
              </c:pt>
              <c:pt idx="121">
                <c:v>6489.84</c:v>
              </c:pt>
              <c:pt idx="122">
                <c:v>6466.2857142857147</c:v>
              </c:pt>
              <c:pt idx="123">
                <c:v>6388.3258928571431</c:v>
              </c:pt>
              <c:pt idx="124">
                <c:v>6680.1866666666665</c:v>
              </c:pt>
              <c:pt idx="125">
                <c:v>6433.8014705882351</c:v>
              </c:pt>
              <c:pt idx="126">
                <c:v>7728.724907063197</c:v>
              </c:pt>
              <c:pt idx="127">
                <c:v>7750.1176470588234</c:v>
              </c:pt>
              <c:pt idx="128">
                <c:v>7467.2307692307695</c:v>
              </c:pt>
              <c:pt idx="129">
                <c:v>7053.4199288256232</c:v>
              </c:pt>
            </c:numLit>
          </c:val>
          <c:smooth val="0"/>
          <c:extLst>
            <c:ext xmlns:c16="http://schemas.microsoft.com/office/drawing/2014/chart" uri="{C3380CC4-5D6E-409C-BE32-E72D297353CC}">
              <c16:uniqueId val="{00000001-FBF4-4A47-96C1-BE34CD72066B}"/>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mayorista3'!$C$6:$C$35</c:f>
              <c:numCache>
                <c:formatCode>#,##0</c:formatCode>
                <c:ptCount val="30"/>
                <c:pt idx="0">
                  <c:v>9478</c:v>
                </c:pt>
                <c:pt idx="1">
                  <c:v>8833.5</c:v>
                </c:pt>
                <c:pt idx="4">
                  <c:v>10000</c:v>
                </c:pt>
                <c:pt idx="5">
                  <c:v>9962</c:v>
                </c:pt>
                <c:pt idx="8">
                  <c:v>11437</c:v>
                </c:pt>
                <c:pt idx="9">
                  <c:v>10982</c:v>
                </c:pt>
                <c:pt idx="10">
                  <c:v>10500</c:v>
                </c:pt>
                <c:pt idx="11">
                  <c:v>12000</c:v>
                </c:pt>
                <c:pt idx="12">
                  <c:v>9464</c:v>
                </c:pt>
                <c:pt idx="13">
                  <c:v>9500</c:v>
                </c:pt>
                <c:pt idx="15">
                  <c:v>10000</c:v>
                </c:pt>
                <c:pt idx="16">
                  <c:v>9000</c:v>
                </c:pt>
                <c:pt idx="17">
                  <c:v>9961.4285714285706</c:v>
                </c:pt>
                <c:pt idx="21">
                  <c:v>9500</c:v>
                </c:pt>
                <c:pt idx="22">
                  <c:v>10000</c:v>
                </c:pt>
                <c:pt idx="23">
                  <c:v>9438</c:v>
                </c:pt>
                <c:pt idx="24">
                  <c:v>8283</c:v>
                </c:pt>
                <c:pt idx="25">
                  <c:v>9833</c:v>
                </c:pt>
                <c:pt idx="26">
                  <c:v>9926.8536585365855</c:v>
                </c:pt>
                <c:pt idx="27">
                  <c:v>10500</c:v>
                </c:pt>
                <c:pt idx="29">
                  <c:v>12000</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mayorista3'!$D$6:$D$35</c:f>
              <c:numCache>
                <c:formatCode>#,##0</c:formatCode>
                <c:ptCount val="30"/>
                <c:pt idx="0">
                  <c:v>7488.0952380952385</c:v>
                </c:pt>
                <c:pt idx="1">
                  <c:v>7489.130434782609</c:v>
                </c:pt>
                <c:pt idx="2">
                  <c:v>7513.1578947368425</c:v>
                </c:pt>
                <c:pt idx="3">
                  <c:v>7489.130434782609</c:v>
                </c:pt>
                <c:pt idx="4">
                  <c:v>7500</c:v>
                </c:pt>
                <c:pt idx="5">
                  <c:v>7488.0952380952385</c:v>
                </c:pt>
                <c:pt idx="6">
                  <c:v>7489.130434782609</c:v>
                </c:pt>
                <c:pt idx="7">
                  <c:v>7513.1578947368425</c:v>
                </c:pt>
                <c:pt idx="8">
                  <c:v>7489.130434782609</c:v>
                </c:pt>
                <c:pt idx="9">
                  <c:v>7250</c:v>
                </c:pt>
                <c:pt idx="10">
                  <c:v>7964</c:v>
                </c:pt>
                <c:pt idx="11">
                  <c:v>8033</c:v>
                </c:pt>
                <c:pt idx="12">
                  <c:v>7985</c:v>
                </c:pt>
                <c:pt idx="13">
                  <c:v>8033</c:v>
                </c:pt>
                <c:pt idx="14">
                  <c:v>7932</c:v>
                </c:pt>
                <c:pt idx="15">
                  <c:v>7964</c:v>
                </c:pt>
                <c:pt idx="16">
                  <c:v>8033</c:v>
                </c:pt>
                <c:pt idx="17">
                  <c:v>7985</c:v>
                </c:pt>
                <c:pt idx="18">
                  <c:v>8272</c:v>
                </c:pt>
                <c:pt idx="19">
                  <c:v>8205</c:v>
                </c:pt>
                <c:pt idx="20">
                  <c:v>8171</c:v>
                </c:pt>
                <c:pt idx="21">
                  <c:v>8272</c:v>
                </c:pt>
                <c:pt idx="22">
                  <c:v>8240</c:v>
                </c:pt>
                <c:pt idx="23">
                  <c:v>8345</c:v>
                </c:pt>
                <c:pt idx="24">
                  <c:v>8700</c:v>
                </c:pt>
                <c:pt idx="25">
                  <c:v>8728.2608695652179</c:v>
                </c:pt>
                <c:pt idx="26">
                  <c:v>8760.2040816326535</c:v>
                </c:pt>
                <c:pt idx="27">
                  <c:v>9071.9298245614027</c:v>
                </c:pt>
                <c:pt idx="28">
                  <c:v>8728.2608695652179</c:v>
                </c:pt>
                <c:pt idx="29">
                  <c:v>8162.8289473684208</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mayorista3'!$E$6:$E$35</c:f>
              <c:numCache>
                <c:formatCode>#,##0</c:formatCode>
                <c:ptCount val="30"/>
                <c:pt idx="0">
                  <c:v>5888.8888888888887</c:v>
                </c:pt>
                <c:pt idx="1">
                  <c:v>5993.2972972972975</c:v>
                </c:pt>
                <c:pt idx="2">
                  <c:v>6081.3765020026703</c:v>
                </c:pt>
                <c:pt idx="3">
                  <c:v>5955.0449438202249</c:v>
                </c:pt>
                <c:pt idx="4">
                  <c:v>5921.6741573033705</c:v>
                </c:pt>
                <c:pt idx="5">
                  <c:v>6128.1923076923076</c:v>
                </c:pt>
                <c:pt idx="6">
                  <c:v>6074.5405405405409</c:v>
                </c:pt>
                <c:pt idx="7">
                  <c:v>5969.378787878788</c:v>
                </c:pt>
                <c:pt idx="8">
                  <c:v>5912.1758241758243</c:v>
                </c:pt>
                <c:pt idx="9">
                  <c:v>6375.291666666667</c:v>
                </c:pt>
                <c:pt idx="10">
                  <c:v>6659.045454545455</c:v>
                </c:pt>
                <c:pt idx="11">
                  <c:v>6567.405405405405</c:v>
                </c:pt>
                <c:pt idx="12">
                  <c:v>6789</c:v>
                </c:pt>
                <c:pt idx="13">
                  <c:v>6926.919270833333</c:v>
                </c:pt>
                <c:pt idx="14">
                  <c:v>6452.3809523809523</c:v>
                </c:pt>
                <c:pt idx="15">
                  <c:v>6514.36231884058</c:v>
                </c:pt>
                <c:pt idx="16">
                  <c:v>6163.7413793103451</c:v>
                </c:pt>
                <c:pt idx="17">
                  <c:v>6145.1612903225805</c:v>
                </c:pt>
                <c:pt idx="18">
                  <c:v>6323.5806451612907</c:v>
                </c:pt>
                <c:pt idx="19">
                  <c:v>6232.7912087912091</c:v>
                </c:pt>
                <c:pt idx="20">
                  <c:v>6026.7741935483873</c:v>
                </c:pt>
                <c:pt idx="21">
                  <c:v>6300.2</c:v>
                </c:pt>
                <c:pt idx="22">
                  <c:v>6062.625</c:v>
                </c:pt>
                <c:pt idx="23">
                  <c:v>6202.0638297872338</c:v>
                </c:pt>
                <c:pt idx="24">
                  <c:v>6230.3492063492067</c:v>
                </c:pt>
                <c:pt idx="25">
                  <c:v>6341.152173913043</c:v>
                </c:pt>
                <c:pt idx="26">
                  <c:v>6523</c:v>
                </c:pt>
                <c:pt idx="27">
                  <c:v>6666.2987012987014</c:v>
                </c:pt>
                <c:pt idx="28">
                  <c:v>6594.0705882352941</c:v>
                </c:pt>
                <c:pt idx="29">
                  <c:v>6412.3711340206182</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mayorista3'!$F$6:$F$35</c:f>
              <c:numCache>
                <c:formatCode>#,##0</c:formatCode>
                <c:ptCount val="30"/>
                <c:pt idx="0">
                  <c:v>6482.833333333333</c:v>
                </c:pt>
                <c:pt idx="1">
                  <c:v>6312.3393665158374</c:v>
                </c:pt>
                <c:pt idx="2">
                  <c:v>6458.9818181818182</c:v>
                </c:pt>
                <c:pt idx="3">
                  <c:v>6517.5739348370926</c:v>
                </c:pt>
                <c:pt idx="4">
                  <c:v>6371.0645161290322</c:v>
                </c:pt>
                <c:pt idx="5">
                  <c:v>6280.0515463917527</c:v>
                </c:pt>
                <c:pt idx="6">
                  <c:v>6474.5531914893618</c:v>
                </c:pt>
                <c:pt idx="7">
                  <c:v>6443.458461538462</c:v>
                </c:pt>
                <c:pt idx="8">
                  <c:v>6175.8995215311006</c:v>
                </c:pt>
                <c:pt idx="9">
                  <c:v>6888.3297872340427</c:v>
                </c:pt>
                <c:pt idx="10">
                  <c:v>6930.6</c:v>
                </c:pt>
                <c:pt idx="11">
                  <c:v>6735.715909090909</c:v>
                </c:pt>
                <c:pt idx="12">
                  <c:v>6646.6766467065872</c:v>
                </c:pt>
                <c:pt idx="13">
                  <c:v>6519.0970464135025</c:v>
                </c:pt>
                <c:pt idx="14">
                  <c:v>7036.6606060606064</c:v>
                </c:pt>
                <c:pt idx="15">
                  <c:v>6615.8567493112951</c:v>
                </c:pt>
                <c:pt idx="16">
                  <c:v>6744.9931972789118</c:v>
                </c:pt>
                <c:pt idx="17">
                  <c:v>6792.5566037735853</c:v>
                </c:pt>
                <c:pt idx="18">
                  <c:v>6472.9280380176515</c:v>
                </c:pt>
                <c:pt idx="19">
                  <c:v>6574.92</c:v>
                </c:pt>
                <c:pt idx="20">
                  <c:v>6433.8516129032259</c:v>
                </c:pt>
                <c:pt idx="21">
                  <c:v>6489.84</c:v>
                </c:pt>
                <c:pt idx="22">
                  <c:v>6466.2857142857147</c:v>
                </c:pt>
                <c:pt idx="23">
                  <c:v>6388.3258928571431</c:v>
                </c:pt>
                <c:pt idx="24">
                  <c:v>6680.1866666666665</c:v>
                </c:pt>
                <c:pt idx="25">
                  <c:v>6433.8014705882351</c:v>
                </c:pt>
                <c:pt idx="26">
                  <c:v>7728.724907063197</c:v>
                </c:pt>
                <c:pt idx="27">
                  <c:v>7750.1176470588234</c:v>
                </c:pt>
                <c:pt idx="28">
                  <c:v>7467.2307692307695</c:v>
                </c:pt>
                <c:pt idx="29">
                  <c:v>7053.4199288256232</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mayorista3'!$G$6:$G$35</c:f>
              <c:numCache>
                <c:formatCode>#,##0</c:formatCode>
                <c:ptCount val="30"/>
                <c:pt idx="0">
                  <c:v>8220.0522388059708</c:v>
                </c:pt>
                <c:pt idx="1">
                  <c:v>7778.622950819672</c:v>
                </c:pt>
                <c:pt idx="2">
                  <c:v>8086.2758620689656</c:v>
                </c:pt>
                <c:pt idx="3">
                  <c:v>8509</c:v>
                </c:pt>
                <c:pt idx="5">
                  <c:v>8312.1428571428569</c:v>
                </c:pt>
                <c:pt idx="6">
                  <c:v>7400</c:v>
                </c:pt>
                <c:pt idx="7">
                  <c:v>7533.333333333333</c:v>
                </c:pt>
                <c:pt idx="8">
                  <c:v>7545.6768292682927</c:v>
                </c:pt>
                <c:pt idx="9">
                  <c:v>7117.5294117647063</c:v>
                </c:pt>
                <c:pt idx="10">
                  <c:v>8156.8431372549021</c:v>
                </c:pt>
                <c:pt idx="11">
                  <c:v>7286</c:v>
                </c:pt>
                <c:pt idx="12">
                  <c:v>8710.9879518072285</c:v>
                </c:pt>
                <c:pt idx="13">
                  <c:v>8864.141304347826</c:v>
                </c:pt>
                <c:pt idx="15">
                  <c:v>8797.1304347826081</c:v>
                </c:pt>
                <c:pt idx="16">
                  <c:v>7552</c:v>
                </c:pt>
                <c:pt idx="17">
                  <c:v>8191.25</c:v>
                </c:pt>
                <c:pt idx="18">
                  <c:v>8247.92</c:v>
                </c:pt>
                <c:pt idx="20">
                  <c:v>8827.1272727272735</c:v>
                </c:pt>
                <c:pt idx="21">
                  <c:v>8379.310344827587</c:v>
                </c:pt>
                <c:pt idx="22">
                  <c:v>8727.2000000000007</c:v>
                </c:pt>
                <c:pt idx="23">
                  <c:v>8414.0689655172409</c:v>
                </c:pt>
                <c:pt idx="24">
                  <c:v>8173.0740740740739</c:v>
                </c:pt>
                <c:pt idx="25">
                  <c:v>8569.2586206896558</c:v>
                </c:pt>
                <c:pt idx="27">
                  <c:v>9034.3973214285706</c:v>
                </c:pt>
                <c:pt idx="28">
                  <c:v>8545</c:v>
                </c:pt>
                <c:pt idx="29">
                  <c:v>8243.8048780487807</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mayorista3'!$H$6:$H$35</c:f>
              <c:numCache>
                <c:formatCode>#,##0</c:formatCode>
                <c:ptCount val="30"/>
                <c:pt idx="0">
                  <c:v>5250</c:v>
                </c:pt>
                <c:pt idx="1">
                  <c:v>6500</c:v>
                </c:pt>
                <c:pt idx="2">
                  <c:v>6000</c:v>
                </c:pt>
                <c:pt idx="3">
                  <c:v>4369.565217391304</c:v>
                </c:pt>
                <c:pt idx="4">
                  <c:v>6000</c:v>
                </c:pt>
                <c:pt idx="5">
                  <c:v>5500</c:v>
                </c:pt>
                <c:pt idx="6">
                  <c:v>6000</c:v>
                </c:pt>
                <c:pt idx="8">
                  <c:v>6000</c:v>
                </c:pt>
                <c:pt idx="10">
                  <c:v>6000</c:v>
                </c:pt>
                <c:pt idx="11">
                  <c:v>5500</c:v>
                </c:pt>
                <c:pt idx="12">
                  <c:v>6500</c:v>
                </c:pt>
                <c:pt idx="14">
                  <c:v>5250</c:v>
                </c:pt>
                <c:pt idx="15">
                  <c:v>4500</c:v>
                </c:pt>
                <c:pt idx="16">
                  <c:v>5250</c:v>
                </c:pt>
                <c:pt idx="17">
                  <c:v>5500</c:v>
                </c:pt>
                <c:pt idx="18">
                  <c:v>5022</c:v>
                </c:pt>
                <c:pt idx="19">
                  <c:v>5500</c:v>
                </c:pt>
                <c:pt idx="20">
                  <c:v>4000</c:v>
                </c:pt>
                <c:pt idx="21">
                  <c:v>5250</c:v>
                </c:pt>
                <c:pt idx="22">
                  <c:v>4666.666666666667</c:v>
                </c:pt>
                <c:pt idx="23">
                  <c:v>5000</c:v>
                </c:pt>
                <c:pt idx="24">
                  <c:v>5000</c:v>
                </c:pt>
                <c:pt idx="25">
                  <c:v>5000</c:v>
                </c:pt>
                <c:pt idx="26">
                  <c:v>5000</c:v>
                </c:pt>
                <c:pt idx="27">
                  <c:v>5500</c:v>
                </c:pt>
                <c:pt idx="28">
                  <c:v>4666.666666666667</c:v>
                </c:pt>
                <c:pt idx="29">
                  <c:v>5750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mayorista3'!$I$6:$I$35</c:f>
              <c:numCache>
                <c:formatCode>#,##0</c:formatCode>
                <c:ptCount val="30"/>
                <c:pt idx="0">
                  <c:v>6250</c:v>
                </c:pt>
                <c:pt idx="1">
                  <c:v>5750</c:v>
                </c:pt>
                <c:pt idx="2">
                  <c:v>5750</c:v>
                </c:pt>
                <c:pt idx="3">
                  <c:v>5782.739130434783</c:v>
                </c:pt>
                <c:pt idx="4">
                  <c:v>6160</c:v>
                </c:pt>
                <c:pt idx="5">
                  <c:v>6484</c:v>
                </c:pt>
                <c:pt idx="6">
                  <c:v>6767</c:v>
                </c:pt>
                <c:pt idx="7">
                  <c:v>6121</c:v>
                </c:pt>
                <c:pt idx="8">
                  <c:v>6219.72</c:v>
                </c:pt>
                <c:pt idx="9">
                  <c:v>6333.666666666667</c:v>
                </c:pt>
                <c:pt idx="10">
                  <c:v>6692</c:v>
                </c:pt>
                <c:pt idx="11">
                  <c:v>6767</c:v>
                </c:pt>
                <c:pt idx="12">
                  <c:v>6767</c:v>
                </c:pt>
                <c:pt idx="13">
                  <c:v>6792</c:v>
                </c:pt>
                <c:pt idx="14">
                  <c:v>6481.666666666667</c:v>
                </c:pt>
                <c:pt idx="15">
                  <c:v>6769</c:v>
                </c:pt>
                <c:pt idx="16">
                  <c:v>6500.217391304348</c:v>
                </c:pt>
                <c:pt idx="17">
                  <c:v>5786</c:v>
                </c:pt>
                <c:pt idx="18">
                  <c:v>5767</c:v>
                </c:pt>
                <c:pt idx="19">
                  <c:v>5731</c:v>
                </c:pt>
                <c:pt idx="20">
                  <c:v>6767</c:v>
                </c:pt>
                <c:pt idx="21">
                  <c:v>6767</c:v>
                </c:pt>
                <c:pt idx="22">
                  <c:v>6730.7692307692305</c:v>
                </c:pt>
                <c:pt idx="23">
                  <c:v>6233</c:v>
                </c:pt>
                <c:pt idx="24">
                  <c:v>6250</c:v>
                </c:pt>
                <c:pt idx="25">
                  <c:v>5750</c:v>
                </c:pt>
                <c:pt idx="26">
                  <c:v>6250</c:v>
                </c:pt>
                <c:pt idx="27">
                  <c:v>6250</c:v>
                </c:pt>
                <c:pt idx="28">
                  <c:v>5750</c:v>
                </c:pt>
                <c:pt idx="29">
                  <c:v>5556.727272727273</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mayorista3'!$J$6:$J$35</c:f>
              <c:numCache>
                <c:formatCode>#,##0</c:formatCode>
                <c:ptCount val="30"/>
                <c:pt idx="0">
                  <c:v>6077.6724137931033</c:v>
                </c:pt>
                <c:pt idx="1">
                  <c:v>5740</c:v>
                </c:pt>
                <c:pt idx="2">
                  <c:v>5741.9047619047615</c:v>
                </c:pt>
                <c:pt idx="3">
                  <c:v>5740</c:v>
                </c:pt>
                <c:pt idx="5">
                  <c:v>6750</c:v>
                </c:pt>
                <c:pt idx="6">
                  <c:v>6750</c:v>
                </c:pt>
                <c:pt idx="8">
                  <c:v>6750</c:v>
                </c:pt>
                <c:pt idx="10">
                  <c:v>5741</c:v>
                </c:pt>
                <c:pt idx="12">
                  <c:v>5769</c:v>
                </c:pt>
                <c:pt idx="13">
                  <c:v>5766.4777777777781</c:v>
                </c:pt>
                <c:pt idx="15">
                  <c:v>7500</c:v>
                </c:pt>
                <c:pt idx="17">
                  <c:v>7250</c:v>
                </c:pt>
                <c:pt idx="20">
                  <c:v>5253</c:v>
                </c:pt>
                <c:pt idx="22">
                  <c:v>5278</c:v>
                </c:pt>
                <c:pt idx="23">
                  <c:v>5750</c:v>
                </c:pt>
                <c:pt idx="24">
                  <c:v>6750</c:v>
                </c:pt>
                <c:pt idx="26">
                  <c:v>6500</c:v>
                </c:pt>
                <c:pt idx="27">
                  <c:v>6750</c:v>
                </c:pt>
                <c:pt idx="29">
                  <c:v>5949.1016949152545</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mayorista3'!$K$6:$K$35</c:f>
              <c:numCache>
                <c:formatCode>#,##0</c:formatCode>
                <c:ptCount val="30"/>
                <c:pt idx="0">
                  <c:v>6000</c:v>
                </c:pt>
                <c:pt idx="2">
                  <c:v>6000</c:v>
                </c:pt>
                <c:pt idx="3">
                  <c:v>6000</c:v>
                </c:pt>
                <c:pt idx="4">
                  <c:v>6500</c:v>
                </c:pt>
                <c:pt idx="5">
                  <c:v>6500</c:v>
                </c:pt>
                <c:pt idx="6">
                  <c:v>6000</c:v>
                </c:pt>
                <c:pt idx="7">
                  <c:v>6325.1</c:v>
                </c:pt>
                <c:pt idx="8">
                  <c:v>6120</c:v>
                </c:pt>
                <c:pt idx="9">
                  <c:v>6800</c:v>
                </c:pt>
                <c:pt idx="10">
                  <c:v>6722</c:v>
                </c:pt>
                <c:pt idx="12">
                  <c:v>7000</c:v>
                </c:pt>
                <c:pt idx="13">
                  <c:v>7000</c:v>
                </c:pt>
                <c:pt idx="14">
                  <c:v>7000</c:v>
                </c:pt>
                <c:pt idx="15">
                  <c:v>6849.2771084337346</c:v>
                </c:pt>
                <c:pt idx="17">
                  <c:v>7000</c:v>
                </c:pt>
                <c:pt idx="18">
                  <c:v>7000</c:v>
                </c:pt>
                <c:pt idx="19">
                  <c:v>7000</c:v>
                </c:pt>
                <c:pt idx="20">
                  <c:v>7000</c:v>
                </c:pt>
                <c:pt idx="22">
                  <c:v>7000</c:v>
                </c:pt>
                <c:pt idx="23">
                  <c:v>7000</c:v>
                </c:pt>
                <c:pt idx="24">
                  <c:v>7000</c:v>
                </c:pt>
                <c:pt idx="25">
                  <c:v>7000</c:v>
                </c:pt>
                <c:pt idx="26">
                  <c:v>7000</c:v>
                </c:pt>
                <c:pt idx="27">
                  <c:v>7000</c:v>
                </c:pt>
                <c:pt idx="28">
                  <c:v>7000</c:v>
                </c:pt>
                <c:pt idx="29">
                  <c:v>6000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43249</c:v>
                </c:pt>
                <c:pt idx="1">
                  <c:v>43250</c:v>
                </c:pt>
                <c:pt idx="2">
                  <c:v>43251</c:v>
                </c:pt>
                <c:pt idx="3">
                  <c:v>43252</c:v>
                </c:pt>
                <c:pt idx="4">
                  <c:v>43255</c:v>
                </c:pt>
                <c:pt idx="5">
                  <c:v>43256</c:v>
                </c:pt>
                <c:pt idx="6">
                  <c:v>43257</c:v>
                </c:pt>
                <c:pt idx="7">
                  <c:v>43258</c:v>
                </c:pt>
                <c:pt idx="8">
                  <c:v>43259</c:v>
                </c:pt>
                <c:pt idx="9">
                  <c:v>43262</c:v>
                </c:pt>
                <c:pt idx="10">
                  <c:v>43263</c:v>
                </c:pt>
                <c:pt idx="11">
                  <c:v>43264</c:v>
                </c:pt>
                <c:pt idx="12">
                  <c:v>43265</c:v>
                </c:pt>
                <c:pt idx="13">
                  <c:v>43266</c:v>
                </c:pt>
                <c:pt idx="14">
                  <c:v>43269</c:v>
                </c:pt>
                <c:pt idx="15">
                  <c:v>43270</c:v>
                </c:pt>
                <c:pt idx="16">
                  <c:v>43271</c:v>
                </c:pt>
                <c:pt idx="17">
                  <c:v>43272</c:v>
                </c:pt>
                <c:pt idx="18">
                  <c:v>43273</c:v>
                </c:pt>
                <c:pt idx="19">
                  <c:v>43276</c:v>
                </c:pt>
                <c:pt idx="20">
                  <c:v>43277</c:v>
                </c:pt>
                <c:pt idx="21">
                  <c:v>43278</c:v>
                </c:pt>
                <c:pt idx="22">
                  <c:v>43279</c:v>
                </c:pt>
                <c:pt idx="23">
                  <c:v>43280</c:v>
                </c:pt>
                <c:pt idx="24">
                  <c:v>43284</c:v>
                </c:pt>
                <c:pt idx="25">
                  <c:v>43285</c:v>
                </c:pt>
                <c:pt idx="26">
                  <c:v>43286</c:v>
                </c:pt>
                <c:pt idx="27">
                  <c:v>43287</c:v>
                </c:pt>
                <c:pt idx="28">
                  <c:v>43290</c:v>
                </c:pt>
                <c:pt idx="29">
                  <c:v>43291</c:v>
                </c:pt>
              </c:numCache>
            </c:numRef>
          </c:cat>
          <c:val>
            <c:numRef>
              <c:f>'precio mayorista3'!$L$6:$L$35</c:f>
              <c:numCache>
                <c:formatCode>#,##0</c:formatCode>
                <c:ptCount val="30"/>
                <c:pt idx="0">
                  <c:v>6250</c:v>
                </c:pt>
                <c:pt idx="1">
                  <c:v>6214</c:v>
                </c:pt>
                <c:pt idx="2">
                  <c:v>6250</c:v>
                </c:pt>
                <c:pt idx="3">
                  <c:v>6250</c:v>
                </c:pt>
                <c:pt idx="4">
                  <c:v>6250</c:v>
                </c:pt>
                <c:pt idx="5">
                  <c:v>6250</c:v>
                </c:pt>
                <c:pt idx="6">
                  <c:v>6250</c:v>
                </c:pt>
                <c:pt idx="7">
                  <c:v>6250</c:v>
                </c:pt>
                <c:pt idx="8">
                  <c:v>6250</c:v>
                </c:pt>
                <c:pt idx="9">
                  <c:v>6233</c:v>
                </c:pt>
                <c:pt idx="10">
                  <c:v>6286</c:v>
                </c:pt>
                <c:pt idx="11">
                  <c:v>6181.954545454545</c:v>
                </c:pt>
                <c:pt idx="13">
                  <c:v>6250</c:v>
                </c:pt>
                <c:pt idx="14">
                  <c:v>6267</c:v>
                </c:pt>
                <c:pt idx="15">
                  <c:v>7000</c:v>
                </c:pt>
                <c:pt idx="16">
                  <c:v>7000</c:v>
                </c:pt>
                <c:pt idx="17">
                  <c:v>7000</c:v>
                </c:pt>
                <c:pt idx="18">
                  <c:v>7000</c:v>
                </c:pt>
                <c:pt idx="19">
                  <c:v>7000</c:v>
                </c:pt>
                <c:pt idx="20">
                  <c:v>7000</c:v>
                </c:pt>
                <c:pt idx="21">
                  <c:v>7000</c:v>
                </c:pt>
                <c:pt idx="22">
                  <c:v>7000</c:v>
                </c:pt>
                <c:pt idx="23">
                  <c:v>7000</c:v>
                </c:pt>
                <c:pt idx="24">
                  <c:v>7434.782608695652</c:v>
                </c:pt>
                <c:pt idx="25">
                  <c:v>7000</c:v>
                </c:pt>
                <c:pt idx="27">
                  <c:v>6737</c:v>
                </c:pt>
                <c:pt idx="28">
                  <c:v>7000</c:v>
                </c:pt>
                <c:pt idx="29">
                  <c:v>6763</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ax val="14000"/>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7.9560384362946907E-2"/>
          <c:y val="0.10915488967683146"/>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minorista'!$C$25:$C$44</c:f>
              <c:numCache>
                <c:formatCode>mmm\-yy</c:formatCode>
                <c:ptCount val="20"/>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pt idx="13">
                  <c:v>43070</c:v>
                </c:pt>
                <c:pt idx="14">
                  <c:v>43101</c:v>
                </c:pt>
                <c:pt idx="15">
                  <c:v>43132</c:v>
                </c:pt>
                <c:pt idx="16">
                  <c:v>43160</c:v>
                </c:pt>
                <c:pt idx="17">
                  <c:v>43191</c:v>
                </c:pt>
                <c:pt idx="18">
                  <c:v>43221</c:v>
                </c:pt>
                <c:pt idx="19">
                  <c:v>43252</c:v>
                </c:pt>
              </c:numCache>
            </c:numRef>
          </c:cat>
          <c:val>
            <c:numRef>
              <c:f>'precio minorista'!$D$25:$D$44</c:f>
              <c:numCache>
                <c:formatCode>#,##0</c:formatCode>
                <c:ptCount val="20"/>
                <c:pt idx="0">
                  <c:v>1130</c:v>
                </c:pt>
                <c:pt idx="1">
                  <c:v>1082</c:v>
                </c:pt>
                <c:pt idx="2">
                  <c:v>1090.5</c:v>
                </c:pt>
                <c:pt idx="3">
                  <c:v>1091.5</c:v>
                </c:pt>
                <c:pt idx="4">
                  <c:v>1108.8571428571429</c:v>
                </c:pt>
                <c:pt idx="5">
                  <c:v>1076.375</c:v>
                </c:pt>
                <c:pt idx="6">
                  <c:v>1066.125</c:v>
                </c:pt>
                <c:pt idx="7">
                  <c:v>969.2</c:v>
                </c:pt>
                <c:pt idx="8">
                  <c:v>905</c:v>
                </c:pt>
                <c:pt idx="9">
                  <c:v>920.25</c:v>
                </c:pt>
                <c:pt idx="10">
                  <c:v>953</c:v>
                </c:pt>
                <c:pt idx="11">
                  <c:v>912.125</c:v>
                </c:pt>
                <c:pt idx="12">
                  <c:v>945.5</c:v>
                </c:pt>
                <c:pt idx="13">
                  <c:v>1023.3</c:v>
                </c:pt>
                <c:pt idx="14">
                  <c:v>1074.25</c:v>
                </c:pt>
                <c:pt idx="15">
                  <c:v>1099</c:v>
                </c:pt>
                <c:pt idx="16">
                  <c:v>1110.9000000000001</c:v>
                </c:pt>
                <c:pt idx="17">
                  <c:v>1104.875</c:v>
                </c:pt>
                <c:pt idx="18">
                  <c:v>1082</c:v>
                </c:pt>
                <c:pt idx="19">
                  <c:v>1050.9000000000001</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minorista'!$C$25:$C$44</c:f>
              <c:numCache>
                <c:formatCode>mmm\-yy</c:formatCode>
                <c:ptCount val="20"/>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pt idx="13">
                  <c:v>43070</c:v>
                </c:pt>
                <c:pt idx="14">
                  <c:v>43101</c:v>
                </c:pt>
                <c:pt idx="15">
                  <c:v>43132</c:v>
                </c:pt>
                <c:pt idx="16">
                  <c:v>43160</c:v>
                </c:pt>
                <c:pt idx="17">
                  <c:v>43191</c:v>
                </c:pt>
                <c:pt idx="18">
                  <c:v>43221</c:v>
                </c:pt>
                <c:pt idx="19">
                  <c:v>43252</c:v>
                </c:pt>
              </c:numCache>
            </c:numRef>
          </c:cat>
          <c:val>
            <c:numRef>
              <c:f>'precio minorista'!$E$25:$E$44</c:f>
              <c:numCache>
                <c:formatCode>#,##0</c:formatCode>
                <c:ptCount val="20"/>
                <c:pt idx="0">
                  <c:v>477</c:v>
                </c:pt>
                <c:pt idx="1">
                  <c:v>386</c:v>
                </c:pt>
                <c:pt idx="2">
                  <c:v>393.75</c:v>
                </c:pt>
                <c:pt idx="3">
                  <c:v>387.75</c:v>
                </c:pt>
                <c:pt idx="4">
                  <c:v>407</c:v>
                </c:pt>
                <c:pt idx="5">
                  <c:v>385.625</c:v>
                </c:pt>
                <c:pt idx="6">
                  <c:v>365</c:v>
                </c:pt>
                <c:pt idx="7">
                  <c:v>374.8</c:v>
                </c:pt>
                <c:pt idx="8">
                  <c:v>372.75</c:v>
                </c:pt>
                <c:pt idx="9">
                  <c:v>337.125</c:v>
                </c:pt>
                <c:pt idx="10">
                  <c:v>369.6</c:v>
                </c:pt>
                <c:pt idx="11">
                  <c:v>389.375</c:v>
                </c:pt>
                <c:pt idx="12">
                  <c:v>426.75</c:v>
                </c:pt>
                <c:pt idx="13">
                  <c:v>469.5</c:v>
                </c:pt>
                <c:pt idx="14">
                  <c:v>497.25</c:v>
                </c:pt>
                <c:pt idx="15">
                  <c:v>465.5</c:v>
                </c:pt>
                <c:pt idx="16">
                  <c:v>483.7</c:v>
                </c:pt>
                <c:pt idx="17">
                  <c:v>484.375</c:v>
                </c:pt>
                <c:pt idx="18">
                  <c:v>511.625</c:v>
                </c:pt>
                <c:pt idx="19">
                  <c:v>494</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minorista'!$C$25:$C$44</c:f>
              <c:numCache>
                <c:formatCode>mmm\-yy</c:formatCode>
                <c:ptCount val="20"/>
                <c:pt idx="0">
                  <c:v>42675</c:v>
                </c:pt>
                <c:pt idx="1">
                  <c:v>42705</c:v>
                </c:pt>
                <c:pt idx="2">
                  <c:v>42736</c:v>
                </c:pt>
                <c:pt idx="3">
                  <c:v>42767</c:v>
                </c:pt>
                <c:pt idx="4">
                  <c:v>42795</c:v>
                </c:pt>
                <c:pt idx="5">
                  <c:v>42826</c:v>
                </c:pt>
                <c:pt idx="6">
                  <c:v>42856</c:v>
                </c:pt>
                <c:pt idx="7">
                  <c:v>42887</c:v>
                </c:pt>
                <c:pt idx="8">
                  <c:v>42917</c:v>
                </c:pt>
                <c:pt idx="9">
                  <c:v>42948</c:v>
                </c:pt>
                <c:pt idx="10">
                  <c:v>42979</c:v>
                </c:pt>
                <c:pt idx="11">
                  <c:v>43009</c:v>
                </c:pt>
                <c:pt idx="12">
                  <c:v>43040</c:v>
                </c:pt>
                <c:pt idx="13">
                  <c:v>43070</c:v>
                </c:pt>
                <c:pt idx="14">
                  <c:v>43101</c:v>
                </c:pt>
                <c:pt idx="15">
                  <c:v>43132</c:v>
                </c:pt>
                <c:pt idx="16">
                  <c:v>43160</c:v>
                </c:pt>
                <c:pt idx="17">
                  <c:v>43191</c:v>
                </c:pt>
                <c:pt idx="18">
                  <c:v>43221</c:v>
                </c:pt>
                <c:pt idx="19">
                  <c:v>43252</c:v>
                </c:pt>
              </c:numCache>
            </c:numRef>
          </c:cat>
          <c:val>
            <c:numRef>
              <c:f>'precio minorista'!$F$25:$F$44</c:f>
              <c:numCache>
                <c:formatCode>#,##0</c:formatCode>
                <c:ptCount val="20"/>
                <c:pt idx="0">
                  <c:v>240.22288451958858</c:v>
                </c:pt>
                <c:pt idx="1">
                  <c:v>134.25360921775177</c:v>
                </c:pt>
                <c:pt idx="2">
                  <c:v>122.55201052298115</c:v>
                </c:pt>
                <c:pt idx="3">
                  <c:v>156.77416826463534</c:v>
                </c:pt>
                <c:pt idx="4">
                  <c:v>173.07884036209697</c:v>
                </c:pt>
                <c:pt idx="5">
                  <c:v>164.94906596667934</c:v>
                </c:pt>
                <c:pt idx="6">
                  <c:v>168.24184474672663</c:v>
                </c:pt>
                <c:pt idx="7">
                  <c:v>144.30786211548005</c:v>
                </c:pt>
                <c:pt idx="8">
                  <c:v>153.24722365285405</c:v>
                </c:pt>
                <c:pt idx="9">
                  <c:v>145.56473346602601</c:v>
                </c:pt>
                <c:pt idx="10">
                  <c:v>165.63338176908732</c:v>
                </c:pt>
                <c:pt idx="11">
                  <c:v>170.61140008511157</c:v>
                </c:pt>
                <c:pt idx="12">
                  <c:v>265.80554582763341</c:v>
                </c:pt>
                <c:pt idx="13">
                  <c:v>306.40637434905051</c:v>
                </c:pt>
                <c:pt idx="14">
                  <c:v>294.74526160609918</c:v>
                </c:pt>
                <c:pt idx="15">
                  <c:v>281.30063313532338</c:v>
                </c:pt>
                <c:pt idx="16">
                  <c:v>293.34749336134939</c:v>
                </c:pt>
                <c:pt idx="17">
                  <c:v>269.08175335526931</c:v>
                </c:pt>
                <c:pt idx="18">
                  <c:v>244.69677265643614</c:v>
                </c:pt>
                <c:pt idx="19">
                  <c:v>265.42502975009916</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4518138754611405"/>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regiones'!$C$7:$C$25</c:f>
              <c:numCache>
                <c:formatCode>#,##0</c:formatCode>
                <c:ptCount val="19"/>
                <c:pt idx="0">
                  <c:v>1158</c:v>
                </c:pt>
                <c:pt idx="1">
                  <c:v>1071.5999999999999</c:v>
                </c:pt>
                <c:pt idx="2">
                  <c:v>1226</c:v>
                </c:pt>
                <c:pt idx="3">
                  <c:v>1108.1666</c:v>
                </c:pt>
                <c:pt idx="4">
                  <c:v>1130</c:v>
                </c:pt>
                <c:pt idx="5">
                  <c:v>1153.5999999999999</c:v>
                </c:pt>
                <c:pt idx="6">
                  <c:v>1030</c:v>
                </c:pt>
                <c:pt idx="7">
                  <c:v>1052</c:v>
                </c:pt>
                <c:pt idx="8">
                  <c:v>1207</c:v>
                </c:pt>
                <c:pt idx="9">
                  <c:v>1092</c:v>
                </c:pt>
                <c:pt idx="10">
                  <c:v>1052</c:v>
                </c:pt>
                <c:pt idx="11">
                  <c:v>1007</c:v>
                </c:pt>
                <c:pt idx="12">
                  <c:v>1093</c:v>
                </c:pt>
                <c:pt idx="13">
                  <c:v>1090</c:v>
                </c:pt>
                <c:pt idx="14">
                  <c:v>1050</c:v>
                </c:pt>
                <c:pt idx="15">
                  <c:v>1048</c:v>
                </c:pt>
                <c:pt idx="16">
                  <c:v>976</c:v>
                </c:pt>
                <c:pt idx="17">
                  <c:v>970</c:v>
                </c:pt>
                <c:pt idx="18">
                  <c:v>970</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regiones'!$D$7:$D$25</c:f>
              <c:numCache>
                <c:formatCode>#,##0</c:formatCode>
                <c:ptCount val="19"/>
                <c:pt idx="0">
                  <c:v>1128</c:v>
                </c:pt>
                <c:pt idx="1">
                  <c:v>1085.5</c:v>
                </c:pt>
                <c:pt idx="2">
                  <c:v>1142</c:v>
                </c:pt>
                <c:pt idx="3">
                  <c:v>1210.5</c:v>
                </c:pt>
                <c:pt idx="4">
                  <c:v>1131</c:v>
                </c:pt>
                <c:pt idx="5">
                  <c:v>1148</c:v>
                </c:pt>
                <c:pt idx="6">
                  <c:v>1085</c:v>
                </c:pt>
                <c:pt idx="7">
                  <c:v>1137</c:v>
                </c:pt>
                <c:pt idx="8">
                  <c:v>1133</c:v>
                </c:pt>
                <c:pt idx="9">
                  <c:v>1135</c:v>
                </c:pt>
                <c:pt idx="10">
                  <c:v>1036.5</c:v>
                </c:pt>
                <c:pt idx="11">
                  <c:v>1007</c:v>
                </c:pt>
                <c:pt idx="12">
                  <c:v>1097</c:v>
                </c:pt>
                <c:pt idx="13">
                  <c:v>1113</c:v>
                </c:pt>
                <c:pt idx="14">
                  <c:v>1107</c:v>
                </c:pt>
                <c:pt idx="15">
                  <c:v>1107</c:v>
                </c:pt>
                <c:pt idx="16">
                  <c:v>1043</c:v>
                </c:pt>
                <c:pt idx="17">
                  <c:v>1049</c:v>
                </c:pt>
                <c:pt idx="18">
                  <c:v>1068</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regiones'!$E$7:$E$25</c:f>
              <c:numCache>
                <c:formatCode>#,##0</c:formatCode>
                <c:ptCount val="19"/>
                <c:pt idx="0">
                  <c:v>1125</c:v>
                </c:pt>
                <c:pt idx="1">
                  <c:v>1159</c:v>
                </c:pt>
                <c:pt idx="2">
                  <c:v>1132.5</c:v>
                </c:pt>
                <c:pt idx="3">
                  <c:v>1142</c:v>
                </c:pt>
                <c:pt idx="4">
                  <c:v>1136</c:v>
                </c:pt>
                <c:pt idx="5">
                  <c:v>1118.5</c:v>
                </c:pt>
                <c:pt idx="6">
                  <c:v>1122</c:v>
                </c:pt>
                <c:pt idx="7">
                  <c:v>1100.5</c:v>
                </c:pt>
                <c:pt idx="8">
                  <c:v>1100.5</c:v>
                </c:pt>
                <c:pt idx="9">
                  <c:v>1083</c:v>
                </c:pt>
                <c:pt idx="10">
                  <c:v>1102.5</c:v>
                </c:pt>
                <c:pt idx="11">
                  <c:v>1075</c:v>
                </c:pt>
                <c:pt idx="12">
                  <c:v>1083.5</c:v>
                </c:pt>
                <c:pt idx="13">
                  <c:v>1063</c:v>
                </c:pt>
                <c:pt idx="14">
                  <c:v>1087.5</c:v>
                </c:pt>
                <c:pt idx="15">
                  <c:v>1052.5</c:v>
                </c:pt>
                <c:pt idx="16">
                  <c:v>1052</c:v>
                </c:pt>
                <c:pt idx="17">
                  <c:v>1051.5</c:v>
                </c:pt>
                <c:pt idx="18">
                  <c:v>1062</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regiones'!$F$7:$F$25</c:f>
              <c:numCache>
                <c:formatCode>#,##0</c:formatCode>
                <c:ptCount val="19"/>
                <c:pt idx="0">
                  <c:v>1135.5</c:v>
                </c:pt>
                <c:pt idx="1">
                  <c:v>1091.5</c:v>
                </c:pt>
                <c:pt idx="2">
                  <c:v>1115</c:v>
                </c:pt>
                <c:pt idx="3">
                  <c:v>1121.5</c:v>
                </c:pt>
                <c:pt idx="4">
                  <c:v>1091</c:v>
                </c:pt>
                <c:pt idx="5">
                  <c:v>1119</c:v>
                </c:pt>
                <c:pt idx="6">
                  <c:v>1083.5</c:v>
                </c:pt>
                <c:pt idx="7">
                  <c:v>1082.5</c:v>
                </c:pt>
                <c:pt idx="8">
                  <c:v>1134.5</c:v>
                </c:pt>
                <c:pt idx="9">
                  <c:v>1097</c:v>
                </c:pt>
                <c:pt idx="10">
                  <c:v>1078</c:v>
                </c:pt>
                <c:pt idx="11">
                  <c:v>1042.5</c:v>
                </c:pt>
                <c:pt idx="12">
                  <c:v>1110.5</c:v>
                </c:pt>
                <c:pt idx="13">
                  <c:v>1095</c:v>
                </c:pt>
                <c:pt idx="14">
                  <c:v>1085</c:v>
                </c:pt>
                <c:pt idx="15">
                  <c:v>1071</c:v>
                </c:pt>
                <c:pt idx="16">
                  <c:v>1006.5</c:v>
                </c:pt>
                <c:pt idx="17">
                  <c:v>997</c:v>
                </c:pt>
                <c:pt idx="18">
                  <c:v>979</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regiones'!$G$7:$G$25</c:f>
              <c:numCache>
                <c:formatCode>#,##0</c:formatCode>
                <c:ptCount val="19"/>
                <c:pt idx="0">
                  <c:v>1122</c:v>
                </c:pt>
                <c:pt idx="1">
                  <c:v>1093</c:v>
                </c:pt>
                <c:pt idx="2">
                  <c:v>1152.5</c:v>
                </c:pt>
                <c:pt idx="3">
                  <c:v>1147</c:v>
                </c:pt>
                <c:pt idx="4">
                  <c:v>1120.5</c:v>
                </c:pt>
                <c:pt idx="5">
                  <c:v>1136</c:v>
                </c:pt>
                <c:pt idx="6">
                  <c:v>1071</c:v>
                </c:pt>
                <c:pt idx="7">
                  <c:v>1102.5</c:v>
                </c:pt>
                <c:pt idx="8">
                  <c:v>1101</c:v>
                </c:pt>
                <c:pt idx="9">
                  <c:v>1129</c:v>
                </c:pt>
                <c:pt idx="10">
                  <c:v>1089</c:v>
                </c:pt>
                <c:pt idx="11">
                  <c:v>1056</c:v>
                </c:pt>
                <c:pt idx="12">
                  <c:v>1101</c:v>
                </c:pt>
                <c:pt idx="13">
                  <c:v>1090</c:v>
                </c:pt>
                <c:pt idx="14">
                  <c:v>1077.5</c:v>
                </c:pt>
                <c:pt idx="15">
                  <c:v>1042.5</c:v>
                </c:pt>
                <c:pt idx="16">
                  <c:v>980.5</c:v>
                </c:pt>
                <c:pt idx="17">
                  <c:v>990</c:v>
                </c:pt>
                <c:pt idx="18">
                  <c:v>983</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Bío Bío</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regiones'!$H$7:$H$25</c:f>
              <c:numCache>
                <c:formatCode>#,##0</c:formatCode>
                <c:ptCount val="19"/>
                <c:pt idx="0">
                  <c:v>1088.5</c:v>
                </c:pt>
                <c:pt idx="1">
                  <c:v>1096</c:v>
                </c:pt>
                <c:pt idx="2">
                  <c:v>1075</c:v>
                </c:pt>
                <c:pt idx="3">
                  <c:v>1040</c:v>
                </c:pt>
                <c:pt idx="4">
                  <c:v>1096.5</c:v>
                </c:pt>
                <c:pt idx="5">
                  <c:v>1081</c:v>
                </c:pt>
                <c:pt idx="6">
                  <c:v>958</c:v>
                </c:pt>
                <c:pt idx="7">
                  <c:v>1062</c:v>
                </c:pt>
                <c:pt idx="8">
                  <c:v>1086.5</c:v>
                </c:pt>
                <c:pt idx="9">
                  <c:v>1077.5</c:v>
                </c:pt>
                <c:pt idx="10">
                  <c:v>1049</c:v>
                </c:pt>
                <c:pt idx="11">
                  <c:v>926.5</c:v>
                </c:pt>
                <c:pt idx="12">
                  <c:v>1019.5</c:v>
                </c:pt>
                <c:pt idx="13">
                  <c:v>1068.5</c:v>
                </c:pt>
                <c:pt idx="14">
                  <c:v>1035</c:v>
                </c:pt>
                <c:pt idx="15">
                  <c:v>1033.5</c:v>
                </c:pt>
                <c:pt idx="16">
                  <c:v>980</c:v>
                </c:pt>
                <c:pt idx="17">
                  <c:v>999</c:v>
                </c:pt>
                <c:pt idx="18">
                  <c:v>1001</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La Araucanía</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regiones'!$I$7:$I$25</c:f>
              <c:numCache>
                <c:formatCode>#,##0</c:formatCode>
                <c:ptCount val="19"/>
                <c:pt idx="0">
                  <c:v>1015.5</c:v>
                </c:pt>
                <c:pt idx="1">
                  <c:v>1071</c:v>
                </c:pt>
                <c:pt idx="2">
                  <c:v>1100</c:v>
                </c:pt>
                <c:pt idx="3">
                  <c:v>1096.5</c:v>
                </c:pt>
                <c:pt idx="4">
                  <c:v>1137</c:v>
                </c:pt>
                <c:pt idx="5">
                  <c:v>1141.5</c:v>
                </c:pt>
                <c:pt idx="6">
                  <c:v>1084.5</c:v>
                </c:pt>
                <c:pt idx="7">
                  <c:v>1112.5</c:v>
                </c:pt>
                <c:pt idx="8">
                  <c:v>1067.5</c:v>
                </c:pt>
                <c:pt idx="9">
                  <c:v>991.5</c:v>
                </c:pt>
                <c:pt idx="10">
                  <c:v>1011</c:v>
                </c:pt>
                <c:pt idx="11">
                  <c:v>902.5</c:v>
                </c:pt>
                <c:pt idx="12">
                  <c:v>975</c:v>
                </c:pt>
                <c:pt idx="13">
                  <c:v>885.5</c:v>
                </c:pt>
                <c:pt idx="14">
                  <c:v>944.5</c:v>
                </c:pt>
                <c:pt idx="15">
                  <c:v>890.5</c:v>
                </c:pt>
                <c:pt idx="16">
                  <c:v>913.5</c:v>
                </c:pt>
                <c:pt idx="17">
                  <c:v>888</c:v>
                </c:pt>
                <c:pt idx="18">
                  <c:v>955.5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Los Lagos</c:v>
                </c:pt>
              </c:strCache>
            </c:strRef>
          </c:tx>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regiones'!$J$7:$J$25</c:f>
              <c:numCache>
                <c:formatCode>#,##0</c:formatCode>
                <c:ptCount val="19"/>
                <c:pt idx="0">
                  <c:v>1044</c:v>
                </c:pt>
                <c:pt idx="1">
                  <c:v>913</c:v>
                </c:pt>
                <c:pt idx="2">
                  <c:v>1076</c:v>
                </c:pt>
                <c:pt idx="3">
                  <c:v>1039</c:v>
                </c:pt>
                <c:pt idx="4">
                  <c:v>1057</c:v>
                </c:pt>
                <c:pt idx="5">
                  <c:v>1030</c:v>
                </c:pt>
                <c:pt idx="6">
                  <c:v>884</c:v>
                </c:pt>
                <c:pt idx="7">
                  <c:v>1082</c:v>
                </c:pt>
                <c:pt idx="8">
                  <c:v>1059</c:v>
                </c:pt>
                <c:pt idx="9">
                  <c:v>943</c:v>
                </c:pt>
                <c:pt idx="10">
                  <c:v>1008</c:v>
                </c:pt>
                <c:pt idx="11">
                  <c:v>882</c:v>
                </c:pt>
                <c:pt idx="12">
                  <c:v>1065</c:v>
                </c:pt>
                <c:pt idx="13">
                  <c:v>1080</c:v>
                </c:pt>
                <c:pt idx="14">
                  <c:v>980</c:v>
                </c:pt>
                <c:pt idx="15">
                  <c:v>1070</c:v>
                </c:pt>
                <c:pt idx="16">
                  <c:v>1010</c:v>
                </c:pt>
                <c:pt idx="17">
                  <c:v>986</c:v>
                </c:pt>
                <c:pt idx="18">
                  <c:v>987</c:v>
                </c:pt>
              </c:numCache>
            </c:numRef>
          </c:val>
          <c:smooth val="0"/>
          <c:extLst>
            <c:ext xmlns:c16="http://schemas.microsoft.com/office/drawing/2014/chart" uri="{C3380CC4-5D6E-409C-BE32-E72D297353CC}">
              <c16:uniqueId val="{00000007-D371-4525-8FF2-35436C5CD4D9}"/>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0.13425487593950111"/>
          <c:y val="0.89286963555795107"/>
          <c:w val="0.75949261748433849"/>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6811516115349296"/>
          <c:h val="0.667847870367556"/>
        </c:manualLayout>
      </c:layout>
      <c:lineChart>
        <c:grouping val="standard"/>
        <c:varyColors val="0"/>
        <c:ser>
          <c:idx val="0"/>
          <c:order val="0"/>
          <c:tx>
            <c:strRef>
              <c:f>'precio minorista regiones'!$K$6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regiones'!$K$7:$K$25</c:f>
              <c:numCache>
                <c:formatCode>#,##0</c:formatCode>
                <c:ptCount val="19"/>
                <c:pt idx="0">
                  <c:v>586</c:v>
                </c:pt>
                <c:pt idx="1">
                  <c:v>595</c:v>
                </c:pt>
                <c:pt idx="2">
                  <c:v>560</c:v>
                </c:pt>
                <c:pt idx="3">
                  <c:v>582.5</c:v>
                </c:pt>
                <c:pt idx="4">
                  <c:v>541.66660000000002</c:v>
                </c:pt>
                <c:pt idx="5">
                  <c:v>550</c:v>
                </c:pt>
                <c:pt idx="6">
                  <c:v>558</c:v>
                </c:pt>
                <c:pt idx="7">
                  <c:v>558</c:v>
                </c:pt>
                <c:pt idx="8">
                  <c:v>433.5</c:v>
                </c:pt>
                <c:pt idx="9">
                  <c:v>567</c:v>
                </c:pt>
                <c:pt idx="10">
                  <c:v>546</c:v>
                </c:pt>
                <c:pt idx="11">
                  <c:v>510</c:v>
                </c:pt>
                <c:pt idx="12">
                  <c:v>437.5</c:v>
                </c:pt>
                <c:pt idx="13">
                  <c:v>540</c:v>
                </c:pt>
                <c:pt idx="14">
                  <c:v>473.5</c:v>
                </c:pt>
                <c:pt idx="15">
                  <c:v>538</c:v>
                </c:pt>
                <c:pt idx="16">
                  <c:v>493</c:v>
                </c:pt>
                <c:pt idx="17">
                  <c:v>498.5</c:v>
                </c:pt>
                <c:pt idx="18">
                  <c:v>530</c:v>
                </c:pt>
              </c:numCache>
            </c:numRef>
          </c:val>
          <c:smooth val="0"/>
          <c:extLst>
            <c:ext xmlns:c16="http://schemas.microsoft.com/office/drawing/2014/chart" uri="{C3380CC4-5D6E-409C-BE32-E72D297353CC}">
              <c16:uniqueId val="{00000024-C144-40AB-87CD-72390DC147F3}"/>
            </c:ext>
          </c:extLst>
        </c:ser>
        <c:ser>
          <c:idx val="1"/>
          <c:order val="1"/>
          <c:tx>
            <c:strRef>
              <c:f>'precio minorista regiones'!$L$6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regiones'!$L$7:$L$25</c:f>
              <c:numCache>
                <c:formatCode>#,##0</c:formatCode>
                <c:ptCount val="19"/>
                <c:pt idx="0">
                  <c:v>518.5</c:v>
                </c:pt>
                <c:pt idx="1">
                  <c:v>528</c:v>
                </c:pt>
                <c:pt idx="2">
                  <c:v>522.5</c:v>
                </c:pt>
                <c:pt idx="3">
                  <c:v>502</c:v>
                </c:pt>
                <c:pt idx="4">
                  <c:v>527.5</c:v>
                </c:pt>
                <c:pt idx="5">
                  <c:v>551</c:v>
                </c:pt>
                <c:pt idx="6">
                  <c:v>560</c:v>
                </c:pt>
                <c:pt idx="7">
                  <c:v>550</c:v>
                </c:pt>
                <c:pt idx="8">
                  <c:v>511</c:v>
                </c:pt>
                <c:pt idx="9">
                  <c:v>504</c:v>
                </c:pt>
                <c:pt idx="10">
                  <c:v>514.5</c:v>
                </c:pt>
                <c:pt idx="11">
                  <c:v>517.5</c:v>
                </c:pt>
                <c:pt idx="12">
                  <c:v>520</c:v>
                </c:pt>
                <c:pt idx="13">
                  <c:v>504.5</c:v>
                </c:pt>
                <c:pt idx="14">
                  <c:v>499.5</c:v>
                </c:pt>
                <c:pt idx="15">
                  <c:v>509</c:v>
                </c:pt>
                <c:pt idx="16">
                  <c:v>506.5</c:v>
                </c:pt>
                <c:pt idx="17">
                  <c:v>497.5</c:v>
                </c:pt>
                <c:pt idx="18">
                  <c:v>515</c:v>
                </c:pt>
              </c:numCache>
            </c:numRef>
          </c:val>
          <c:smooth val="0"/>
          <c:extLst>
            <c:ext xmlns:c16="http://schemas.microsoft.com/office/drawing/2014/chart" uri="{C3380CC4-5D6E-409C-BE32-E72D297353CC}">
              <c16:uniqueId val="{00000025-C144-40AB-87CD-72390DC147F3}"/>
            </c:ext>
          </c:extLst>
        </c:ser>
        <c:ser>
          <c:idx val="2"/>
          <c:order val="2"/>
          <c:tx>
            <c:strRef>
              <c:f>'precio minorista regiones'!$M$6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regiones'!$M$7:$M$25</c:f>
              <c:numCache>
                <c:formatCode>#,##0</c:formatCode>
                <c:ptCount val="19"/>
                <c:pt idx="0">
                  <c:v>394</c:v>
                </c:pt>
                <c:pt idx="1">
                  <c:v>415.5</c:v>
                </c:pt>
                <c:pt idx="2">
                  <c:v>425.5</c:v>
                </c:pt>
                <c:pt idx="3">
                  <c:v>409.5</c:v>
                </c:pt>
                <c:pt idx="4">
                  <c:v>409.5</c:v>
                </c:pt>
                <c:pt idx="5">
                  <c:v>447</c:v>
                </c:pt>
                <c:pt idx="6">
                  <c:v>425</c:v>
                </c:pt>
                <c:pt idx="7">
                  <c:v>456.5</c:v>
                </c:pt>
                <c:pt idx="8">
                  <c:v>419.5</c:v>
                </c:pt>
                <c:pt idx="9">
                  <c:v>438</c:v>
                </c:pt>
                <c:pt idx="10">
                  <c:v>397</c:v>
                </c:pt>
                <c:pt idx="11">
                  <c:v>411.5</c:v>
                </c:pt>
                <c:pt idx="12">
                  <c:v>409.5</c:v>
                </c:pt>
                <c:pt idx="13">
                  <c:v>431.5</c:v>
                </c:pt>
                <c:pt idx="14">
                  <c:v>425</c:v>
                </c:pt>
                <c:pt idx="15">
                  <c:v>421</c:v>
                </c:pt>
                <c:pt idx="16">
                  <c:v>422</c:v>
                </c:pt>
                <c:pt idx="17">
                  <c:v>425</c:v>
                </c:pt>
                <c:pt idx="18">
                  <c:v>429</c:v>
                </c:pt>
              </c:numCache>
            </c:numRef>
          </c:val>
          <c:smooth val="0"/>
          <c:extLst>
            <c:ext xmlns:c16="http://schemas.microsoft.com/office/drawing/2014/chart" uri="{C3380CC4-5D6E-409C-BE32-E72D297353CC}">
              <c16:uniqueId val="{00000026-C144-40AB-87CD-72390DC147F3}"/>
            </c:ext>
          </c:extLst>
        </c:ser>
        <c:ser>
          <c:idx val="3"/>
          <c:order val="3"/>
          <c:tx>
            <c:strRef>
              <c:f>'precio minorista regiones'!$N$6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regiones'!$N$7:$N$25</c:f>
              <c:numCache>
                <c:formatCode>#,##0</c:formatCode>
                <c:ptCount val="19"/>
                <c:pt idx="0">
                  <c:v>456.5</c:v>
                </c:pt>
                <c:pt idx="1">
                  <c:v>465</c:v>
                </c:pt>
                <c:pt idx="2">
                  <c:v>505.5</c:v>
                </c:pt>
                <c:pt idx="3">
                  <c:v>500</c:v>
                </c:pt>
                <c:pt idx="4">
                  <c:v>491.5</c:v>
                </c:pt>
                <c:pt idx="5">
                  <c:v>476</c:v>
                </c:pt>
                <c:pt idx="6">
                  <c:v>499.5</c:v>
                </c:pt>
                <c:pt idx="7">
                  <c:v>468.5</c:v>
                </c:pt>
                <c:pt idx="8">
                  <c:v>493.5</c:v>
                </c:pt>
                <c:pt idx="9">
                  <c:v>464</c:v>
                </c:pt>
                <c:pt idx="10">
                  <c:v>627.5</c:v>
                </c:pt>
                <c:pt idx="11">
                  <c:v>471</c:v>
                </c:pt>
                <c:pt idx="12">
                  <c:v>484</c:v>
                </c:pt>
                <c:pt idx="13">
                  <c:v>531</c:v>
                </c:pt>
                <c:pt idx="14">
                  <c:v>480</c:v>
                </c:pt>
                <c:pt idx="15">
                  <c:v>504</c:v>
                </c:pt>
                <c:pt idx="16">
                  <c:v>499.5</c:v>
                </c:pt>
                <c:pt idx="17">
                  <c:v>455.5</c:v>
                </c:pt>
                <c:pt idx="18">
                  <c:v>497</c:v>
                </c:pt>
              </c:numCache>
            </c:numRef>
          </c:val>
          <c:smooth val="0"/>
          <c:extLst>
            <c:ext xmlns:c16="http://schemas.microsoft.com/office/drawing/2014/chart" uri="{C3380CC4-5D6E-409C-BE32-E72D297353CC}">
              <c16:uniqueId val="{00000027-C144-40AB-87CD-72390DC147F3}"/>
            </c:ext>
          </c:extLst>
        </c:ser>
        <c:ser>
          <c:idx val="4"/>
          <c:order val="4"/>
          <c:tx>
            <c:strRef>
              <c:f>'precio minorista regiones'!$O$6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regiones'!$O$7:$O$25</c:f>
              <c:numCache>
                <c:formatCode>#,##0</c:formatCode>
                <c:ptCount val="19"/>
                <c:pt idx="0">
                  <c:v>573</c:v>
                </c:pt>
                <c:pt idx="1">
                  <c:v>535.5</c:v>
                </c:pt>
                <c:pt idx="2">
                  <c:v>560.5</c:v>
                </c:pt>
                <c:pt idx="3">
                  <c:v>527</c:v>
                </c:pt>
                <c:pt idx="4">
                  <c:v>540</c:v>
                </c:pt>
                <c:pt idx="5">
                  <c:v>500</c:v>
                </c:pt>
                <c:pt idx="6">
                  <c:v>514</c:v>
                </c:pt>
                <c:pt idx="7">
                  <c:v>514.5</c:v>
                </c:pt>
                <c:pt idx="8">
                  <c:v>485.5</c:v>
                </c:pt>
                <c:pt idx="9">
                  <c:v>479</c:v>
                </c:pt>
                <c:pt idx="10">
                  <c:v>500</c:v>
                </c:pt>
                <c:pt idx="11">
                  <c:v>525</c:v>
                </c:pt>
                <c:pt idx="12">
                  <c:v>502</c:v>
                </c:pt>
                <c:pt idx="13">
                  <c:v>506.5</c:v>
                </c:pt>
                <c:pt idx="14">
                  <c:v>502</c:v>
                </c:pt>
                <c:pt idx="15">
                  <c:v>502</c:v>
                </c:pt>
                <c:pt idx="16">
                  <c:v>516.5</c:v>
                </c:pt>
                <c:pt idx="17">
                  <c:v>502</c:v>
                </c:pt>
                <c:pt idx="18">
                  <c:v>510.5</c:v>
                </c:pt>
              </c:numCache>
            </c:numRef>
          </c:val>
          <c:smooth val="0"/>
          <c:extLst>
            <c:ext xmlns:c16="http://schemas.microsoft.com/office/drawing/2014/chart" uri="{C3380CC4-5D6E-409C-BE32-E72D297353CC}">
              <c16:uniqueId val="{00000028-C144-40AB-87CD-72390DC147F3}"/>
            </c:ext>
          </c:extLst>
        </c:ser>
        <c:ser>
          <c:idx val="5"/>
          <c:order val="5"/>
          <c:tx>
            <c:strRef>
              <c:f>'precio minorista regiones'!$P$6</c:f>
              <c:strCache>
                <c:ptCount val="1"/>
                <c:pt idx="0">
                  <c:v>Bío Bío</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regiones'!$P$7:$P$25</c:f>
              <c:numCache>
                <c:formatCode>#,##0</c:formatCode>
                <c:ptCount val="19"/>
                <c:pt idx="0">
                  <c:v>414.5</c:v>
                </c:pt>
                <c:pt idx="1">
                  <c:v>368.5</c:v>
                </c:pt>
                <c:pt idx="2">
                  <c:v>372</c:v>
                </c:pt>
                <c:pt idx="3">
                  <c:v>378.5</c:v>
                </c:pt>
                <c:pt idx="4">
                  <c:v>610.5</c:v>
                </c:pt>
                <c:pt idx="5">
                  <c:v>389</c:v>
                </c:pt>
                <c:pt idx="6">
                  <c:v>378</c:v>
                </c:pt>
                <c:pt idx="7">
                  <c:v>391</c:v>
                </c:pt>
                <c:pt idx="8">
                  <c:v>389.5</c:v>
                </c:pt>
                <c:pt idx="9">
                  <c:v>385.5</c:v>
                </c:pt>
                <c:pt idx="10">
                  <c:v>389</c:v>
                </c:pt>
                <c:pt idx="11">
                  <c:v>378</c:v>
                </c:pt>
                <c:pt idx="12">
                  <c:v>390.5</c:v>
                </c:pt>
                <c:pt idx="13">
                  <c:v>391.5</c:v>
                </c:pt>
                <c:pt idx="14">
                  <c:v>375</c:v>
                </c:pt>
                <c:pt idx="15">
                  <c:v>382.5</c:v>
                </c:pt>
                <c:pt idx="16">
                  <c:v>378.5</c:v>
                </c:pt>
                <c:pt idx="17">
                  <c:v>394.5</c:v>
                </c:pt>
                <c:pt idx="18">
                  <c:v>402</c:v>
                </c:pt>
              </c:numCache>
            </c:numRef>
          </c:val>
          <c:smooth val="0"/>
          <c:extLst>
            <c:ext xmlns:c16="http://schemas.microsoft.com/office/drawing/2014/chart" uri="{C3380CC4-5D6E-409C-BE32-E72D297353CC}">
              <c16:uniqueId val="{00000029-C144-40AB-87CD-72390DC147F3}"/>
            </c:ext>
          </c:extLst>
        </c:ser>
        <c:ser>
          <c:idx val="6"/>
          <c:order val="6"/>
          <c:tx>
            <c:strRef>
              <c:f>'precio minorista regiones'!$Q$6</c:f>
              <c:strCache>
                <c:ptCount val="1"/>
                <c:pt idx="0">
                  <c:v>La Araucanía</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regiones'!$Q$7:$Q$25</c:f>
              <c:numCache>
                <c:formatCode>#,##0</c:formatCode>
                <c:ptCount val="19"/>
                <c:pt idx="0">
                  <c:v>429</c:v>
                </c:pt>
                <c:pt idx="1">
                  <c:v>410</c:v>
                </c:pt>
                <c:pt idx="2">
                  <c:v>377</c:v>
                </c:pt>
                <c:pt idx="3">
                  <c:v>462.5</c:v>
                </c:pt>
                <c:pt idx="4">
                  <c:v>374</c:v>
                </c:pt>
                <c:pt idx="5">
                  <c:v>387.5</c:v>
                </c:pt>
                <c:pt idx="6">
                  <c:v>397</c:v>
                </c:pt>
                <c:pt idx="7">
                  <c:v>438</c:v>
                </c:pt>
                <c:pt idx="8">
                  <c:v>415</c:v>
                </c:pt>
                <c:pt idx="9">
                  <c:v>366</c:v>
                </c:pt>
                <c:pt idx="10">
                  <c:v>330</c:v>
                </c:pt>
                <c:pt idx="11">
                  <c:v>397</c:v>
                </c:pt>
                <c:pt idx="12">
                  <c:v>367.5</c:v>
                </c:pt>
                <c:pt idx="13">
                  <c:v>411</c:v>
                </c:pt>
                <c:pt idx="14">
                  <c:v>375.5</c:v>
                </c:pt>
                <c:pt idx="15">
                  <c:v>404</c:v>
                </c:pt>
                <c:pt idx="16">
                  <c:v>361</c:v>
                </c:pt>
                <c:pt idx="18">
                  <c:v>369</c:v>
                </c:pt>
              </c:numCache>
            </c:numRef>
          </c:val>
          <c:smooth val="0"/>
          <c:extLst>
            <c:ext xmlns:c16="http://schemas.microsoft.com/office/drawing/2014/chart" uri="{C3380CC4-5D6E-409C-BE32-E72D297353CC}">
              <c16:uniqueId val="{0000002A-C144-40AB-87CD-72390DC147F3}"/>
            </c:ext>
          </c:extLst>
        </c:ser>
        <c:ser>
          <c:idx val="7"/>
          <c:order val="7"/>
          <c:tx>
            <c:strRef>
              <c:f>'precio minorista regiones'!$R$6</c:f>
              <c:strCache>
                <c:ptCount val="1"/>
                <c:pt idx="0">
                  <c:v>Los Lagos</c:v>
                </c:pt>
              </c:strCache>
            </c:strRef>
          </c:tx>
          <c:marker>
            <c:symbol val="circle"/>
            <c:size val="5"/>
          </c:marker>
          <c:cat>
            <c:numRef>
              <c:f>'precio minorista regiones'!$B$7:$B$25</c:f>
              <c:numCache>
                <c:formatCode>dd/mm/yy;@</c:formatCode>
                <c:ptCount val="19"/>
                <c:pt idx="0">
                  <c:v>43161</c:v>
                </c:pt>
                <c:pt idx="1">
                  <c:v>43168</c:v>
                </c:pt>
                <c:pt idx="2">
                  <c:v>43175</c:v>
                </c:pt>
                <c:pt idx="3">
                  <c:v>43182</c:v>
                </c:pt>
                <c:pt idx="4">
                  <c:v>43189</c:v>
                </c:pt>
                <c:pt idx="5">
                  <c:v>43196</c:v>
                </c:pt>
                <c:pt idx="6">
                  <c:v>43203</c:v>
                </c:pt>
                <c:pt idx="7">
                  <c:v>43210</c:v>
                </c:pt>
                <c:pt idx="8">
                  <c:v>43217</c:v>
                </c:pt>
                <c:pt idx="9">
                  <c:v>43224</c:v>
                </c:pt>
                <c:pt idx="10">
                  <c:v>43231</c:v>
                </c:pt>
                <c:pt idx="11">
                  <c:v>43238</c:v>
                </c:pt>
                <c:pt idx="12">
                  <c:v>43245</c:v>
                </c:pt>
                <c:pt idx="13">
                  <c:v>43252</c:v>
                </c:pt>
                <c:pt idx="14">
                  <c:v>43259</c:v>
                </c:pt>
                <c:pt idx="15">
                  <c:v>43266</c:v>
                </c:pt>
                <c:pt idx="16">
                  <c:v>43273</c:v>
                </c:pt>
                <c:pt idx="17">
                  <c:v>43280</c:v>
                </c:pt>
                <c:pt idx="18">
                  <c:v>43287</c:v>
                </c:pt>
              </c:numCache>
            </c:numRef>
          </c:cat>
          <c:val>
            <c:numRef>
              <c:f>'precio minorista regiones'!$R$7:$R$25</c:f>
              <c:numCache>
                <c:formatCode>#,##0</c:formatCode>
                <c:ptCount val="19"/>
                <c:pt idx="0">
                  <c:v>587.5</c:v>
                </c:pt>
                <c:pt idx="1">
                  <c:v>650</c:v>
                </c:pt>
                <c:pt idx="2">
                  <c:v>512.5</c:v>
                </c:pt>
                <c:pt idx="3">
                  <c:v>650</c:v>
                </c:pt>
                <c:pt idx="4">
                  <c:v>525</c:v>
                </c:pt>
                <c:pt idx="5">
                  <c:v>516.5</c:v>
                </c:pt>
                <c:pt idx="6">
                  <c:v>531.5</c:v>
                </c:pt>
                <c:pt idx="7">
                  <c:v>558.5</c:v>
                </c:pt>
                <c:pt idx="8">
                  <c:v>512.5</c:v>
                </c:pt>
                <c:pt idx="9">
                  <c:v>541.5</c:v>
                </c:pt>
                <c:pt idx="10">
                  <c:v>531.5</c:v>
                </c:pt>
                <c:pt idx="11">
                  <c:v>516.5</c:v>
                </c:pt>
                <c:pt idx="12">
                  <c:v>600</c:v>
                </c:pt>
                <c:pt idx="13">
                  <c:v>516.5</c:v>
                </c:pt>
                <c:pt idx="14">
                  <c:v>550</c:v>
                </c:pt>
                <c:pt idx="15">
                  <c:v>525</c:v>
                </c:pt>
                <c:pt idx="16">
                  <c:v>550</c:v>
                </c:pt>
                <c:pt idx="17">
                  <c:v>475</c:v>
                </c:pt>
                <c:pt idx="18">
                  <c:v>550</c:v>
                </c:pt>
              </c:numCache>
            </c:numRef>
          </c:val>
          <c:smooth val="0"/>
          <c:extLst>
            <c:ext xmlns:c16="http://schemas.microsoft.com/office/drawing/2014/chart" uri="{C3380CC4-5D6E-409C-BE32-E72D297353CC}">
              <c16:uniqueId val="{0000002B-C144-40AB-87CD-72390DC147F3}"/>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r"/>
      <c:layout>
        <c:manualLayout>
          <c:xMode val="edge"/>
          <c:yMode val="edge"/>
          <c:x val="0.11664802208414959"/>
          <c:y val="0.88982180218753848"/>
          <c:w val="0.79216258537332085"/>
          <c:h val="8.9557352197852505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strCache>
            </c:strRef>
          </c:cat>
          <c:val>
            <c:numRef>
              <c:f>'sup, prod y rend'!$D$7:$D$24</c:f>
              <c:numCache>
                <c:formatCode>#,##0</c:formatCode>
                <c:ptCount val="18"/>
                <c:pt idx="0">
                  <c:v>63110</c:v>
                </c:pt>
                <c:pt idx="1">
                  <c:v>61360</c:v>
                </c:pt>
                <c:pt idx="2">
                  <c:v>56000</c:v>
                </c:pt>
                <c:pt idx="3">
                  <c:v>59560</c:v>
                </c:pt>
                <c:pt idx="4">
                  <c:v>55620</c:v>
                </c:pt>
                <c:pt idx="5">
                  <c:v>63200</c:v>
                </c:pt>
                <c:pt idx="6">
                  <c:v>54145</c:v>
                </c:pt>
                <c:pt idx="7">
                  <c:v>55976</c:v>
                </c:pt>
                <c:pt idx="8">
                  <c:v>45078</c:v>
                </c:pt>
                <c:pt idx="9">
                  <c:v>50771</c:v>
                </c:pt>
                <c:pt idx="10">
                  <c:v>53653</c:v>
                </c:pt>
                <c:pt idx="11">
                  <c:v>41534</c:v>
                </c:pt>
                <c:pt idx="12">
                  <c:v>49576</c:v>
                </c:pt>
                <c:pt idx="13">
                  <c:v>48965</c:v>
                </c:pt>
                <c:pt idx="14">
                  <c:v>50526.337967409301</c:v>
                </c:pt>
                <c:pt idx="15">
                  <c:v>53485</c:v>
                </c:pt>
                <c:pt idx="16">
                  <c:v>54082</c:v>
                </c:pt>
                <c:pt idx="17">
                  <c:v>41268</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strCache>
            </c:strRef>
          </c:cat>
          <c:val>
            <c:numRef>
              <c:f>'sup, prod y rend'!$E$7:$E$24</c:f>
              <c:numCache>
                <c:formatCode>#,##0</c:formatCode>
                <c:ptCount val="18"/>
                <c:pt idx="0">
                  <c:v>1210044.3</c:v>
                </c:pt>
                <c:pt idx="1">
                  <c:v>1303267.5</c:v>
                </c:pt>
                <c:pt idx="2">
                  <c:v>1093728.3999999999</c:v>
                </c:pt>
                <c:pt idx="3">
                  <c:v>1144170</c:v>
                </c:pt>
                <c:pt idx="4">
                  <c:v>1115735.7</c:v>
                </c:pt>
                <c:pt idx="5">
                  <c:v>1391378.2</c:v>
                </c:pt>
                <c:pt idx="6">
                  <c:v>834859.9</c:v>
                </c:pt>
                <c:pt idx="7">
                  <c:v>965939.5</c:v>
                </c:pt>
                <c:pt idx="8">
                  <c:v>924548.1</c:v>
                </c:pt>
                <c:pt idx="9">
                  <c:v>1081349.2</c:v>
                </c:pt>
                <c:pt idx="10">
                  <c:v>1676444</c:v>
                </c:pt>
                <c:pt idx="11">
                  <c:v>1093452</c:v>
                </c:pt>
                <c:pt idx="12">
                  <c:v>1159022.1000000001</c:v>
                </c:pt>
                <c:pt idx="13">
                  <c:v>1061324.9400000002</c:v>
                </c:pt>
                <c:pt idx="14">
                  <c:v>960502</c:v>
                </c:pt>
                <c:pt idx="15">
                  <c:v>1166024.8999999999</c:v>
                </c:pt>
                <c:pt idx="16">
                  <c:v>1426478.7500000002</c:v>
                </c:pt>
                <c:pt idx="17">
                  <c:v>1183356.6000000001</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0.10334840464506199"/>
          <c:y val="0.114303600248727"/>
          <c:w val="0.87667883094277299"/>
          <c:h val="0.72217062929245601"/>
        </c:manualLayout>
      </c:layout>
      <c:barChart>
        <c:barDir val="col"/>
        <c:grouping val="clustered"/>
        <c:varyColors val="0"/>
        <c:ser>
          <c:idx val="0"/>
          <c:order val="0"/>
          <c:tx>
            <c:strRef>
              <c:f>'sup región'!$B$22</c:f>
              <c:strCache>
                <c:ptCount val="1"/>
                <c:pt idx="0">
                  <c:v>2015/16</c:v>
                </c:pt>
              </c:strCache>
            </c:strRef>
          </c:tx>
          <c:spPr>
            <a:solidFill>
              <a:srgbClr val="4F81BD"/>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región'!$C$22:$K$22</c:f>
              <c:numCache>
                <c:formatCode>#,##0</c:formatCode>
                <c:ptCount val="9"/>
                <c:pt idx="0">
                  <c:v>2244</c:v>
                </c:pt>
                <c:pt idx="1">
                  <c:v>776</c:v>
                </c:pt>
                <c:pt idx="2">
                  <c:v>4449</c:v>
                </c:pt>
                <c:pt idx="3">
                  <c:v>2251</c:v>
                </c:pt>
                <c:pt idx="4">
                  <c:v>5243</c:v>
                </c:pt>
                <c:pt idx="5">
                  <c:v>8946</c:v>
                </c:pt>
                <c:pt idx="6">
                  <c:v>14976</c:v>
                </c:pt>
                <c:pt idx="7">
                  <c:v>3369</c:v>
                </c:pt>
                <c:pt idx="8">
                  <c:v>10544</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2016/17</c:v>
                </c:pt>
              </c:strCache>
            </c:strRef>
          </c:tx>
          <c:spPr>
            <a:solidFill>
              <a:srgbClr val="C0504D"/>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región'!$C$23:$K$23</c:f>
              <c:numCache>
                <c:formatCode>#,##0</c:formatCode>
                <c:ptCount val="9"/>
                <c:pt idx="0">
                  <c:v>2193</c:v>
                </c:pt>
                <c:pt idx="1">
                  <c:v>1721</c:v>
                </c:pt>
                <c:pt idx="2">
                  <c:v>5339</c:v>
                </c:pt>
                <c:pt idx="3">
                  <c:v>1195</c:v>
                </c:pt>
                <c:pt idx="4">
                  <c:v>4168</c:v>
                </c:pt>
                <c:pt idx="5">
                  <c:v>9892</c:v>
                </c:pt>
                <c:pt idx="6">
                  <c:v>13886</c:v>
                </c:pt>
                <c:pt idx="7">
                  <c:v>3979</c:v>
                </c:pt>
                <c:pt idx="8">
                  <c:v>11022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2017/18</c:v>
                </c:pt>
              </c:strCache>
            </c:strRef>
          </c:tx>
          <c:spPr>
            <a:solidFill>
              <a:srgbClr val="9BBB59"/>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región'!$C$24:$K$24</c:f>
              <c:numCache>
                <c:formatCode>#,##0</c:formatCode>
                <c:ptCount val="9"/>
                <c:pt idx="0">
                  <c:v>2137</c:v>
                </c:pt>
                <c:pt idx="1">
                  <c:v>625</c:v>
                </c:pt>
                <c:pt idx="2">
                  <c:v>3197</c:v>
                </c:pt>
                <c:pt idx="3">
                  <c:v>725</c:v>
                </c:pt>
                <c:pt idx="4">
                  <c:v>3920</c:v>
                </c:pt>
                <c:pt idx="5">
                  <c:v>7424</c:v>
                </c:pt>
                <c:pt idx="6">
                  <c:v>12486</c:v>
                </c:pt>
                <c:pt idx="7">
                  <c:v>2935</c:v>
                </c:pt>
                <c:pt idx="8">
                  <c:v>7132</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15541801924935"/>
          <c:y val="0.11055863269329699"/>
          <c:w val="0.86616551434980504"/>
          <c:h val="0.72773309617785797"/>
        </c:manualLayout>
      </c:layout>
      <c:barChart>
        <c:barDir val="col"/>
        <c:grouping val="clustered"/>
        <c:varyColors val="0"/>
        <c:ser>
          <c:idx val="0"/>
          <c:order val="0"/>
          <c:tx>
            <c:strRef>
              <c:f>'prod región'!$B$22</c:f>
              <c:strCache>
                <c:ptCount val="1"/>
                <c:pt idx="0">
                  <c:v>2015/16</c:v>
                </c:pt>
              </c:strCache>
            </c:strRef>
          </c:tx>
          <c:spPr>
            <a:solidFill>
              <a:srgbClr val="4F81BD"/>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región'!$C$22:$K$22</c:f>
              <c:numCache>
                <c:formatCode>#,##0</c:formatCode>
                <c:ptCount val="9"/>
                <c:pt idx="0">
                  <c:v>54372.1</c:v>
                </c:pt>
                <c:pt idx="1">
                  <c:v>13820.6</c:v>
                </c:pt>
                <c:pt idx="2">
                  <c:v>76522.8</c:v>
                </c:pt>
                <c:pt idx="3">
                  <c:v>30906.2</c:v>
                </c:pt>
                <c:pt idx="4">
                  <c:v>88711.6</c:v>
                </c:pt>
                <c:pt idx="5">
                  <c:v>132490.29999999999</c:v>
                </c:pt>
                <c:pt idx="6">
                  <c:v>338757.1</c:v>
                </c:pt>
                <c:pt idx="7">
                  <c:v>74118</c:v>
                </c:pt>
                <c:pt idx="8">
                  <c:v>350060.79999999999</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2016/17</c:v>
                </c:pt>
              </c:strCache>
            </c:strRef>
          </c:tx>
          <c:spPr>
            <a:solidFill>
              <a:srgbClr val="C0504D"/>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región'!$C$23:$K$23</c:f>
              <c:numCache>
                <c:formatCode>#,##0</c:formatCode>
                <c:ptCount val="9"/>
                <c:pt idx="0">
                  <c:v>54517.979999999996</c:v>
                </c:pt>
                <c:pt idx="1">
                  <c:v>23887.480000000003</c:v>
                </c:pt>
                <c:pt idx="2">
                  <c:v>90763</c:v>
                </c:pt>
                <c:pt idx="3">
                  <c:v>18426.900000000001</c:v>
                </c:pt>
                <c:pt idx="4">
                  <c:v>92237.84</c:v>
                </c:pt>
                <c:pt idx="5">
                  <c:v>170637</c:v>
                </c:pt>
                <c:pt idx="6">
                  <c:v>369923.04</c:v>
                </c:pt>
                <c:pt idx="7">
                  <c:v>126094.50999999998</c:v>
                </c:pt>
                <c:pt idx="8">
                  <c:v>473725.56000000006</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2017/18</c:v>
                </c:pt>
              </c:strCache>
            </c:strRef>
          </c:tx>
          <c:spPr>
            <a:solidFill>
              <a:srgbClr val="9BBB59"/>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región'!$C$24:$K$24</c:f>
              <c:numCache>
                <c:formatCode>#,##0</c:formatCode>
                <c:ptCount val="9"/>
                <c:pt idx="0">
                  <c:v>60645.8</c:v>
                </c:pt>
                <c:pt idx="1">
                  <c:v>10162.5</c:v>
                </c:pt>
                <c:pt idx="2">
                  <c:v>60586.400000000001</c:v>
                </c:pt>
                <c:pt idx="3">
                  <c:v>10505</c:v>
                </c:pt>
                <c:pt idx="4">
                  <c:v>73415.3</c:v>
                </c:pt>
                <c:pt idx="5">
                  <c:v>138910.70000000001</c:v>
                </c:pt>
                <c:pt idx="6">
                  <c:v>396541.3</c:v>
                </c:pt>
                <c:pt idx="7">
                  <c:v>142018.29999999999</c:v>
                </c:pt>
                <c:pt idx="8">
                  <c:v>284305.90000000002</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1.8986934325516999E-2"/>
              <c:y val="0.38373634330191497"/>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188938</xdr:colOff>
      <xdr:row>6</xdr:row>
      <xdr:rowOff>47625</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0"/>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26</xdr:row>
      <xdr:rowOff>38100</xdr:rowOff>
    </xdr:from>
    <xdr:to>
      <xdr:col>9</xdr:col>
      <xdr:colOff>476250</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26</xdr:row>
      <xdr:rowOff>38100</xdr:rowOff>
    </xdr:from>
    <xdr:to>
      <xdr:col>17</xdr:col>
      <xdr:colOff>790575</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53067</xdr:rowOff>
    </xdr:from>
    <xdr:to>
      <xdr:col>6</xdr:col>
      <xdr:colOff>1183822</xdr:colOff>
      <xdr:row>49</xdr:row>
      <xdr:rowOff>0</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61230</xdr:rowOff>
    </xdr:from>
    <xdr:to>
      <xdr:col>3</xdr:col>
      <xdr:colOff>1231447</xdr:colOff>
      <xdr:row>49</xdr:row>
      <xdr:rowOff>0</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633605"/>
          <a:ext cx="3769178"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47621</xdr:colOff>
      <xdr:row>25</xdr:row>
      <xdr:rowOff>54770</xdr:rowOff>
    </xdr:from>
    <xdr:to>
      <xdr:col>11</xdr:col>
      <xdr:colOff>714374</xdr:colOff>
      <xdr:row>46</xdr:row>
      <xdr:rowOff>119063</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40821</xdr:rowOff>
    </xdr:from>
    <xdr:to>
      <xdr:col>5</xdr:col>
      <xdr:colOff>244928</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0" y="7014482"/>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11</xdr:col>
      <xdr:colOff>635000</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11</xdr:col>
      <xdr:colOff>555625</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22</xdr:row>
      <xdr:rowOff>77561</xdr:rowOff>
    </xdr:from>
    <xdr:to>
      <xdr:col>7</xdr:col>
      <xdr:colOff>91168</xdr:colOff>
      <xdr:row>41</xdr:row>
      <xdr:rowOff>35379</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36</xdr:row>
      <xdr:rowOff>0</xdr:rowOff>
    </xdr:from>
    <xdr:to>
      <xdr:col>11</xdr:col>
      <xdr:colOff>748393</xdr:colOff>
      <xdr:row>56</xdr:row>
      <xdr:rowOff>127000</xdr:rowOff>
    </xdr:to>
    <xdr:graphicFrame macro="">
      <xdr:nvGraphicFramePr>
        <xdr:cNvPr id="5" name="Gráfico 4">
          <a:extLst>
            <a:ext uri="{FF2B5EF4-FFF2-40B4-BE49-F238E27FC236}">
              <a16:creationId xmlns:a16="http://schemas.microsoft.com/office/drawing/2014/main" id="{5A682F15-8D18-4334-95F7-28D74F0E2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59531</xdr:colOff>
      <xdr:row>54</xdr:row>
      <xdr:rowOff>11907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59531" y="9810751"/>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96611</xdr:colOff>
      <xdr:row>36</xdr:row>
      <xdr:rowOff>5443</xdr:rowOff>
    </xdr:from>
    <xdr:to>
      <xdr:col>12</xdr:col>
      <xdr:colOff>819150</xdr:colOff>
      <xdr:row>58</xdr:row>
      <xdr:rowOff>114301</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83706</xdr:colOff>
      <xdr:row>57</xdr:row>
      <xdr:rowOff>1700</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83706" y="9751218"/>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27217</xdr:rowOff>
    </xdr:from>
    <xdr:to>
      <xdr:col>9</xdr:col>
      <xdr:colOff>639536</xdr:colOff>
      <xdr:row>45</xdr:row>
      <xdr:rowOff>45476</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J49"/>
  <sheetViews>
    <sheetView tabSelected="1" view="pageBreakPreview" zoomScale="60" zoomScaleNormal="80" zoomScalePageLayoutView="40" workbookViewId="0"/>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105</v>
      </c>
    </row>
    <row r="46" spans="4:6" ht="15.75">
      <c r="D46" s="304"/>
      <c r="E46" s="305"/>
      <c r="F46" s="305"/>
    </row>
    <row r="49" spans="4:5" ht="15.75">
      <c r="D49" s="306" t="s">
        <v>257</v>
      </c>
      <c r="E49" s="306"/>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19" scale="83"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AE60"/>
  <sheetViews>
    <sheetView view="pageBreakPreview" zoomScale="60" zoomScaleNormal="80" workbookViewId="0">
      <selection sqref="A1:S60"/>
    </sheetView>
  </sheetViews>
  <sheetFormatPr baseColWidth="10" defaultColWidth="10.85546875" defaultRowHeight="12.75"/>
  <cols>
    <col min="1" max="1" width="1.7109375" style="33" customWidth="1"/>
    <col min="2" max="2" width="10.140625" style="33" customWidth="1"/>
    <col min="3" max="18" width="10.28515625" style="33" customWidth="1"/>
    <col min="19" max="19" width="2.140625" style="33" customWidth="1"/>
    <col min="20" max="20" width="10.85546875" style="33"/>
    <col min="21" max="21" width="10.85546875" style="108" customWidth="1"/>
    <col min="22" max="22" width="10.85546875" style="240" hidden="1" customWidth="1"/>
    <col min="23" max="23" width="9.28515625" style="240" hidden="1" customWidth="1"/>
    <col min="24" max="24" width="13" style="240" hidden="1" customWidth="1"/>
    <col min="25" max="25" width="13.140625" style="240" hidden="1" customWidth="1"/>
    <col min="26" max="26" width="7.140625" style="240" hidden="1" customWidth="1"/>
    <col min="27" max="27" width="8.140625" style="240" hidden="1" customWidth="1"/>
    <col min="28" max="28" width="9.28515625" style="240" hidden="1" customWidth="1"/>
    <col min="29" max="29" width="15.7109375" style="240" hidden="1" customWidth="1"/>
    <col min="30" max="30" width="13.140625" style="240" hidden="1" customWidth="1"/>
    <col min="31" max="31" width="10.85546875" style="108"/>
    <col min="32" max="16384" width="10.85546875" style="33"/>
  </cols>
  <sheetData>
    <row r="1" spans="1:30" ht="8.25" customHeight="1">
      <c r="A1" s="33" t="s">
        <v>199</v>
      </c>
      <c r="B1" s="162"/>
      <c r="C1" s="162"/>
    </row>
    <row r="2" spans="1:30">
      <c r="B2" s="324" t="s">
        <v>60</v>
      </c>
      <c r="C2" s="324"/>
      <c r="D2" s="324"/>
      <c r="E2" s="324"/>
      <c r="F2" s="324"/>
      <c r="G2" s="324"/>
      <c r="H2" s="324"/>
      <c r="I2" s="324"/>
      <c r="J2" s="324"/>
      <c r="K2" s="324"/>
      <c r="L2" s="324"/>
      <c r="M2" s="324"/>
      <c r="N2" s="324"/>
      <c r="O2" s="324"/>
      <c r="P2" s="324"/>
      <c r="Q2" s="324"/>
      <c r="R2" s="324"/>
      <c r="S2" s="117"/>
      <c r="T2" s="40" t="s">
        <v>137</v>
      </c>
    </row>
    <row r="3" spans="1:30">
      <c r="B3" s="324" t="s">
        <v>134</v>
      </c>
      <c r="C3" s="324"/>
      <c r="D3" s="324"/>
      <c r="E3" s="324"/>
      <c r="F3" s="324"/>
      <c r="G3" s="324"/>
      <c r="H3" s="324"/>
      <c r="I3" s="324"/>
      <c r="J3" s="324"/>
      <c r="K3" s="324"/>
      <c r="L3" s="324"/>
      <c r="M3" s="324"/>
      <c r="N3" s="324"/>
      <c r="O3" s="324"/>
      <c r="P3" s="324"/>
      <c r="Q3" s="324"/>
      <c r="R3" s="324"/>
      <c r="S3" s="117"/>
    </row>
    <row r="4" spans="1:30">
      <c r="B4" s="324" t="s">
        <v>208</v>
      </c>
      <c r="C4" s="324"/>
      <c r="D4" s="324"/>
      <c r="E4" s="324"/>
      <c r="F4" s="324"/>
      <c r="G4" s="324"/>
      <c r="H4" s="324"/>
      <c r="I4" s="324"/>
      <c r="J4" s="324"/>
      <c r="K4" s="324"/>
      <c r="L4" s="324"/>
      <c r="M4" s="324"/>
      <c r="N4" s="324"/>
      <c r="O4" s="324"/>
      <c r="P4" s="324"/>
      <c r="Q4" s="324"/>
      <c r="R4" s="324"/>
      <c r="S4" s="117"/>
    </row>
    <row r="5" spans="1:30">
      <c r="C5" s="336" t="s">
        <v>188</v>
      </c>
      <c r="D5" s="336"/>
      <c r="E5" s="336"/>
      <c r="F5" s="336"/>
      <c r="G5" s="336"/>
      <c r="H5" s="336"/>
      <c r="I5" s="336"/>
      <c r="J5" s="336"/>
      <c r="K5" s="336" t="s">
        <v>189</v>
      </c>
      <c r="L5" s="336"/>
      <c r="M5" s="336"/>
      <c r="N5" s="336"/>
      <c r="O5" s="336"/>
      <c r="P5" s="336"/>
      <c r="Q5" s="336"/>
      <c r="R5" s="336"/>
      <c r="S5" s="120"/>
      <c r="T5" s="119"/>
    </row>
    <row r="6" spans="1:30" ht="25.5">
      <c r="B6" s="121" t="s">
        <v>127</v>
      </c>
      <c r="C6" s="122" t="s">
        <v>146</v>
      </c>
      <c r="D6" s="123" t="s">
        <v>23</v>
      </c>
      <c r="E6" s="123" t="s">
        <v>22</v>
      </c>
      <c r="F6" s="123" t="s">
        <v>126</v>
      </c>
      <c r="G6" s="123" t="s">
        <v>19</v>
      </c>
      <c r="H6" s="123" t="s">
        <v>18</v>
      </c>
      <c r="I6" s="123" t="s">
        <v>17</v>
      </c>
      <c r="J6" s="124" t="s">
        <v>15</v>
      </c>
      <c r="K6" s="122" t="s">
        <v>146</v>
      </c>
      <c r="L6" s="123" t="s">
        <v>23</v>
      </c>
      <c r="M6" s="123" t="s">
        <v>22</v>
      </c>
      <c r="N6" s="123" t="s">
        <v>126</v>
      </c>
      <c r="O6" s="123" t="s">
        <v>19</v>
      </c>
      <c r="P6" s="123" t="s">
        <v>18</v>
      </c>
      <c r="Q6" s="123" t="s">
        <v>17</v>
      </c>
      <c r="R6" s="124" t="s">
        <v>15</v>
      </c>
      <c r="S6" s="93"/>
      <c r="T6" s="119"/>
      <c r="W6" s="248" t="s">
        <v>146</v>
      </c>
      <c r="X6" s="248" t="s">
        <v>23</v>
      </c>
      <c r="Y6" s="248" t="s">
        <v>22</v>
      </c>
      <c r="Z6" s="248" t="s">
        <v>126</v>
      </c>
      <c r="AA6" s="248" t="s">
        <v>19</v>
      </c>
      <c r="AB6" s="248" t="s">
        <v>18</v>
      </c>
      <c r="AC6" s="248" t="s">
        <v>17</v>
      </c>
      <c r="AD6" s="248" t="s">
        <v>15</v>
      </c>
    </row>
    <row r="7" spans="1:30">
      <c r="B7" s="234">
        <v>43161</v>
      </c>
      <c r="C7" s="200">
        <v>1158</v>
      </c>
      <c r="D7" s="208">
        <v>1128</v>
      </c>
      <c r="E7" s="208">
        <v>1125</v>
      </c>
      <c r="F7" s="208">
        <v>1135.5</v>
      </c>
      <c r="G7" s="208">
        <v>1122</v>
      </c>
      <c r="H7" s="208">
        <v>1088.5</v>
      </c>
      <c r="I7" s="208">
        <v>1015.5</v>
      </c>
      <c r="J7" s="235">
        <v>1044</v>
      </c>
      <c r="K7" s="200">
        <v>586</v>
      </c>
      <c r="L7" s="208">
        <v>518.5</v>
      </c>
      <c r="M7" s="208">
        <v>394</v>
      </c>
      <c r="N7" s="208">
        <v>456.5</v>
      </c>
      <c r="O7" s="208">
        <v>573</v>
      </c>
      <c r="P7" s="208">
        <v>414.5</v>
      </c>
      <c r="Q7" s="208">
        <v>429</v>
      </c>
      <c r="R7" s="235">
        <v>587.5</v>
      </c>
      <c r="S7" s="94"/>
      <c r="T7" s="119"/>
      <c r="W7" s="236">
        <f>+IF(K7="","",((C7-K7)/K7))</f>
        <v>0.97610921501706482</v>
      </c>
      <c r="X7" s="236">
        <f t="shared" ref="X7:AD20" si="0">+IF(L7="","",((D7-L7)/L7))</f>
        <v>1.1755062680810029</v>
      </c>
      <c r="Y7" s="236">
        <f t="shared" si="0"/>
        <v>1.8553299492385786</v>
      </c>
      <c r="Z7" s="236">
        <f t="shared" si="0"/>
        <v>1.4874041621029572</v>
      </c>
      <c r="AA7" s="236">
        <f t="shared" si="0"/>
        <v>0.95811518324607325</v>
      </c>
      <c r="AB7" s="236">
        <f t="shared" si="0"/>
        <v>1.6260554885404102</v>
      </c>
      <c r="AC7" s="236">
        <f t="shared" si="0"/>
        <v>1.3671328671328671</v>
      </c>
      <c r="AD7" s="236">
        <f t="shared" si="0"/>
        <v>0.77702127659574471</v>
      </c>
    </row>
    <row r="8" spans="1:30">
      <c r="B8" s="125">
        <v>43168</v>
      </c>
      <c r="C8" s="126">
        <v>1071.5999999999999</v>
      </c>
      <c r="D8" s="75">
        <v>1085.5</v>
      </c>
      <c r="E8" s="75">
        <v>1159</v>
      </c>
      <c r="F8" s="75">
        <v>1091.5</v>
      </c>
      <c r="G8" s="75">
        <v>1093</v>
      </c>
      <c r="H8" s="75">
        <v>1096</v>
      </c>
      <c r="I8" s="75">
        <v>1071</v>
      </c>
      <c r="J8" s="127">
        <v>913</v>
      </c>
      <c r="K8" s="126">
        <v>595</v>
      </c>
      <c r="L8" s="75">
        <v>528</v>
      </c>
      <c r="M8" s="75">
        <v>415.5</v>
      </c>
      <c r="N8" s="75">
        <v>465</v>
      </c>
      <c r="O8" s="75">
        <v>535.5</v>
      </c>
      <c r="P8" s="75">
        <v>368.5</v>
      </c>
      <c r="Q8" s="75">
        <v>410</v>
      </c>
      <c r="R8" s="127">
        <v>650</v>
      </c>
      <c r="S8" s="94"/>
      <c r="T8" s="119"/>
      <c r="W8" s="236">
        <f t="shared" ref="W8:W25" si="1">+IF(K8="","",((C8-K8)/K8))</f>
        <v>0.80100840336134438</v>
      </c>
      <c r="X8" s="236">
        <f t="shared" si="0"/>
        <v>1.0558712121212122</v>
      </c>
      <c r="Y8" s="236">
        <f t="shared" si="0"/>
        <v>1.789410348977136</v>
      </c>
      <c r="Z8" s="236">
        <f t="shared" si="0"/>
        <v>1.3473118279569893</v>
      </c>
      <c r="AA8" s="236">
        <f t="shared" si="0"/>
        <v>1.0410830999066294</v>
      </c>
      <c r="AB8" s="236">
        <f t="shared" si="0"/>
        <v>1.9742198100407056</v>
      </c>
      <c r="AC8" s="236">
        <f t="shared" si="0"/>
        <v>1.6121951219512196</v>
      </c>
      <c r="AD8" s="236">
        <f t="shared" si="0"/>
        <v>0.4046153846153846</v>
      </c>
    </row>
    <row r="9" spans="1:30">
      <c r="B9" s="125">
        <v>43175</v>
      </c>
      <c r="C9" s="126">
        <v>1226</v>
      </c>
      <c r="D9" s="75">
        <v>1142</v>
      </c>
      <c r="E9" s="75">
        <v>1132.5</v>
      </c>
      <c r="F9" s="75">
        <v>1115</v>
      </c>
      <c r="G9" s="75">
        <v>1152.5</v>
      </c>
      <c r="H9" s="75">
        <v>1075</v>
      </c>
      <c r="I9" s="75">
        <v>1100</v>
      </c>
      <c r="J9" s="127">
        <v>1076</v>
      </c>
      <c r="K9" s="126">
        <v>560</v>
      </c>
      <c r="L9" s="75">
        <v>522.5</v>
      </c>
      <c r="M9" s="75">
        <v>425.5</v>
      </c>
      <c r="N9" s="75">
        <v>505.5</v>
      </c>
      <c r="O9" s="75">
        <v>560.5</v>
      </c>
      <c r="P9" s="75">
        <v>372</v>
      </c>
      <c r="Q9" s="75">
        <v>377</v>
      </c>
      <c r="R9" s="127">
        <v>512.5</v>
      </c>
      <c r="S9" s="94"/>
      <c r="T9" s="119"/>
      <c r="W9" s="236">
        <f t="shared" si="1"/>
        <v>1.1892857142857143</v>
      </c>
      <c r="X9" s="236">
        <f t="shared" si="0"/>
        <v>1.1856459330143541</v>
      </c>
      <c r="Y9" s="236">
        <f t="shared" si="0"/>
        <v>1.6615746180963573</v>
      </c>
      <c r="Z9" s="236">
        <f t="shared" si="0"/>
        <v>1.2057368941641939</v>
      </c>
      <c r="AA9" s="236">
        <f t="shared" si="0"/>
        <v>1.0561998215878681</v>
      </c>
      <c r="AB9" s="236">
        <f t="shared" si="0"/>
        <v>1.8897849462365592</v>
      </c>
      <c r="AC9" s="236">
        <f t="shared" si="0"/>
        <v>1.9177718832891246</v>
      </c>
      <c r="AD9" s="236">
        <f t="shared" si="0"/>
        <v>1.0995121951219513</v>
      </c>
    </row>
    <row r="10" spans="1:30">
      <c r="B10" s="125">
        <v>43182</v>
      </c>
      <c r="C10" s="126">
        <v>1108.1666</v>
      </c>
      <c r="D10" s="75">
        <v>1210.5</v>
      </c>
      <c r="E10" s="75">
        <v>1142</v>
      </c>
      <c r="F10" s="75">
        <v>1121.5</v>
      </c>
      <c r="G10" s="75">
        <v>1147</v>
      </c>
      <c r="H10" s="75">
        <v>1040</v>
      </c>
      <c r="I10" s="75">
        <v>1096.5</v>
      </c>
      <c r="J10" s="127">
        <v>1039</v>
      </c>
      <c r="K10" s="126">
        <v>582.5</v>
      </c>
      <c r="L10" s="75">
        <v>502</v>
      </c>
      <c r="M10" s="75">
        <v>409.5</v>
      </c>
      <c r="N10" s="75">
        <v>500</v>
      </c>
      <c r="O10" s="75">
        <v>527</v>
      </c>
      <c r="P10" s="75">
        <v>378.5</v>
      </c>
      <c r="Q10" s="75">
        <v>462.5</v>
      </c>
      <c r="R10" s="127">
        <v>650</v>
      </c>
      <c r="S10" s="94"/>
      <c r="T10" s="119"/>
      <c r="W10" s="236">
        <f t="shared" si="1"/>
        <v>0.90243193133047217</v>
      </c>
      <c r="X10" s="236">
        <f t="shared" si="0"/>
        <v>1.4113545816733069</v>
      </c>
      <c r="Y10" s="236">
        <f t="shared" si="0"/>
        <v>1.7887667887667889</v>
      </c>
      <c r="Z10" s="236">
        <f t="shared" si="0"/>
        <v>1.2430000000000001</v>
      </c>
      <c r="AA10" s="236">
        <f t="shared" si="0"/>
        <v>1.1764705882352942</v>
      </c>
      <c r="AB10" s="236">
        <f t="shared" si="0"/>
        <v>1.7476882430647291</v>
      </c>
      <c r="AC10" s="236">
        <f t="shared" si="0"/>
        <v>1.3708108108108108</v>
      </c>
      <c r="AD10" s="236">
        <f t="shared" si="0"/>
        <v>0.59846153846153849</v>
      </c>
    </row>
    <row r="11" spans="1:30">
      <c r="B11" s="125">
        <v>43189</v>
      </c>
      <c r="C11" s="126">
        <v>1130</v>
      </c>
      <c r="D11" s="75">
        <v>1131</v>
      </c>
      <c r="E11" s="75">
        <v>1136</v>
      </c>
      <c r="F11" s="75">
        <v>1091</v>
      </c>
      <c r="G11" s="75">
        <v>1120.5</v>
      </c>
      <c r="H11" s="75">
        <v>1096.5</v>
      </c>
      <c r="I11" s="75">
        <v>1137</v>
      </c>
      <c r="J11" s="127">
        <v>1057</v>
      </c>
      <c r="K11" s="126">
        <v>541.66660000000002</v>
      </c>
      <c r="L11" s="75">
        <v>527.5</v>
      </c>
      <c r="M11" s="75">
        <v>409.5</v>
      </c>
      <c r="N11" s="75">
        <v>491.5</v>
      </c>
      <c r="O11" s="75">
        <v>540</v>
      </c>
      <c r="P11" s="75">
        <v>610.5</v>
      </c>
      <c r="Q11" s="75">
        <v>374</v>
      </c>
      <c r="R11" s="127">
        <v>525</v>
      </c>
      <c r="S11" s="94"/>
      <c r="T11" s="119"/>
      <c r="W11" s="236">
        <f t="shared" si="1"/>
        <v>1.0861541029112742</v>
      </c>
      <c r="X11" s="236">
        <f t="shared" si="0"/>
        <v>1.1440758293838862</v>
      </c>
      <c r="Y11" s="236">
        <f t="shared" si="0"/>
        <v>1.774114774114774</v>
      </c>
      <c r="Z11" s="236">
        <f t="shared" si="0"/>
        <v>1.2197355035605291</v>
      </c>
      <c r="AA11" s="236">
        <f t="shared" si="0"/>
        <v>1.075</v>
      </c>
      <c r="AB11" s="236">
        <f t="shared" si="0"/>
        <v>0.7960687960687961</v>
      </c>
      <c r="AC11" s="236">
        <f t="shared" si="0"/>
        <v>2.0401069518716577</v>
      </c>
      <c r="AD11" s="236">
        <f t="shared" si="0"/>
        <v>1.0133333333333334</v>
      </c>
    </row>
    <row r="12" spans="1:30">
      <c r="B12" s="125">
        <v>43196</v>
      </c>
      <c r="C12" s="126">
        <v>1153.5999999999999</v>
      </c>
      <c r="D12" s="75">
        <v>1148</v>
      </c>
      <c r="E12" s="75">
        <v>1118.5</v>
      </c>
      <c r="F12" s="75">
        <v>1119</v>
      </c>
      <c r="G12" s="75">
        <v>1136</v>
      </c>
      <c r="H12" s="75">
        <v>1081</v>
      </c>
      <c r="I12" s="75">
        <v>1141.5</v>
      </c>
      <c r="J12" s="127">
        <v>1030</v>
      </c>
      <c r="K12" s="126">
        <v>550</v>
      </c>
      <c r="L12" s="75">
        <v>551</v>
      </c>
      <c r="M12" s="75">
        <v>447</v>
      </c>
      <c r="N12" s="75">
        <v>476</v>
      </c>
      <c r="O12" s="75">
        <v>500</v>
      </c>
      <c r="P12" s="75">
        <v>389</v>
      </c>
      <c r="Q12" s="75">
        <v>387.5</v>
      </c>
      <c r="R12" s="127">
        <v>516.5</v>
      </c>
      <c r="S12" s="94"/>
      <c r="T12" s="119"/>
      <c r="W12" s="236">
        <f t="shared" si="1"/>
        <v>1.0974545454545452</v>
      </c>
      <c r="X12" s="236">
        <f t="shared" si="0"/>
        <v>1.0834845735027223</v>
      </c>
      <c r="Y12" s="236">
        <f t="shared" si="0"/>
        <v>1.5022371364653244</v>
      </c>
      <c r="Z12" s="236">
        <f t="shared" si="0"/>
        <v>1.3508403361344539</v>
      </c>
      <c r="AA12" s="236">
        <f t="shared" si="0"/>
        <v>1.272</v>
      </c>
      <c r="AB12" s="236">
        <f t="shared" si="0"/>
        <v>1.7789203084832905</v>
      </c>
      <c r="AC12" s="236">
        <f t="shared" si="0"/>
        <v>1.9458064516129032</v>
      </c>
      <c r="AD12" s="236">
        <f t="shared" si="0"/>
        <v>0.99419167473378511</v>
      </c>
    </row>
    <row r="13" spans="1:30">
      <c r="B13" s="125">
        <v>43203</v>
      </c>
      <c r="C13" s="126">
        <v>1030</v>
      </c>
      <c r="D13" s="75">
        <v>1085</v>
      </c>
      <c r="E13" s="75">
        <v>1122</v>
      </c>
      <c r="F13" s="75">
        <v>1083.5</v>
      </c>
      <c r="G13" s="75">
        <v>1071</v>
      </c>
      <c r="H13" s="75">
        <v>958</v>
      </c>
      <c r="I13" s="75">
        <v>1084.5</v>
      </c>
      <c r="J13" s="127">
        <v>884</v>
      </c>
      <c r="K13" s="126">
        <v>558</v>
      </c>
      <c r="L13" s="75">
        <v>560</v>
      </c>
      <c r="M13" s="75">
        <v>425</v>
      </c>
      <c r="N13" s="75">
        <v>499.5</v>
      </c>
      <c r="O13" s="75">
        <v>514</v>
      </c>
      <c r="P13" s="75">
        <v>378</v>
      </c>
      <c r="Q13" s="75">
        <v>397</v>
      </c>
      <c r="R13" s="127">
        <v>531.5</v>
      </c>
      <c r="S13" s="94"/>
      <c r="T13" s="119"/>
      <c r="W13" s="236">
        <f t="shared" si="1"/>
        <v>0.84587813620071683</v>
      </c>
      <c r="X13" s="236">
        <f t="shared" si="0"/>
        <v>0.9375</v>
      </c>
      <c r="Y13" s="236">
        <f t="shared" si="0"/>
        <v>1.64</v>
      </c>
      <c r="Z13" s="236">
        <f t="shared" si="0"/>
        <v>1.1691691691691692</v>
      </c>
      <c r="AA13" s="236">
        <f t="shared" si="0"/>
        <v>1.0836575875486381</v>
      </c>
      <c r="AB13" s="236">
        <f t="shared" si="0"/>
        <v>1.5343915343915344</v>
      </c>
      <c r="AC13" s="236">
        <f t="shared" si="0"/>
        <v>1.7317380352644836</v>
      </c>
      <c r="AD13" s="236">
        <f t="shared" si="0"/>
        <v>0.66321730950141111</v>
      </c>
    </row>
    <row r="14" spans="1:30">
      <c r="B14" s="125">
        <v>43210</v>
      </c>
      <c r="C14" s="126">
        <v>1052</v>
      </c>
      <c r="D14" s="75">
        <v>1137</v>
      </c>
      <c r="E14" s="75">
        <v>1100.5</v>
      </c>
      <c r="F14" s="75">
        <v>1082.5</v>
      </c>
      <c r="G14" s="75">
        <v>1102.5</v>
      </c>
      <c r="H14" s="75">
        <v>1062</v>
      </c>
      <c r="I14" s="75">
        <v>1112.5</v>
      </c>
      <c r="J14" s="127">
        <v>1082</v>
      </c>
      <c r="K14" s="126">
        <v>558</v>
      </c>
      <c r="L14" s="75">
        <v>550</v>
      </c>
      <c r="M14" s="75">
        <v>456.5</v>
      </c>
      <c r="N14" s="75">
        <v>468.5</v>
      </c>
      <c r="O14" s="75">
        <v>514.5</v>
      </c>
      <c r="P14" s="75">
        <v>391</v>
      </c>
      <c r="Q14" s="75">
        <v>438</v>
      </c>
      <c r="R14" s="127">
        <v>558.5</v>
      </c>
      <c r="S14" s="94"/>
      <c r="T14" s="119"/>
      <c r="W14" s="236">
        <f t="shared" si="1"/>
        <v>0.88530465949820791</v>
      </c>
      <c r="X14" s="236">
        <f t="shared" si="0"/>
        <v>1.0672727272727274</v>
      </c>
      <c r="Y14" s="236">
        <f t="shared" si="0"/>
        <v>1.4107338444687842</v>
      </c>
      <c r="Z14" s="236">
        <f t="shared" si="0"/>
        <v>1.3105656350053361</v>
      </c>
      <c r="AA14" s="236">
        <f t="shared" si="0"/>
        <v>1.1428571428571428</v>
      </c>
      <c r="AB14" s="236">
        <f t="shared" si="0"/>
        <v>1.7161125319693096</v>
      </c>
      <c r="AC14" s="236">
        <f t="shared" si="0"/>
        <v>1.5399543378995433</v>
      </c>
      <c r="AD14" s="236">
        <f t="shared" si="0"/>
        <v>0.937332139659803</v>
      </c>
    </row>
    <row r="15" spans="1:30">
      <c r="B15" s="125">
        <v>43217</v>
      </c>
      <c r="C15" s="126">
        <v>1207</v>
      </c>
      <c r="D15" s="75">
        <v>1133</v>
      </c>
      <c r="E15" s="75">
        <v>1100.5</v>
      </c>
      <c r="F15" s="75">
        <v>1134.5</v>
      </c>
      <c r="G15" s="75">
        <v>1101</v>
      </c>
      <c r="H15" s="75">
        <v>1086.5</v>
      </c>
      <c r="I15" s="75">
        <v>1067.5</v>
      </c>
      <c r="J15" s="127">
        <v>1059</v>
      </c>
      <c r="K15" s="126">
        <v>433.5</v>
      </c>
      <c r="L15" s="75">
        <v>511</v>
      </c>
      <c r="M15" s="75">
        <v>419.5</v>
      </c>
      <c r="N15" s="75">
        <v>493.5</v>
      </c>
      <c r="O15" s="75">
        <v>485.5</v>
      </c>
      <c r="P15" s="75">
        <v>389.5</v>
      </c>
      <c r="Q15" s="75">
        <v>415</v>
      </c>
      <c r="R15" s="127">
        <v>512.5</v>
      </c>
      <c r="S15" s="94"/>
      <c r="T15" s="119"/>
      <c r="W15" s="236">
        <f t="shared" si="1"/>
        <v>1.7843137254901962</v>
      </c>
      <c r="X15" s="236">
        <f t="shared" si="0"/>
        <v>1.2172211350293543</v>
      </c>
      <c r="Y15" s="236">
        <f t="shared" si="0"/>
        <v>1.6233611442193088</v>
      </c>
      <c r="Z15" s="236">
        <f t="shared" si="0"/>
        <v>1.298885511651469</v>
      </c>
      <c r="AA15" s="236">
        <f t="shared" si="0"/>
        <v>1.2677651905252316</v>
      </c>
      <c r="AB15" s="236">
        <f t="shared" si="0"/>
        <v>1.7894736842105263</v>
      </c>
      <c r="AC15" s="236">
        <f t="shared" si="0"/>
        <v>1.572289156626506</v>
      </c>
      <c r="AD15" s="236">
        <f t="shared" si="0"/>
        <v>1.0663414634146342</v>
      </c>
    </row>
    <row r="16" spans="1:30">
      <c r="B16" s="125">
        <v>43224</v>
      </c>
      <c r="C16" s="126">
        <v>1092</v>
      </c>
      <c r="D16" s="75">
        <v>1135</v>
      </c>
      <c r="E16" s="75">
        <v>1083</v>
      </c>
      <c r="F16" s="75">
        <v>1097</v>
      </c>
      <c r="G16" s="75">
        <v>1129</v>
      </c>
      <c r="H16" s="75">
        <v>1077.5</v>
      </c>
      <c r="I16" s="75">
        <v>991.5</v>
      </c>
      <c r="J16" s="127">
        <v>943</v>
      </c>
      <c r="K16" s="126">
        <v>567</v>
      </c>
      <c r="L16" s="75">
        <v>504</v>
      </c>
      <c r="M16" s="75">
        <v>438</v>
      </c>
      <c r="N16" s="75">
        <v>464</v>
      </c>
      <c r="O16" s="75">
        <v>479</v>
      </c>
      <c r="P16" s="75">
        <v>385.5</v>
      </c>
      <c r="Q16" s="75">
        <v>366</v>
      </c>
      <c r="R16" s="127">
        <v>541.5</v>
      </c>
      <c r="S16" s="94"/>
      <c r="T16" s="119"/>
      <c r="W16" s="236">
        <f t="shared" si="1"/>
        <v>0.92592592592592593</v>
      </c>
      <c r="X16" s="236">
        <f t="shared" si="0"/>
        <v>1.251984126984127</v>
      </c>
      <c r="Y16" s="236">
        <f t="shared" si="0"/>
        <v>1.4726027397260273</v>
      </c>
      <c r="Z16" s="236">
        <f t="shared" si="0"/>
        <v>1.3642241379310345</v>
      </c>
      <c r="AA16" s="236">
        <f t="shared" si="0"/>
        <v>1.3569937369519833</v>
      </c>
      <c r="AB16" s="236">
        <f t="shared" si="0"/>
        <v>1.7950713359273671</v>
      </c>
      <c r="AC16" s="236">
        <f t="shared" si="0"/>
        <v>1.709016393442623</v>
      </c>
      <c r="AD16" s="236">
        <f t="shared" si="0"/>
        <v>0.74145891043397971</v>
      </c>
    </row>
    <row r="17" spans="2:31">
      <c r="B17" s="125">
        <v>43231</v>
      </c>
      <c r="C17" s="126">
        <v>1052</v>
      </c>
      <c r="D17" s="75">
        <v>1036.5</v>
      </c>
      <c r="E17" s="75">
        <v>1102.5</v>
      </c>
      <c r="F17" s="75">
        <v>1078</v>
      </c>
      <c r="G17" s="75">
        <v>1089</v>
      </c>
      <c r="H17" s="75">
        <v>1049</v>
      </c>
      <c r="I17" s="75">
        <v>1011</v>
      </c>
      <c r="J17" s="127">
        <v>1008</v>
      </c>
      <c r="K17" s="126">
        <v>546</v>
      </c>
      <c r="L17" s="75">
        <v>514.5</v>
      </c>
      <c r="M17" s="75">
        <v>397</v>
      </c>
      <c r="N17" s="75">
        <v>627.5</v>
      </c>
      <c r="O17" s="75">
        <v>500</v>
      </c>
      <c r="P17" s="75">
        <v>389</v>
      </c>
      <c r="Q17" s="75">
        <v>330</v>
      </c>
      <c r="R17" s="127">
        <v>531.5</v>
      </c>
      <c r="S17" s="94"/>
      <c r="T17" s="119"/>
      <c r="W17" s="236">
        <f t="shared" si="1"/>
        <v>0.92673992673992678</v>
      </c>
      <c r="X17" s="236">
        <f t="shared" si="0"/>
        <v>1.0145772594752187</v>
      </c>
      <c r="Y17" s="236">
        <f t="shared" si="0"/>
        <v>1.7770780856423174</v>
      </c>
      <c r="Z17" s="236">
        <f t="shared" si="0"/>
        <v>0.71792828685258969</v>
      </c>
      <c r="AA17" s="236">
        <f t="shared" si="0"/>
        <v>1.1779999999999999</v>
      </c>
      <c r="AB17" s="236">
        <f t="shared" si="0"/>
        <v>1.6966580976863752</v>
      </c>
      <c r="AC17" s="236">
        <f t="shared" si="0"/>
        <v>2.0636363636363635</v>
      </c>
      <c r="AD17" s="236">
        <f t="shared" si="0"/>
        <v>0.89651928504233303</v>
      </c>
    </row>
    <row r="18" spans="2:31">
      <c r="B18" s="125">
        <v>43238</v>
      </c>
      <c r="C18" s="126">
        <v>1007</v>
      </c>
      <c r="D18" s="75">
        <v>1007</v>
      </c>
      <c r="E18" s="75">
        <v>1075</v>
      </c>
      <c r="F18" s="75">
        <v>1042.5</v>
      </c>
      <c r="G18" s="75">
        <v>1056</v>
      </c>
      <c r="H18" s="75">
        <v>926.5</v>
      </c>
      <c r="I18" s="75">
        <v>902.5</v>
      </c>
      <c r="J18" s="127">
        <v>882</v>
      </c>
      <c r="K18" s="126">
        <v>510</v>
      </c>
      <c r="L18" s="75">
        <v>517.5</v>
      </c>
      <c r="M18" s="75">
        <v>411.5</v>
      </c>
      <c r="N18" s="75">
        <v>471</v>
      </c>
      <c r="O18" s="75">
        <v>525</v>
      </c>
      <c r="P18" s="75">
        <v>378</v>
      </c>
      <c r="Q18" s="75">
        <v>397</v>
      </c>
      <c r="R18" s="127">
        <v>516.5</v>
      </c>
      <c r="S18" s="94"/>
      <c r="T18" s="119"/>
      <c r="W18" s="236">
        <f t="shared" si="1"/>
        <v>0.97450980392156861</v>
      </c>
      <c r="X18" s="236">
        <f t="shared" si="0"/>
        <v>0.94589371980676329</v>
      </c>
      <c r="Y18" s="236">
        <f t="shared" si="0"/>
        <v>1.6123936816524909</v>
      </c>
      <c r="Z18" s="236">
        <f t="shared" si="0"/>
        <v>1.213375796178344</v>
      </c>
      <c r="AA18" s="236">
        <f t="shared" si="0"/>
        <v>1.0114285714285713</v>
      </c>
      <c r="AB18" s="236">
        <f t="shared" si="0"/>
        <v>1.4510582010582012</v>
      </c>
      <c r="AC18" s="236">
        <f t="shared" si="0"/>
        <v>1.2732997481108312</v>
      </c>
      <c r="AD18" s="236">
        <f t="shared" si="0"/>
        <v>0.70764762826718297</v>
      </c>
    </row>
    <row r="19" spans="2:31">
      <c r="B19" s="125">
        <v>43245</v>
      </c>
      <c r="C19" s="126">
        <v>1093</v>
      </c>
      <c r="D19" s="75">
        <v>1097</v>
      </c>
      <c r="E19" s="75">
        <v>1083.5</v>
      </c>
      <c r="F19" s="75">
        <v>1110.5</v>
      </c>
      <c r="G19" s="75">
        <v>1101</v>
      </c>
      <c r="H19" s="75">
        <v>1019.5</v>
      </c>
      <c r="I19" s="75">
        <v>975</v>
      </c>
      <c r="J19" s="127">
        <v>1065</v>
      </c>
      <c r="K19" s="126">
        <v>437.5</v>
      </c>
      <c r="L19" s="75">
        <v>520</v>
      </c>
      <c r="M19" s="75">
        <v>409.5</v>
      </c>
      <c r="N19" s="75">
        <v>484</v>
      </c>
      <c r="O19" s="75">
        <v>502</v>
      </c>
      <c r="P19" s="75">
        <v>390.5</v>
      </c>
      <c r="Q19" s="75">
        <v>367.5</v>
      </c>
      <c r="R19" s="127">
        <v>600</v>
      </c>
      <c r="S19" s="94"/>
      <c r="T19" s="119"/>
      <c r="W19" s="236">
        <f t="shared" si="1"/>
        <v>1.4982857142857142</v>
      </c>
      <c r="X19" s="236">
        <f t="shared" si="0"/>
        <v>1.1096153846153847</v>
      </c>
      <c r="Y19" s="236">
        <f t="shared" si="0"/>
        <v>1.6459096459096458</v>
      </c>
      <c r="Z19" s="236">
        <f t="shared" si="0"/>
        <v>1.2944214876033058</v>
      </c>
      <c r="AA19" s="236">
        <f t="shared" si="0"/>
        <v>1.1932270916334662</v>
      </c>
      <c r="AB19" s="236">
        <f t="shared" si="0"/>
        <v>1.6107554417413572</v>
      </c>
      <c r="AC19" s="236">
        <f t="shared" si="0"/>
        <v>1.653061224489796</v>
      </c>
      <c r="AD19" s="236">
        <f t="shared" si="0"/>
        <v>0.77500000000000002</v>
      </c>
    </row>
    <row r="20" spans="2:31">
      <c r="B20" s="125">
        <v>43252</v>
      </c>
      <c r="C20" s="126">
        <v>1090</v>
      </c>
      <c r="D20" s="75">
        <v>1113</v>
      </c>
      <c r="E20" s="75">
        <v>1063</v>
      </c>
      <c r="F20" s="75">
        <v>1095</v>
      </c>
      <c r="G20" s="75">
        <v>1090</v>
      </c>
      <c r="H20" s="75">
        <v>1068.5</v>
      </c>
      <c r="I20" s="75">
        <v>885.5</v>
      </c>
      <c r="J20" s="127">
        <v>1080</v>
      </c>
      <c r="K20" s="126">
        <v>540</v>
      </c>
      <c r="L20" s="75">
        <v>504.5</v>
      </c>
      <c r="M20" s="75">
        <v>431.5</v>
      </c>
      <c r="N20" s="75">
        <v>531</v>
      </c>
      <c r="O20" s="75">
        <v>506.5</v>
      </c>
      <c r="P20" s="75">
        <v>391.5</v>
      </c>
      <c r="Q20" s="75">
        <v>411</v>
      </c>
      <c r="R20" s="127">
        <v>516.5</v>
      </c>
      <c r="S20" s="94"/>
      <c r="T20" s="119"/>
      <c r="W20" s="236">
        <f t="shared" si="1"/>
        <v>1.0185185185185186</v>
      </c>
      <c r="X20" s="236">
        <f t="shared" si="0"/>
        <v>1.2061446977205155</v>
      </c>
      <c r="Y20" s="236">
        <f t="shared" si="0"/>
        <v>1.4634994206257241</v>
      </c>
      <c r="Z20" s="236">
        <f t="shared" si="0"/>
        <v>1.0621468926553672</v>
      </c>
      <c r="AA20" s="236">
        <f t="shared" si="0"/>
        <v>1.1520236920039486</v>
      </c>
      <c r="AB20" s="236">
        <f t="shared" si="0"/>
        <v>1.7292464878671776</v>
      </c>
      <c r="AC20" s="236">
        <f t="shared" si="0"/>
        <v>1.1545012165450121</v>
      </c>
      <c r="AD20" s="236">
        <f t="shared" si="0"/>
        <v>1.0909970958373669</v>
      </c>
    </row>
    <row r="21" spans="2:31" s="162" customFormat="1">
      <c r="B21" s="125">
        <v>43259</v>
      </c>
      <c r="C21" s="126">
        <v>1050</v>
      </c>
      <c r="D21" s="75">
        <v>1107</v>
      </c>
      <c r="E21" s="75">
        <v>1087.5</v>
      </c>
      <c r="F21" s="75">
        <v>1085</v>
      </c>
      <c r="G21" s="75">
        <v>1077.5</v>
      </c>
      <c r="H21" s="75">
        <v>1035</v>
      </c>
      <c r="I21" s="75">
        <v>944.5</v>
      </c>
      <c r="J21" s="127">
        <v>980</v>
      </c>
      <c r="K21" s="126">
        <v>473.5</v>
      </c>
      <c r="L21" s="75">
        <v>499.5</v>
      </c>
      <c r="M21" s="75">
        <v>425</v>
      </c>
      <c r="N21" s="75">
        <v>480</v>
      </c>
      <c r="O21" s="75">
        <v>502</v>
      </c>
      <c r="P21" s="75">
        <v>375</v>
      </c>
      <c r="Q21" s="75">
        <v>375.5</v>
      </c>
      <c r="R21" s="127">
        <v>550</v>
      </c>
      <c r="S21" s="94"/>
      <c r="T21" s="119"/>
      <c r="U21" s="108"/>
      <c r="V21" s="240"/>
      <c r="W21" s="236"/>
      <c r="X21" s="236"/>
      <c r="Y21" s="236"/>
      <c r="Z21" s="236"/>
      <c r="AA21" s="236"/>
      <c r="AB21" s="236"/>
      <c r="AC21" s="236"/>
      <c r="AD21" s="236"/>
      <c r="AE21" s="108"/>
    </row>
    <row r="22" spans="2:31" s="162" customFormat="1">
      <c r="B22" s="125">
        <v>43266</v>
      </c>
      <c r="C22" s="126">
        <v>1048</v>
      </c>
      <c r="D22" s="75">
        <v>1107</v>
      </c>
      <c r="E22" s="75">
        <v>1052.5</v>
      </c>
      <c r="F22" s="75">
        <v>1071</v>
      </c>
      <c r="G22" s="75">
        <v>1042.5</v>
      </c>
      <c r="H22" s="75">
        <v>1033.5</v>
      </c>
      <c r="I22" s="75">
        <v>890.5</v>
      </c>
      <c r="J22" s="127">
        <v>1070</v>
      </c>
      <c r="K22" s="126">
        <v>538</v>
      </c>
      <c r="L22" s="75">
        <v>509</v>
      </c>
      <c r="M22" s="75">
        <v>421</v>
      </c>
      <c r="N22" s="75">
        <v>504</v>
      </c>
      <c r="O22" s="75">
        <v>502</v>
      </c>
      <c r="P22" s="75">
        <v>382.5</v>
      </c>
      <c r="Q22" s="75">
        <v>404</v>
      </c>
      <c r="R22" s="127">
        <v>525</v>
      </c>
      <c r="S22" s="94"/>
      <c r="T22" s="119"/>
      <c r="U22" s="108"/>
      <c r="V22" s="240"/>
      <c r="W22" s="236"/>
      <c r="X22" s="236"/>
      <c r="Y22" s="236"/>
      <c r="Z22" s="236"/>
      <c r="AA22" s="236"/>
      <c r="AB22" s="236"/>
      <c r="AC22" s="236"/>
      <c r="AD22" s="236"/>
      <c r="AE22" s="108"/>
    </row>
    <row r="23" spans="2:31" s="162" customFormat="1">
      <c r="B23" s="125">
        <v>43273</v>
      </c>
      <c r="C23" s="126">
        <v>976</v>
      </c>
      <c r="D23" s="75">
        <v>1043</v>
      </c>
      <c r="E23" s="75">
        <v>1052</v>
      </c>
      <c r="F23" s="75">
        <v>1006.5</v>
      </c>
      <c r="G23" s="75">
        <v>980.5</v>
      </c>
      <c r="H23" s="75">
        <v>980</v>
      </c>
      <c r="I23" s="75">
        <v>913.5</v>
      </c>
      <c r="J23" s="127">
        <v>1010</v>
      </c>
      <c r="K23" s="126">
        <v>493</v>
      </c>
      <c r="L23" s="75">
        <v>506.5</v>
      </c>
      <c r="M23" s="75">
        <v>422</v>
      </c>
      <c r="N23" s="75">
        <v>499.5</v>
      </c>
      <c r="O23" s="75">
        <v>516.5</v>
      </c>
      <c r="P23" s="75">
        <v>378.5</v>
      </c>
      <c r="Q23" s="75">
        <v>361</v>
      </c>
      <c r="R23" s="127">
        <v>550</v>
      </c>
      <c r="S23" s="94"/>
      <c r="T23" s="119"/>
      <c r="U23" s="108"/>
      <c r="V23" s="240"/>
      <c r="W23" s="236"/>
      <c r="X23" s="236"/>
      <c r="Y23" s="236"/>
      <c r="Z23" s="236"/>
      <c r="AA23" s="236"/>
      <c r="AB23" s="236"/>
      <c r="AC23" s="236"/>
      <c r="AD23" s="236"/>
      <c r="AE23" s="108"/>
    </row>
    <row r="24" spans="2:31">
      <c r="B24" s="125">
        <v>43280</v>
      </c>
      <c r="C24" s="126">
        <v>970</v>
      </c>
      <c r="D24" s="75">
        <v>1049</v>
      </c>
      <c r="E24" s="75">
        <v>1051.5</v>
      </c>
      <c r="F24" s="75">
        <v>997</v>
      </c>
      <c r="G24" s="75">
        <v>990</v>
      </c>
      <c r="H24" s="75">
        <v>999</v>
      </c>
      <c r="I24" s="75">
        <v>888</v>
      </c>
      <c r="J24" s="223">
        <v>986</v>
      </c>
      <c r="K24" s="126">
        <v>498.5</v>
      </c>
      <c r="L24" s="75">
        <v>497.5</v>
      </c>
      <c r="M24" s="75">
        <v>425</v>
      </c>
      <c r="N24" s="75">
        <v>455.5</v>
      </c>
      <c r="O24" s="75">
        <v>502</v>
      </c>
      <c r="P24" s="75">
        <v>394.5</v>
      </c>
      <c r="Q24" s="75"/>
      <c r="R24" s="127">
        <v>475</v>
      </c>
      <c r="S24" s="94"/>
      <c r="T24" s="119"/>
      <c r="W24" s="236">
        <f t="shared" si="1"/>
        <v>0.94583751253761283</v>
      </c>
      <c r="X24" s="236">
        <f t="shared" ref="X24:AD25" si="2">+IF(L24="","",((D24-L24)/L24))</f>
        <v>1.1085427135678392</v>
      </c>
      <c r="Y24" s="236">
        <f t="shared" si="2"/>
        <v>1.4741176470588235</v>
      </c>
      <c r="Z24" s="236">
        <f t="shared" si="2"/>
        <v>1.1888035126234906</v>
      </c>
      <c r="AA24" s="236">
        <f t="shared" si="2"/>
        <v>0.97211155378486058</v>
      </c>
      <c r="AB24" s="236">
        <f t="shared" si="2"/>
        <v>1.5323193916349811</v>
      </c>
      <c r="AC24" s="236" t="str">
        <f t="shared" si="2"/>
        <v/>
      </c>
      <c r="AD24" s="236">
        <f t="shared" si="2"/>
        <v>1.0757894736842106</v>
      </c>
    </row>
    <row r="25" spans="2:31">
      <c r="B25" s="128">
        <v>43287</v>
      </c>
      <c r="C25" s="129">
        <v>970</v>
      </c>
      <c r="D25" s="31">
        <v>1068</v>
      </c>
      <c r="E25" s="31">
        <v>1062</v>
      </c>
      <c r="F25" s="31">
        <v>979</v>
      </c>
      <c r="G25" s="31">
        <v>983</v>
      </c>
      <c r="H25" s="31">
        <v>1001</v>
      </c>
      <c r="I25" s="31">
        <v>955.5</v>
      </c>
      <c r="J25" s="224">
        <v>987</v>
      </c>
      <c r="K25" s="129">
        <v>530</v>
      </c>
      <c r="L25" s="31">
        <v>515</v>
      </c>
      <c r="M25" s="31">
        <v>429</v>
      </c>
      <c r="N25" s="31">
        <v>497</v>
      </c>
      <c r="O25" s="31">
        <v>510.5</v>
      </c>
      <c r="P25" s="31">
        <v>402</v>
      </c>
      <c r="Q25" s="31">
        <v>369</v>
      </c>
      <c r="R25" s="130">
        <v>550</v>
      </c>
      <c r="S25" s="94"/>
      <c r="T25" s="119"/>
      <c r="U25" s="118"/>
      <c r="V25" s="241"/>
      <c r="W25" s="236">
        <f t="shared" si="1"/>
        <v>0.83018867924528306</v>
      </c>
      <c r="X25" s="236">
        <f t="shared" si="2"/>
        <v>1.0737864077669903</v>
      </c>
      <c r="Y25" s="236">
        <f t="shared" si="2"/>
        <v>1.4755244755244756</v>
      </c>
      <c r="Z25" s="236">
        <f t="shared" si="2"/>
        <v>0.96981891348088534</v>
      </c>
      <c r="AA25" s="236">
        <f t="shared" si="2"/>
        <v>0.92556317335945149</v>
      </c>
      <c r="AB25" s="236">
        <f t="shared" si="2"/>
        <v>1.4900497512437811</v>
      </c>
      <c r="AC25" s="236">
        <f t="shared" si="2"/>
        <v>1.589430894308943</v>
      </c>
      <c r="AD25" s="236">
        <f t="shared" si="2"/>
        <v>0.79454545454545455</v>
      </c>
    </row>
    <row r="26" spans="2:31">
      <c r="B26" s="335" t="s">
        <v>237</v>
      </c>
      <c r="C26" s="335"/>
      <c r="D26" s="335"/>
      <c r="E26" s="335"/>
      <c r="F26" s="335"/>
      <c r="G26" s="335"/>
      <c r="H26" s="335"/>
      <c r="I26" s="335"/>
      <c r="J26" s="335"/>
      <c r="P26" s="39"/>
      <c r="Q26" s="39"/>
      <c r="T26" s="131"/>
      <c r="U26" s="118"/>
    </row>
    <row r="27" spans="2:31">
      <c r="T27" s="119"/>
      <c r="V27" s="249" t="s">
        <v>192</v>
      </c>
      <c r="W27" s="245">
        <f t="shared" ref="W27:AD27" si="3">+AVERAGE(C7:C25)</f>
        <v>1078.1245578947369</v>
      </c>
      <c r="X27" s="245">
        <f t="shared" si="3"/>
        <v>1103.2894736842106</v>
      </c>
      <c r="Y27" s="245">
        <f t="shared" si="3"/>
        <v>1097.2894736842106</v>
      </c>
      <c r="Z27" s="245">
        <f t="shared" si="3"/>
        <v>1080.8157894736842</v>
      </c>
      <c r="AA27" s="245">
        <f t="shared" si="3"/>
        <v>1083.3684210526317</v>
      </c>
      <c r="AB27" s="245">
        <f t="shared" si="3"/>
        <v>1040.6842105263158</v>
      </c>
      <c r="AC27" s="245">
        <f t="shared" si="3"/>
        <v>1009.6578947368421</v>
      </c>
      <c r="AD27" s="245">
        <f t="shared" si="3"/>
        <v>1010.2631578947369</v>
      </c>
    </row>
    <row r="28" spans="2:31">
      <c r="T28" s="119"/>
      <c r="V28" s="249" t="s">
        <v>193</v>
      </c>
      <c r="W28" s="245">
        <f t="shared" ref="W28:AD28" si="4">+AVERAGE(K7:K25)</f>
        <v>531.48245263157901</v>
      </c>
      <c r="X28" s="245">
        <f t="shared" si="4"/>
        <v>518.86842105263156</v>
      </c>
      <c r="Y28" s="245">
        <f t="shared" si="4"/>
        <v>421.65789473684208</v>
      </c>
      <c r="Z28" s="245">
        <f t="shared" si="4"/>
        <v>493.13157894736844</v>
      </c>
      <c r="AA28" s="245">
        <f t="shared" si="4"/>
        <v>515.5526315789474</v>
      </c>
      <c r="AB28" s="245">
        <f t="shared" si="4"/>
        <v>397.81578947368422</v>
      </c>
      <c r="AC28" s="245">
        <f t="shared" si="4"/>
        <v>392.83333333333331</v>
      </c>
      <c r="AD28" s="245">
        <f t="shared" si="4"/>
        <v>547.36842105263156</v>
      </c>
    </row>
    <row r="29" spans="2:31">
      <c r="T29" s="119"/>
      <c r="V29" s="249" t="s">
        <v>165</v>
      </c>
      <c r="W29" s="236">
        <f>+W27/W28-1</f>
        <v>1.028523336107368</v>
      </c>
      <c r="X29" s="236">
        <f t="shared" ref="X29:AD29" si="5">+X27/X28-1</f>
        <v>1.126337678145763</v>
      </c>
      <c r="Y29" s="236">
        <f t="shared" si="5"/>
        <v>1.6023216626099983</v>
      </c>
      <c r="Z29" s="236">
        <f t="shared" si="5"/>
        <v>1.1917391536368003</v>
      </c>
      <c r="AA29" s="236">
        <f t="shared" si="5"/>
        <v>1.1013730794752692</v>
      </c>
      <c r="AB29" s="236">
        <f t="shared" si="5"/>
        <v>1.6159952371502282</v>
      </c>
      <c r="AC29" s="236">
        <f t="shared" si="5"/>
        <v>1.5701940468481346</v>
      </c>
      <c r="AD29" s="236">
        <f t="shared" si="5"/>
        <v>0.84567307692307714</v>
      </c>
    </row>
    <row r="30" spans="2:31">
      <c r="T30" s="119"/>
    </row>
    <row r="31" spans="2:31">
      <c r="T31" s="119"/>
    </row>
    <row r="32" spans="2:31">
      <c r="T32" s="119"/>
    </row>
    <row r="33" spans="3:20">
      <c r="T33" s="119"/>
    </row>
    <row r="34" spans="3:20">
      <c r="T34" s="119"/>
    </row>
    <row r="35" spans="3:20">
      <c r="T35" s="119"/>
    </row>
    <row r="46" spans="3:20">
      <c r="C46" s="33" t="s">
        <v>171</v>
      </c>
    </row>
    <row r="57" spans="6:6">
      <c r="F57" s="39"/>
    </row>
    <row r="58" spans="6:6">
      <c r="F58" s="39"/>
    </row>
    <row r="59" spans="6:6">
      <c r="F59" s="39"/>
    </row>
    <row r="60" spans="6:6">
      <c r="F60" s="39"/>
    </row>
  </sheetData>
  <mergeCells count="6">
    <mergeCell ref="B26:J26"/>
    <mergeCell ref="B2:R2"/>
    <mergeCell ref="B3:R3"/>
    <mergeCell ref="B4:R4"/>
    <mergeCell ref="C5:J5"/>
    <mergeCell ref="K5:R5"/>
  </mergeCells>
  <conditionalFormatting sqref="W27:AD27">
    <cfRule type="top10" dxfId="5" priority="5" bottom="1" rank="1"/>
    <cfRule type="top10" dxfId="4" priority="6" rank="1"/>
  </conditionalFormatting>
  <conditionalFormatting sqref="W28:AD28">
    <cfRule type="top10" dxfId="3" priority="3" bottom="1" rank="1"/>
    <cfRule type="top10" dxfId="2" priority="4" rank="1"/>
  </conditionalFormatting>
  <conditionalFormatting sqref="W29:AD29">
    <cfRule type="top10" dxfId="1" priority="1" bottom="1" rank="1"/>
    <cfRule type="top10" dxfId="0" priority="2" rank="1"/>
  </conditionalFormatting>
  <hyperlinks>
    <hyperlink ref="T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50" orientation="portrait" r:id="rId1"/>
  <headerFooter differentFirst="1">
    <oddFooter>&amp;C&amp;P</oddFooter>
  </headerFooter>
  <colBreaks count="1" manualBreakCount="1">
    <brk id="19"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view="pageBreakPreview" zoomScale="80" zoomScaleNormal="80" zoomScaleSheetLayoutView="80" zoomScalePageLayoutView="80" workbookViewId="0">
      <selection sqref="A1:G49"/>
    </sheetView>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38" t="s">
        <v>14</v>
      </c>
      <c r="D2" s="338"/>
      <c r="E2" s="338"/>
      <c r="F2" s="338"/>
      <c r="H2" s="40" t="s">
        <v>137</v>
      </c>
    </row>
    <row r="3" spans="1:8">
      <c r="A3" s="2"/>
      <c r="C3" s="338" t="s">
        <v>115</v>
      </c>
      <c r="D3" s="338"/>
      <c r="E3" s="338"/>
      <c r="F3" s="338"/>
    </row>
    <row r="4" spans="1:8">
      <c r="A4" s="2"/>
      <c r="C4" s="25"/>
      <c r="D4" s="25"/>
      <c r="E4" s="25"/>
      <c r="F4" s="25"/>
    </row>
    <row r="5" spans="1:8" ht="12.75" customHeight="1">
      <c r="A5" s="2"/>
      <c r="C5" s="339" t="s">
        <v>13</v>
      </c>
      <c r="D5" s="341" t="s">
        <v>138</v>
      </c>
      <c r="E5" s="341" t="s">
        <v>139</v>
      </c>
      <c r="F5" s="341" t="s">
        <v>140</v>
      </c>
    </row>
    <row r="6" spans="1:8">
      <c r="A6" s="2"/>
      <c r="C6" s="340"/>
      <c r="D6" s="342"/>
      <c r="E6" s="342"/>
      <c r="F6" s="342"/>
    </row>
    <row r="7" spans="1:8">
      <c r="A7" s="2"/>
      <c r="C7" s="25" t="s">
        <v>12</v>
      </c>
      <c r="D7" s="66">
        <v>63110</v>
      </c>
      <c r="E7" s="66">
        <v>1210044.3</v>
      </c>
      <c r="F7" s="71">
        <v>19.173574710822372</v>
      </c>
    </row>
    <row r="8" spans="1:8">
      <c r="A8" s="2"/>
      <c r="C8" s="25" t="s">
        <v>11</v>
      </c>
      <c r="D8" s="66">
        <v>61360</v>
      </c>
      <c r="E8" s="66">
        <v>1303267.5</v>
      </c>
      <c r="F8" s="71">
        <v>21.239691981747065</v>
      </c>
    </row>
    <row r="9" spans="1:8">
      <c r="A9" s="2"/>
      <c r="C9" s="25" t="s">
        <v>10</v>
      </c>
      <c r="D9" s="66">
        <v>56000</v>
      </c>
      <c r="E9" s="66">
        <v>1093728.3999999999</v>
      </c>
      <c r="F9" s="71">
        <v>19.530864285714287</v>
      </c>
    </row>
    <row r="10" spans="1:8" ht="12.75" customHeight="1">
      <c r="A10" s="2"/>
      <c r="C10" s="25" t="s">
        <v>9</v>
      </c>
      <c r="D10" s="66">
        <v>59560</v>
      </c>
      <c r="E10" s="66">
        <v>1144170</v>
      </c>
      <c r="F10" s="71">
        <v>19.210376091336467</v>
      </c>
    </row>
    <row r="11" spans="1:8">
      <c r="A11" s="2"/>
      <c r="C11" s="25" t="s">
        <v>8</v>
      </c>
      <c r="D11" s="66">
        <v>55620</v>
      </c>
      <c r="E11" s="66">
        <v>1115735.7</v>
      </c>
      <c r="F11" s="71">
        <v>20.059973031283707</v>
      </c>
    </row>
    <row r="12" spans="1:8">
      <c r="A12" s="2"/>
      <c r="C12" s="25" t="s">
        <v>7</v>
      </c>
      <c r="D12" s="66">
        <v>63200</v>
      </c>
      <c r="E12" s="66">
        <v>1391378.2</v>
      </c>
      <c r="F12" s="71">
        <v>22.015477848101266</v>
      </c>
    </row>
    <row r="13" spans="1:8">
      <c r="A13" s="2"/>
      <c r="C13" s="25" t="s">
        <v>6</v>
      </c>
      <c r="D13" s="66">
        <v>54145</v>
      </c>
      <c r="E13" s="66">
        <v>834859.9</v>
      </c>
      <c r="F13" s="71">
        <v>15.418965740142211</v>
      </c>
    </row>
    <row r="14" spans="1:8">
      <c r="A14" s="2"/>
      <c r="C14" s="25" t="s">
        <v>5</v>
      </c>
      <c r="D14" s="66">
        <v>55976</v>
      </c>
      <c r="E14" s="66">
        <v>965939.5</v>
      </c>
      <c r="F14" s="71">
        <v>17.25631520651708</v>
      </c>
    </row>
    <row r="15" spans="1:8">
      <c r="A15" s="2"/>
      <c r="C15" s="25" t="s">
        <v>4</v>
      </c>
      <c r="D15" s="66">
        <v>45078</v>
      </c>
      <c r="E15" s="66">
        <v>924548.1</v>
      </c>
      <c r="F15" s="71">
        <v>20.509962731265809</v>
      </c>
    </row>
    <row r="16" spans="1:8">
      <c r="A16" s="2"/>
      <c r="C16" s="25" t="s">
        <v>3</v>
      </c>
      <c r="D16" s="66">
        <v>50771</v>
      </c>
      <c r="E16" s="66">
        <v>1081349.2</v>
      </c>
      <c r="F16" s="71">
        <v>21.3</v>
      </c>
    </row>
    <row r="17" spans="1:11">
      <c r="A17" s="2"/>
      <c r="C17" s="25" t="s">
        <v>2</v>
      </c>
      <c r="D17" s="66">
        <v>53653</v>
      </c>
      <c r="E17" s="66">
        <v>1676444</v>
      </c>
      <c r="F17" s="71">
        <v>31.25</v>
      </c>
    </row>
    <row r="18" spans="1:11">
      <c r="A18" s="2"/>
      <c r="C18" s="25" t="s">
        <v>114</v>
      </c>
      <c r="D18" s="66">
        <v>41534</v>
      </c>
      <c r="E18" s="66">
        <v>1093452</v>
      </c>
      <c r="F18" s="71">
        <v>26.33</v>
      </c>
    </row>
    <row r="19" spans="1:11">
      <c r="A19" s="2"/>
      <c r="C19" s="25" t="s">
        <v>123</v>
      </c>
      <c r="D19" s="66">
        <v>49576</v>
      </c>
      <c r="E19" s="66">
        <v>1159022.1000000001</v>
      </c>
      <c r="F19" s="71">
        <v>23.378693319348098</v>
      </c>
    </row>
    <row r="20" spans="1:11" ht="12.75" customHeight="1">
      <c r="A20" s="2"/>
      <c r="C20" s="25" t="s">
        <v>132</v>
      </c>
      <c r="D20" s="66">
        <v>48965</v>
      </c>
      <c r="E20" s="66">
        <f>+D20*F20</f>
        <v>1061324.9400000002</v>
      </c>
      <c r="F20" s="71">
        <v>21.675174920861842</v>
      </c>
    </row>
    <row r="21" spans="1:11">
      <c r="A21" s="2"/>
      <c r="C21" s="25" t="s">
        <v>159</v>
      </c>
      <c r="D21" s="66">
        <v>50526.337967409301</v>
      </c>
      <c r="E21" s="66">
        <v>960502</v>
      </c>
      <c r="F21" s="71">
        <v>19.010000000000002</v>
      </c>
    </row>
    <row r="22" spans="1:11" ht="12.75" customHeight="1">
      <c r="A22" s="2"/>
      <c r="C22" s="25" t="s">
        <v>169</v>
      </c>
      <c r="D22" s="66">
        <v>53485</v>
      </c>
      <c r="E22" s="66">
        <v>1166024.8999999999</v>
      </c>
      <c r="F22" s="71">
        <v>21.8</v>
      </c>
    </row>
    <row r="23" spans="1:11" ht="12.75" customHeight="1">
      <c r="A23" s="2"/>
      <c r="C23" s="161" t="s">
        <v>201</v>
      </c>
      <c r="D23" s="66">
        <v>54082</v>
      </c>
      <c r="E23" s="66">
        <f>+D23*F23</f>
        <v>1426478.7500000002</v>
      </c>
      <c r="F23" s="71">
        <v>26.376220369069195</v>
      </c>
    </row>
    <row r="24" spans="1:11" ht="12.75" customHeight="1">
      <c r="A24" s="2"/>
      <c r="C24" s="161" t="s">
        <v>227</v>
      </c>
      <c r="D24" s="66">
        <v>41268</v>
      </c>
      <c r="E24" s="66">
        <v>1183356.6000000001</v>
      </c>
      <c r="F24" s="71">
        <f>+E24/D24</f>
        <v>28.674920034893866</v>
      </c>
      <c r="I24" s="105"/>
      <c r="J24" s="105"/>
      <c r="K24" s="105"/>
    </row>
    <row r="25" spans="1:11">
      <c r="A25" s="2"/>
      <c r="B25" s="103"/>
      <c r="C25" s="258" t="s">
        <v>238</v>
      </c>
      <c r="D25" s="259"/>
      <c r="E25" s="259"/>
      <c r="F25" s="259"/>
      <c r="G25" s="103"/>
    </row>
    <row r="26" spans="1:11">
      <c r="A26" s="2"/>
      <c r="B26" s="103"/>
      <c r="C26" s="337"/>
      <c r="D26" s="337"/>
      <c r="E26" s="337"/>
      <c r="F26" s="337"/>
      <c r="G26" s="103"/>
    </row>
    <row r="27" spans="1:11">
      <c r="A27" s="2"/>
      <c r="C27" s="222"/>
      <c r="D27" s="222"/>
      <c r="E27" s="222"/>
      <c r="F27" s="222"/>
      <c r="G27" s="222"/>
      <c r="H27" s="222"/>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80"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Q50"/>
  <sheetViews>
    <sheetView view="pageBreakPreview" zoomScale="60" zoomScaleNormal="80" zoomScalePageLayoutView="80" workbookViewId="0">
      <selection sqref="A1:M47"/>
    </sheetView>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7" width="11.85546875" style="20" customWidth="1"/>
    <col min="8" max="8" width="11.7109375" style="20" customWidth="1"/>
    <col min="9" max="9" width="14.42578125" style="20" customWidth="1"/>
    <col min="10" max="10" width="11.28515625" style="20" customWidth="1"/>
    <col min="11" max="11" width="12.140625" style="20" customWidth="1"/>
    <col min="12" max="12" width="10.42578125" style="20" customWidth="1"/>
    <col min="13" max="13" width="2" style="20" customWidth="1"/>
    <col min="14" max="14" width="14" style="20" customWidth="1"/>
    <col min="15" max="15" width="15.85546875" style="111"/>
    <col min="16" max="16384" width="15.85546875" style="20"/>
  </cols>
  <sheetData>
    <row r="1" spans="2:14" ht="6" customHeight="1"/>
    <row r="2" spans="2:14">
      <c r="B2" s="324" t="s">
        <v>102</v>
      </c>
      <c r="C2" s="324"/>
      <c r="D2" s="324"/>
      <c r="E2" s="324"/>
      <c r="F2" s="324"/>
      <c r="G2" s="324"/>
      <c r="H2" s="324"/>
      <c r="I2" s="324"/>
      <c r="J2" s="324"/>
      <c r="K2" s="324"/>
      <c r="L2" s="324"/>
      <c r="M2" s="168"/>
      <c r="N2" s="40" t="s">
        <v>137</v>
      </c>
    </row>
    <row r="3" spans="2:14" ht="12.75" customHeight="1">
      <c r="B3" s="324" t="s">
        <v>49</v>
      </c>
      <c r="C3" s="324"/>
      <c r="D3" s="324"/>
      <c r="E3" s="324"/>
      <c r="F3" s="324"/>
      <c r="G3" s="324"/>
      <c r="H3" s="324"/>
      <c r="I3" s="324"/>
      <c r="J3" s="324"/>
      <c r="K3" s="324"/>
      <c r="L3" s="324"/>
      <c r="M3" s="168"/>
    </row>
    <row r="4" spans="2:14">
      <c r="B4" s="324" t="s">
        <v>27</v>
      </c>
      <c r="C4" s="324"/>
      <c r="D4" s="324"/>
      <c r="E4" s="324"/>
      <c r="F4" s="324"/>
      <c r="G4" s="324"/>
      <c r="H4" s="324"/>
      <c r="I4" s="324"/>
      <c r="J4" s="324"/>
      <c r="K4" s="324"/>
      <c r="L4" s="324"/>
      <c r="M4" s="168"/>
    </row>
    <row r="5" spans="2:14">
      <c r="B5" s="2"/>
      <c r="C5" s="2"/>
      <c r="D5" s="2"/>
      <c r="E5" s="2"/>
      <c r="F5" s="2"/>
      <c r="G5" s="2"/>
      <c r="H5" s="2"/>
      <c r="I5" s="2"/>
      <c r="J5" s="44"/>
      <c r="K5" s="2"/>
    </row>
    <row r="6" spans="2:14">
      <c r="B6" s="343" t="s">
        <v>13</v>
      </c>
      <c r="C6" s="179" t="s">
        <v>24</v>
      </c>
      <c r="D6" s="179" t="s">
        <v>24</v>
      </c>
      <c r="E6" s="179" t="s">
        <v>26</v>
      </c>
      <c r="F6" s="179" t="s">
        <v>24</v>
      </c>
      <c r="G6" s="179" t="s">
        <v>25</v>
      </c>
      <c r="H6" s="179" t="s">
        <v>25</v>
      </c>
      <c r="I6" s="179" t="s">
        <v>24</v>
      </c>
      <c r="J6" s="179" t="s">
        <v>24</v>
      </c>
      <c r="K6" s="179" t="s">
        <v>24</v>
      </c>
      <c r="L6" s="179" t="s">
        <v>141</v>
      </c>
      <c r="M6" s="1"/>
    </row>
    <row r="7" spans="2:14">
      <c r="B7" s="344"/>
      <c r="C7" s="180" t="s">
        <v>23</v>
      </c>
      <c r="D7" s="180" t="s">
        <v>22</v>
      </c>
      <c r="E7" s="180" t="s">
        <v>21</v>
      </c>
      <c r="F7" s="180" t="s">
        <v>20</v>
      </c>
      <c r="G7" s="180" t="s">
        <v>19</v>
      </c>
      <c r="H7" s="180" t="s">
        <v>18</v>
      </c>
      <c r="I7" s="180" t="s">
        <v>17</v>
      </c>
      <c r="J7" s="180" t="s">
        <v>16</v>
      </c>
      <c r="K7" s="180" t="s">
        <v>15</v>
      </c>
      <c r="L7" s="180" t="s">
        <v>142</v>
      </c>
      <c r="M7" s="1"/>
    </row>
    <row r="8" spans="2:14">
      <c r="B8" s="54" t="s">
        <v>11</v>
      </c>
      <c r="C8" s="53">
        <v>5960</v>
      </c>
      <c r="D8" s="53">
        <v>1480</v>
      </c>
      <c r="E8" s="53">
        <v>4280</v>
      </c>
      <c r="F8" s="53">
        <v>2960</v>
      </c>
      <c r="G8" s="53">
        <v>4170</v>
      </c>
      <c r="H8" s="53">
        <v>5240</v>
      </c>
      <c r="I8" s="53">
        <v>18030</v>
      </c>
      <c r="J8" s="54" t="s">
        <v>256</v>
      </c>
      <c r="K8" s="53">
        <v>17930</v>
      </c>
      <c r="L8" s="53">
        <v>1310</v>
      </c>
      <c r="M8" s="53"/>
    </row>
    <row r="9" spans="2:14">
      <c r="B9" s="54" t="s">
        <v>10</v>
      </c>
      <c r="C9" s="53">
        <v>5420</v>
      </c>
      <c r="D9" s="53">
        <v>1190</v>
      </c>
      <c r="E9" s="53">
        <v>4090</v>
      </c>
      <c r="F9" s="53">
        <v>3140</v>
      </c>
      <c r="G9" s="53">
        <v>3850</v>
      </c>
      <c r="H9" s="53">
        <v>5690</v>
      </c>
      <c r="I9" s="53">
        <v>15000</v>
      </c>
      <c r="J9" s="54" t="s">
        <v>256</v>
      </c>
      <c r="K9" s="53">
        <v>16310</v>
      </c>
      <c r="L9" s="53">
        <v>1310</v>
      </c>
      <c r="M9" s="53"/>
    </row>
    <row r="10" spans="2:14">
      <c r="B10" s="54" t="s">
        <v>9</v>
      </c>
      <c r="C10" s="53">
        <v>5400</v>
      </c>
      <c r="D10" s="53">
        <v>1200</v>
      </c>
      <c r="E10" s="53">
        <v>4000</v>
      </c>
      <c r="F10" s="53">
        <v>3450</v>
      </c>
      <c r="G10" s="53">
        <v>3800</v>
      </c>
      <c r="H10" s="53">
        <v>6400</v>
      </c>
      <c r="I10" s="53">
        <v>16800</v>
      </c>
      <c r="J10" s="54" t="s">
        <v>256</v>
      </c>
      <c r="K10" s="53">
        <v>17200</v>
      </c>
      <c r="L10" s="53">
        <v>1310</v>
      </c>
      <c r="M10" s="53"/>
    </row>
    <row r="11" spans="2:14">
      <c r="B11" s="54" t="s">
        <v>8</v>
      </c>
      <c r="C11" s="53">
        <v>4960</v>
      </c>
      <c r="D11" s="53">
        <v>1550</v>
      </c>
      <c r="E11" s="53">
        <v>3260</v>
      </c>
      <c r="F11" s="53">
        <v>2820</v>
      </c>
      <c r="G11" s="53">
        <v>2800</v>
      </c>
      <c r="H11" s="53">
        <v>6290</v>
      </c>
      <c r="I11" s="53">
        <v>15620</v>
      </c>
      <c r="J11" s="54" t="s">
        <v>256</v>
      </c>
      <c r="K11" s="53">
        <v>17010</v>
      </c>
      <c r="L11" s="53">
        <v>1310</v>
      </c>
      <c r="M11" s="53"/>
    </row>
    <row r="12" spans="2:14">
      <c r="B12" s="54" t="s">
        <v>7</v>
      </c>
      <c r="C12" s="53">
        <v>5590</v>
      </c>
      <c r="D12" s="53">
        <v>1870</v>
      </c>
      <c r="E12" s="53">
        <v>4000</v>
      </c>
      <c r="F12" s="53">
        <v>3410</v>
      </c>
      <c r="G12" s="53">
        <v>3740</v>
      </c>
      <c r="H12" s="53">
        <v>6600</v>
      </c>
      <c r="I12" s="53">
        <v>17980</v>
      </c>
      <c r="J12" s="54" t="s">
        <v>256</v>
      </c>
      <c r="K12" s="53">
        <v>18700</v>
      </c>
      <c r="L12" s="53">
        <v>1310</v>
      </c>
      <c r="M12" s="53"/>
    </row>
    <row r="13" spans="2:14">
      <c r="B13" s="54" t="s">
        <v>6</v>
      </c>
      <c r="C13" s="55">
        <v>3236.8</v>
      </c>
      <c r="D13" s="266">
        <v>2188.7800000000002</v>
      </c>
      <c r="E13" s="55">
        <v>5236.7</v>
      </c>
      <c r="F13" s="55">
        <v>1711.1</v>
      </c>
      <c r="G13" s="55">
        <v>3368.74</v>
      </c>
      <c r="H13" s="55">
        <v>8440.58</v>
      </c>
      <c r="I13" s="55">
        <v>14058.9</v>
      </c>
      <c r="J13" s="55">
        <v>3971.3</v>
      </c>
      <c r="K13" s="55">
        <v>11228.6</v>
      </c>
      <c r="L13" s="55">
        <v>703.66</v>
      </c>
      <c r="M13" s="55"/>
    </row>
    <row r="14" spans="2:14">
      <c r="B14" s="54" t="s">
        <v>5</v>
      </c>
      <c r="C14" s="53">
        <v>3520</v>
      </c>
      <c r="D14" s="53">
        <v>2040</v>
      </c>
      <c r="E14" s="53">
        <v>5610</v>
      </c>
      <c r="F14" s="53">
        <v>1570</v>
      </c>
      <c r="G14" s="53">
        <v>3430</v>
      </c>
      <c r="H14" s="53">
        <v>8100</v>
      </c>
      <c r="I14" s="53">
        <v>14800</v>
      </c>
      <c r="J14" s="53">
        <v>4240</v>
      </c>
      <c r="K14" s="53">
        <v>11960</v>
      </c>
      <c r="L14" s="53">
        <v>706</v>
      </c>
      <c r="M14" s="53"/>
    </row>
    <row r="15" spans="2:14">
      <c r="B15" s="54" t="s">
        <v>4</v>
      </c>
      <c r="C15" s="53">
        <v>2996</v>
      </c>
      <c r="D15" s="53">
        <v>606</v>
      </c>
      <c r="E15" s="53">
        <v>2760</v>
      </c>
      <c r="F15" s="53">
        <v>259</v>
      </c>
      <c r="G15" s="53">
        <v>2183</v>
      </c>
      <c r="H15" s="53">
        <v>7025</v>
      </c>
      <c r="I15" s="53">
        <v>13473</v>
      </c>
      <c r="J15" s="53">
        <v>4567</v>
      </c>
      <c r="K15" s="53">
        <v>10522</v>
      </c>
      <c r="L15" s="53">
        <v>687</v>
      </c>
      <c r="M15" s="53"/>
    </row>
    <row r="16" spans="2:14">
      <c r="B16" s="54" t="s">
        <v>3</v>
      </c>
      <c r="C16" s="53">
        <v>3421</v>
      </c>
      <c r="D16" s="53">
        <v>447</v>
      </c>
      <c r="E16" s="53">
        <v>3493</v>
      </c>
      <c r="F16" s="53">
        <v>1981</v>
      </c>
      <c r="G16" s="53">
        <v>4589</v>
      </c>
      <c r="H16" s="53">
        <v>8958</v>
      </c>
      <c r="I16" s="53">
        <v>16756</v>
      </c>
      <c r="J16" s="53">
        <v>3767</v>
      </c>
      <c r="K16" s="53">
        <v>6672</v>
      </c>
      <c r="L16" s="53">
        <v>687</v>
      </c>
      <c r="M16" s="53"/>
    </row>
    <row r="17" spans="2:17">
      <c r="B17" s="54" t="s">
        <v>2</v>
      </c>
      <c r="C17" s="53">
        <v>3208</v>
      </c>
      <c r="D17" s="53">
        <v>1493</v>
      </c>
      <c r="E17" s="53">
        <v>3750</v>
      </c>
      <c r="F17" s="53">
        <v>887</v>
      </c>
      <c r="G17" s="53">
        <v>4584</v>
      </c>
      <c r="H17" s="53">
        <v>9385</v>
      </c>
      <c r="I17" s="53">
        <v>17757</v>
      </c>
      <c r="J17" s="53">
        <v>3839</v>
      </c>
      <c r="K17" s="53">
        <v>8063</v>
      </c>
      <c r="L17" s="53">
        <v>687</v>
      </c>
      <c r="M17" s="53"/>
    </row>
    <row r="18" spans="2:17">
      <c r="B18" s="54" t="s">
        <v>114</v>
      </c>
      <c r="C18" s="53">
        <v>1865</v>
      </c>
      <c r="D18" s="53">
        <v>1421</v>
      </c>
      <c r="E18" s="53">
        <v>3607</v>
      </c>
      <c r="F18" s="53">
        <v>1681</v>
      </c>
      <c r="G18" s="53">
        <v>2080</v>
      </c>
      <c r="H18" s="53">
        <v>5998</v>
      </c>
      <c r="I18" s="53">
        <v>10383</v>
      </c>
      <c r="J18" s="53">
        <v>3393</v>
      </c>
      <c r="K18" s="53">
        <v>10419</v>
      </c>
      <c r="L18" s="53">
        <v>687</v>
      </c>
      <c r="M18" s="53"/>
    </row>
    <row r="19" spans="2:17">
      <c r="B19" s="54" t="s">
        <v>123</v>
      </c>
      <c r="C19" s="53">
        <v>2546</v>
      </c>
      <c r="D19" s="53">
        <v>1103</v>
      </c>
      <c r="E19" s="53">
        <v>5104</v>
      </c>
      <c r="F19" s="53">
        <v>942</v>
      </c>
      <c r="G19" s="53">
        <v>3017</v>
      </c>
      <c r="H19" s="53">
        <v>8372</v>
      </c>
      <c r="I19" s="53">
        <v>14459</v>
      </c>
      <c r="J19" s="53">
        <v>3334</v>
      </c>
      <c r="K19" s="53">
        <v>10012</v>
      </c>
      <c r="L19" s="53">
        <v>687</v>
      </c>
      <c r="M19" s="53"/>
    </row>
    <row r="20" spans="2:17">
      <c r="B20" s="54" t="s">
        <v>132</v>
      </c>
      <c r="C20" s="53">
        <v>2197</v>
      </c>
      <c r="D20" s="53">
        <v>1480</v>
      </c>
      <c r="E20" s="53">
        <v>3299</v>
      </c>
      <c r="F20" s="53">
        <v>1394</v>
      </c>
      <c r="G20" s="53">
        <v>3557</v>
      </c>
      <c r="H20" s="53">
        <v>8532</v>
      </c>
      <c r="I20" s="53">
        <v>13054</v>
      </c>
      <c r="J20" s="53">
        <v>4007</v>
      </c>
      <c r="K20" s="53">
        <v>10758</v>
      </c>
      <c r="L20" s="53">
        <v>687</v>
      </c>
      <c r="M20" s="53"/>
    </row>
    <row r="21" spans="2:17">
      <c r="B21" s="54" t="s">
        <v>159</v>
      </c>
      <c r="C21" s="53">
        <v>1874.8517657009927</v>
      </c>
      <c r="D21" s="53">
        <v>1451.3199862357419</v>
      </c>
      <c r="E21" s="53">
        <v>4939.8094869007145</v>
      </c>
      <c r="F21" s="53">
        <v>2047.8950515475051</v>
      </c>
      <c r="G21" s="53">
        <v>3593.5396570323278</v>
      </c>
      <c r="H21" s="53">
        <v>8685.4599664461075</v>
      </c>
      <c r="I21" s="53">
        <v>16788.425585779605</v>
      </c>
      <c r="J21" s="53">
        <v>3490.6066401256444</v>
      </c>
      <c r="K21" s="53">
        <v>6967.4298276406953</v>
      </c>
      <c r="L21" s="53">
        <v>687</v>
      </c>
      <c r="M21" s="53"/>
    </row>
    <row r="22" spans="2:17">
      <c r="B22" s="54" t="s">
        <v>169</v>
      </c>
      <c r="C22" s="53">
        <v>2244</v>
      </c>
      <c r="D22" s="53">
        <v>776</v>
      </c>
      <c r="E22" s="53">
        <v>4449</v>
      </c>
      <c r="F22" s="53">
        <v>2251</v>
      </c>
      <c r="G22" s="53">
        <v>5243</v>
      </c>
      <c r="H22" s="53">
        <v>8946</v>
      </c>
      <c r="I22" s="53">
        <v>14976</v>
      </c>
      <c r="J22" s="53">
        <v>3369</v>
      </c>
      <c r="K22" s="53">
        <v>10544</v>
      </c>
      <c r="L22" s="53">
        <v>687</v>
      </c>
      <c r="M22" s="53"/>
    </row>
    <row r="23" spans="2:17">
      <c r="B23" s="54" t="s">
        <v>201</v>
      </c>
      <c r="C23" s="53">
        <v>2193</v>
      </c>
      <c r="D23" s="53">
        <v>1721</v>
      </c>
      <c r="E23" s="53">
        <v>5339</v>
      </c>
      <c r="F23" s="53">
        <v>1195</v>
      </c>
      <c r="G23" s="53">
        <v>4168</v>
      </c>
      <c r="H23" s="53">
        <v>9892</v>
      </c>
      <c r="I23" s="53">
        <v>13886</v>
      </c>
      <c r="J23" s="53">
        <v>3979</v>
      </c>
      <c r="K23" s="53">
        <v>11022</v>
      </c>
      <c r="L23" s="53">
        <v>687</v>
      </c>
      <c r="M23" s="53"/>
    </row>
    <row r="24" spans="2:17">
      <c r="B24" s="54" t="s">
        <v>227</v>
      </c>
      <c r="C24" s="53">
        <v>2137</v>
      </c>
      <c r="D24" s="53">
        <v>625</v>
      </c>
      <c r="E24" s="53">
        <v>3197</v>
      </c>
      <c r="F24" s="53">
        <v>725</v>
      </c>
      <c r="G24" s="53">
        <v>3920</v>
      </c>
      <c r="H24" s="53">
        <v>7424</v>
      </c>
      <c r="I24" s="53">
        <v>12486</v>
      </c>
      <c r="J24" s="53">
        <v>2935</v>
      </c>
      <c r="K24" s="53">
        <v>7132</v>
      </c>
      <c r="L24" s="53">
        <f>+'sup, prod y rend'!D24-SUM('sup región'!C24:K24)</f>
        <v>687</v>
      </c>
      <c r="M24" s="53"/>
    </row>
    <row r="25" spans="2:17">
      <c r="B25" s="345" t="s">
        <v>239</v>
      </c>
      <c r="C25" s="346"/>
      <c r="D25" s="346"/>
      <c r="E25" s="346"/>
      <c r="F25" s="346"/>
      <c r="G25" s="346"/>
      <c r="H25" s="346"/>
      <c r="I25" s="346"/>
      <c r="J25" s="346"/>
      <c r="K25" s="346"/>
      <c r="L25" s="346"/>
      <c r="M25" s="53"/>
    </row>
    <row r="27" spans="2:17">
      <c r="M27" s="177"/>
    </row>
    <row r="28" spans="2:17">
      <c r="B28" s="111"/>
      <c r="C28" s="109"/>
      <c r="D28" s="109"/>
      <c r="E28" s="109"/>
      <c r="F28" s="109"/>
      <c r="G28" s="109"/>
      <c r="H28" s="109"/>
      <c r="I28" s="109"/>
      <c r="J28" s="109"/>
      <c r="K28" s="109"/>
      <c r="L28" s="109"/>
      <c r="M28" s="174"/>
    </row>
    <row r="29" spans="2:17">
      <c r="B29" s="111"/>
      <c r="C29" s="109"/>
      <c r="D29" s="109"/>
      <c r="E29" s="109"/>
      <c r="F29" s="109"/>
      <c r="G29" s="109"/>
      <c r="H29" s="109"/>
      <c r="I29" s="109"/>
      <c r="J29" s="109"/>
      <c r="K29" s="109"/>
      <c r="L29" s="109"/>
      <c r="M29" s="174"/>
    </row>
    <row r="30" spans="2:17">
      <c r="B30" s="111"/>
      <c r="C30" s="109"/>
      <c r="D30" s="109"/>
      <c r="E30" s="109"/>
      <c r="F30" s="109"/>
      <c r="G30" s="109"/>
      <c r="H30" s="109"/>
      <c r="I30" s="109"/>
      <c r="J30" s="109"/>
      <c r="K30" s="109"/>
      <c r="L30" s="109"/>
      <c r="M30" s="174"/>
      <c r="N30" s="106"/>
      <c r="O30" s="106"/>
      <c r="P30" s="106"/>
      <c r="Q30" s="106"/>
    </row>
    <row r="31" spans="2:17">
      <c r="B31" s="175"/>
      <c r="C31" s="176"/>
      <c r="D31" s="176"/>
      <c r="E31" s="176"/>
      <c r="F31" s="176"/>
      <c r="G31" s="176"/>
      <c r="H31" s="176"/>
      <c r="I31" s="176"/>
      <c r="J31" s="176"/>
      <c r="K31" s="176"/>
      <c r="L31" s="176"/>
      <c r="M31" s="178"/>
      <c r="N31" s="106"/>
      <c r="O31" s="106"/>
      <c r="P31" s="106"/>
      <c r="Q31" s="106"/>
    </row>
    <row r="32" spans="2:17">
      <c r="N32" s="111"/>
      <c r="P32" s="111"/>
      <c r="Q32" s="111"/>
    </row>
    <row r="47" spans="2:17">
      <c r="B47" s="42"/>
    </row>
    <row r="48" spans="2:17" s="106" customFormat="1" hidden="1">
      <c r="N48" s="20"/>
      <c r="O48" s="111"/>
      <c r="P48" s="20"/>
      <c r="Q48" s="20"/>
    </row>
    <row r="49" spans="14:17" s="106" customFormat="1" hidden="1">
      <c r="N49" s="20"/>
      <c r="O49" s="111"/>
      <c r="P49" s="20"/>
      <c r="Q49" s="20"/>
    </row>
    <row r="50" spans="14:17" s="111" customFormat="1">
      <c r="N50" s="20"/>
      <c r="P50" s="20"/>
      <c r="Q50" s="20"/>
    </row>
  </sheetData>
  <mergeCells count="5">
    <mergeCell ref="B6:B7"/>
    <mergeCell ref="B2:L2"/>
    <mergeCell ref="B3:L3"/>
    <mergeCell ref="B4:L4"/>
    <mergeCell ref="B25:L25"/>
  </mergeCells>
  <hyperlinks>
    <hyperlink ref="N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67" orientation="portrait"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X49"/>
  <sheetViews>
    <sheetView view="pageBreakPreview" zoomScale="60" zoomScaleNormal="80" zoomScalePageLayoutView="80" workbookViewId="0">
      <selection sqref="A1:L49"/>
    </sheetView>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7" width="11.85546875" style="20" customWidth="1"/>
    <col min="8" max="8" width="12.42578125" style="20" customWidth="1"/>
    <col min="9" max="9" width="13.42578125" style="20" customWidth="1"/>
    <col min="10" max="10" width="10.85546875" style="20"/>
    <col min="11" max="11" width="11.42578125" style="20" customWidth="1"/>
    <col min="12" max="12" width="10.85546875" style="20"/>
    <col min="13" max="13" width="2" style="20" customWidth="1"/>
    <col min="14" max="14" width="12.7109375" style="20" bestFit="1" customWidth="1"/>
    <col min="15" max="23" width="10.85546875" style="106" hidden="1" customWidth="1"/>
    <col min="24" max="24" width="10.85546875" style="111"/>
    <col min="25" max="16384" width="10.85546875" style="20"/>
  </cols>
  <sheetData>
    <row r="1" spans="2:24" ht="6.75" customHeight="1"/>
    <row r="2" spans="2:24">
      <c r="B2" s="349" t="s">
        <v>63</v>
      </c>
      <c r="C2" s="349"/>
      <c r="D2" s="349"/>
      <c r="E2" s="349"/>
      <c r="F2" s="349"/>
      <c r="G2" s="349"/>
      <c r="H2" s="349"/>
      <c r="I2" s="349"/>
      <c r="J2" s="349"/>
      <c r="K2" s="349"/>
      <c r="L2" s="349"/>
      <c r="N2" s="40" t="s">
        <v>137</v>
      </c>
    </row>
    <row r="3" spans="2:24" ht="14.25" customHeight="1">
      <c r="B3" s="349" t="s">
        <v>48</v>
      </c>
      <c r="C3" s="349"/>
      <c r="D3" s="349"/>
      <c r="E3" s="349"/>
      <c r="F3" s="349"/>
      <c r="G3" s="349"/>
      <c r="H3" s="349"/>
      <c r="I3" s="349"/>
      <c r="J3" s="349"/>
      <c r="K3" s="349"/>
      <c r="L3" s="349"/>
    </row>
    <row r="4" spans="2:24">
      <c r="B4" s="349" t="s">
        <v>28</v>
      </c>
      <c r="C4" s="349"/>
      <c r="D4" s="349"/>
      <c r="E4" s="349"/>
      <c r="F4" s="349"/>
      <c r="G4" s="349"/>
      <c r="H4" s="349"/>
      <c r="I4" s="349"/>
      <c r="J4" s="349"/>
      <c r="K4" s="349"/>
      <c r="L4" s="349"/>
    </row>
    <row r="5" spans="2:24">
      <c r="B5" s="95"/>
      <c r="C5" s="95"/>
      <c r="D5" s="95"/>
      <c r="E5" s="95"/>
      <c r="F5" s="95"/>
      <c r="G5" s="95"/>
      <c r="H5" s="95"/>
      <c r="I5" s="95"/>
      <c r="J5" s="96"/>
      <c r="K5" s="95"/>
      <c r="L5" s="97"/>
      <c r="O5" s="20"/>
      <c r="P5" s="20"/>
      <c r="Q5" s="20"/>
      <c r="R5" s="20"/>
      <c r="S5" s="20"/>
      <c r="T5" s="20"/>
      <c r="U5" s="20"/>
      <c r="V5" s="20"/>
      <c r="W5" s="20"/>
      <c r="X5" s="20"/>
    </row>
    <row r="6" spans="2:24">
      <c r="B6" s="347" t="s">
        <v>13</v>
      </c>
      <c r="C6" s="169" t="s">
        <v>24</v>
      </c>
      <c r="D6" s="169" t="s">
        <v>24</v>
      </c>
      <c r="E6" s="169" t="s">
        <v>26</v>
      </c>
      <c r="F6" s="169" t="s">
        <v>24</v>
      </c>
      <c r="G6" s="169" t="s">
        <v>25</v>
      </c>
      <c r="H6" s="169" t="s">
        <v>25</v>
      </c>
      <c r="I6" s="169" t="s">
        <v>24</v>
      </c>
      <c r="J6" s="169" t="s">
        <v>24</v>
      </c>
      <c r="K6" s="169" t="s">
        <v>24</v>
      </c>
      <c r="L6" s="169" t="s">
        <v>141</v>
      </c>
      <c r="O6" s="20"/>
      <c r="P6" s="20"/>
      <c r="Q6" s="20"/>
      <c r="R6" s="20"/>
      <c r="S6" s="20"/>
      <c r="T6" s="20"/>
      <c r="U6" s="20"/>
      <c r="V6" s="20"/>
      <c r="W6" s="20"/>
      <c r="X6" s="20"/>
    </row>
    <row r="7" spans="2:24">
      <c r="B7" s="348"/>
      <c r="C7" s="170" t="s">
        <v>23</v>
      </c>
      <c r="D7" s="170" t="s">
        <v>22</v>
      </c>
      <c r="E7" s="170" t="s">
        <v>21</v>
      </c>
      <c r="F7" s="170" t="s">
        <v>20</v>
      </c>
      <c r="G7" s="170" t="s">
        <v>19</v>
      </c>
      <c r="H7" s="170" t="s">
        <v>18</v>
      </c>
      <c r="I7" s="170" t="s">
        <v>17</v>
      </c>
      <c r="J7" s="170" t="s">
        <v>16</v>
      </c>
      <c r="K7" s="170" t="s">
        <v>15</v>
      </c>
      <c r="L7" s="170" t="s">
        <v>142</v>
      </c>
      <c r="O7" s="20"/>
      <c r="P7" s="20"/>
      <c r="Q7" s="20"/>
      <c r="R7" s="20"/>
      <c r="S7" s="20"/>
      <c r="T7" s="20"/>
      <c r="U7" s="20"/>
      <c r="V7" s="20"/>
      <c r="W7" s="20"/>
      <c r="X7" s="20"/>
    </row>
    <row r="8" spans="2:24">
      <c r="B8" s="54" t="s">
        <v>11</v>
      </c>
      <c r="C8" s="53">
        <v>131241.4</v>
      </c>
      <c r="D8" s="53">
        <v>21402.7</v>
      </c>
      <c r="E8" s="53">
        <v>82529.399999999994</v>
      </c>
      <c r="F8" s="53">
        <v>49669.7</v>
      </c>
      <c r="G8" s="53">
        <v>62218.6</v>
      </c>
      <c r="H8" s="53">
        <v>104593.9</v>
      </c>
      <c r="I8" s="53">
        <v>420346.7</v>
      </c>
      <c r="J8" s="54" t="s">
        <v>256</v>
      </c>
      <c r="K8" s="53">
        <v>419319.1</v>
      </c>
      <c r="L8" s="53">
        <v>11946</v>
      </c>
      <c r="O8" s="20"/>
      <c r="P8" s="20"/>
      <c r="Q8" s="20"/>
      <c r="R8" s="20"/>
      <c r="S8" s="20"/>
      <c r="T8" s="20"/>
      <c r="U8" s="20"/>
      <c r="V8" s="20"/>
      <c r="W8" s="20"/>
      <c r="X8" s="20"/>
    </row>
    <row r="9" spans="2:24">
      <c r="B9" s="54" t="s">
        <v>10</v>
      </c>
      <c r="C9" s="53">
        <v>110721.3</v>
      </c>
      <c r="D9" s="53">
        <v>14420.5</v>
      </c>
      <c r="E9" s="53">
        <v>63776.2</v>
      </c>
      <c r="F9" s="53">
        <v>57186.7</v>
      </c>
      <c r="G9" s="53">
        <v>57216.7</v>
      </c>
      <c r="H9" s="53">
        <v>113195.2</v>
      </c>
      <c r="I9" s="53">
        <v>297628.59999999998</v>
      </c>
      <c r="J9" s="54" t="s">
        <v>256</v>
      </c>
      <c r="K9" s="53">
        <v>367637.1</v>
      </c>
      <c r="L9" s="53">
        <v>11946.100000000093</v>
      </c>
      <c r="O9" s="20"/>
      <c r="P9" s="20"/>
      <c r="Q9" s="20"/>
      <c r="R9" s="20"/>
      <c r="S9" s="20"/>
      <c r="T9" s="20"/>
      <c r="U9" s="20"/>
      <c r="V9" s="20"/>
      <c r="W9" s="20"/>
      <c r="X9" s="20"/>
    </row>
    <row r="10" spans="2:24">
      <c r="B10" s="54" t="s">
        <v>9</v>
      </c>
      <c r="C10" s="53">
        <v>109620</v>
      </c>
      <c r="D10" s="53">
        <v>15000</v>
      </c>
      <c r="E10" s="53">
        <v>63360</v>
      </c>
      <c r="F10" s="53">
        <v>65550</v>
      </c>
      <c r="G10" s="53">
        <v>57190</v>
      </c>
      <c r="H10" s="53">
        <v>128320</v>
      </c>
      <c r="I10" s="53">
        <v>302400</v>
      </c>
      <c r="J10" s="54" t="s">
        <v>256</v>
      </c>
      <c r="K10" s="53">
        <v>390784</v>
      </c>
      <c r="L10" s="53">
        <v>11946</v>
      </c>
      <c r="O10" s="20"/>
      <c r="P10" s="20"/>
      <c r="Q10" s="20"/>
      <c r="R10" s="20"/>
      <c r="S10" s="20"/>
      <c r="T10" s="20"/>
      <c r="U10" s="20"/>
      <c r="V10" s="20"/>
      <c r="W10" s="20"/>
      <c r="X10" s="20"/>
    </row>
    <row r="11" spans="2:24">
      <c r="B11" s="54" t="s">
        <v>8</v>
      </c>
      <c r="C11" s="53">
        <v>106540.8</v>
      </c>
      <c r="D11" s="53">
        <v>25575</v>
      </c>
      <c r="E11" s="53">
        <v>43227.6</v>
      </c>
      <c r="F11" s="53">
        <v>56512.800000000003</v>
      </c>
      <c r="G11" s="53">
        <v>42448</v>
      </c>
      <c r="H11" s="53">
        <v>127498.3</v>
      </c>
      <c r="I11" s="53">
        <v>321303.40000000002</v>
      </c>
      <c r="J11" s="54" t="s">
        <v>256</v>
      </c>
      <c r="K11" s="53">
        <v>380683.8</v>
      </c>
      <c r="L11" s="53">
        <v>11946</v>
      </c>
      <c r="O11" s="20"/>
      <c r="P11" s="20"/>
      <c r="Q11" s="20"/>
      <c r="R11" s="20"/>
      <c r="S11" s="20"/>
      <c r="T11" s="20"/>
      <c r="U11" s="20"/>
      <c r="V11" s="20"/>
      <c r="W11" s="20"/>
      <c r="X11" s="20"/>
    </row>
    <row r="12" spans="2:24">
      <c r="B12" s="54" t="s">
        <v>7</v>
      </c>
      <c r="C12" s="53">
        <v>120464.5</v>
      </c>
      <c r="D12" s="53">
        <v>31322.5</v>
      </c>
      <c r="E12" s="53">
        <v>59440</v>
      </c>
      <c r="F12" s="53">
        <v>44261.8</v>
      </c>
      <c r="G12" s="53">
        <v>63355.6</v>
      </c>
      <c r="H12" s="53">
        <v>131670</v>
      </c>
      <c r="I12" s="53">
        <v>446083.8</v>
      </c>
      <c r="J12" s="54" t="s">
        <v>256</v>
      </c>
      <c r="K12" s="53">
        <v>482834</v>
      </c>
      <c r="L12" s="53">
        <v>11946</v>
      </c>
      <c r="O12" s="20"/>
      <c r="P12" s="20"/>
      <c r="Q12" s="20"/>
      <c r="R12" s="20"/>
      <c r="S12" s="20"/>
      <c r="T12" s="20"/>
      <c r="U12" s="20"/>
      <c r="V12" s="20"/>
      <c r="W12" s="20"/>
      <c r="X12" s="20"/>
    </row>
    <row r="13" spans="2:24">
      <c r="B13" s="54" t="s">
        <v>6</v>
      </c>
      <c r="C13" s="53">
        <v>56405.8</v>
      </c>
      <c r="D13" s="53">
        <v>20414.599999999999</v>
      </c>
      <c r="E13" s="53">
        <v>87051.9</v>
      </c>
      <c r="F13" s="53">
        <v>22726.799999999999</v>
      </c>
      <c r="G13" s="53">
        <v>44973.2</v>
      </c>
      <c r="H13" s="53">
        <v>97715.5</v>
      </c>
      <c r="I13" s="53">
        <v>212544.8</v>
      </c>
      <c r="J13" s="53">
        <v>72423.3</v>
      </c>
      <c r="K13" s="53">
        <v>213984.4</v>
      </c>
      <c r="L13" s="53">
        <v>6619.6</v>
      </c>
      <c r="O13" s="20"/>
      <c r="P13" s="20"/>
      <c r="Q13" s="20"/>
      <c r="R13" s="20"/>
      <c r="S13" s="20"/>
      <c r="T13" s="20"/>
      <c r="U13" s="20"/>
      <c r="V13" s="20"/>
      <c r="W13" s="20"/>
      <c r="X13" s="20"/>
    </row>
    <row r="14" spans="2:24">
      <c r="B14" s="54" t="s">
        <v>5</v>
      </c>
      <c r="C14" s="53">
        <v>66880</v>
      </c>
      <c r="D14" s="53">
        <v>27744</v>
      </c>
      <c r="E14" s="53">
        <v>86001.3</v>
      </c>
      <c r="F14" s="53">
        <v>26690</v>
      </c>
      <c r="G14" s="53">
        <v>58550.1</v>
      </c>
      <c r="H14" s="53">
        <v>135270</v>
      </c>
      <c r="I14" s="53">
        <v>220224</v>
      </c>
      <c r="J14" s="53">
        <v>86623.2</v>
      </c>
      <c r="K14" s="53">
        <v>251518.8</v>
      </c>
      <c r="L14" s="53">
        <v>6438.07</v>
      </c>
      <c r="O14" s="20"/>
      <c r="P14" s="20"/>
      <c r="Q14" s="20"/>
      <c r="R14" s="20"/>
      <c r="S14" s="20"/>
      <c r="T14" s="20"/>
      <c r="U14" s="20"/>
      <c r="V14" s="20"/>
      <c r="W14" s="20"/>
      <c r="X14" s="20"/>
    </row>
    <row r="15" spans="2:24">
      <c r="B15" s="54" t="s">
        <v>4</v>
      </c>
      <c r="C15" s="53">
        <v>51591.1</v>
      </c>
      <c r="D15" s="53">
        <v>8350.7000000000007</v>
      </c>
      <c r="E15" s="53">
        <v>53081.5</v>
      </c>
      <c r="F15" s="53">
        <v>3752.9</v>
      </c>
      <c r="G15" s="53">
        <v>31915.5</v>
      </c>
      <c r="H15" s="53">
        <v>109800.8</v>
      </c>
      <c r="I15" s="53">
        <v>265552.8</v>
      </c>
      <c r="J15" s="53">
        <v>121619.2</v>
      </c>
      <c r="K15" s="53">
        <v>272625</v>
      </c>
      <c r="L15" s="53">
        <v>6258.6</v>
      </c>
      <c r="O15" s="20"/>
      <c r="P15" s="20"/>
      <c r="Q15" s="20"/>
      <c r="R15" s="20"/>
      <c r="S15" s="20"/>
      <c r="T15" s="20"/>
      <c r="U15" s="20"/>
      <c r="V15" s="20"/>
      <c r="W15" s="20"/>
      <c r="X15" s="20"/>
    </row>
    <row r="16" spans="2:24">
      <c r="B16" s="54" t="s">
        <v>3</v>
      </c>
      <c r="C16" s="53">
        <v>78466.3</v>
      </c>
      <c r="D16" s="53">
        <v>11764.2</v>
      </c>
      <c r="E16" s="53">
        <v>86174.8</v>
      </c>
      <c r="F16" s="53">
        <v>38358</v>
      </c>
      <c r="G16" s="53">
        <v>57455.5</v>
      </c>
      <c r="H16" s="53">
        <v>165633.4</v>
      </c>
      <c r="I16" s="53">
        <v>315519.2</v>
      </c>
      <c r="J16" s="53">
        <v>124687.7</v>
      </c>
      <c r="K16" s="53">
        <v>197024.2</v>
      </c>
      <c r="L16" s="53">
        <v>6265.9</v>
      </c>
      <c r="O16" s="20"/>
      <c r="P16" s="20"/>
      <c r="Q16" s="20"/>
      <c r="R16" s="20"/>
      <c r="S16" s="20"/>
      <c r="T16" s="20"/>
      <c r="U16" s="20"/>
      <c r="V16" s="20"/>
      <c r="W16" s="20"/>
      <c r="X16" s="20"/>
    </row>
    <row r="17" spans="2:24">
      <c r="B17" s="54" t="s">
        <v>2</v>
      </c>
      <c r="C17" s="53">
        <v>75516.320000000007</v>
      </c>
      <c r="D17" s="53">
        <v>31084.26</v>
      </c>
      <c r="E17" s="53">
        <v>79125</v>
      </c>
      <c r="F17" s="53">
        <v>15806.34</v>
      </c>
      <c r="G17" s="53">
        <v>111620.4</v>
      </c>
      <c r="H17" s="53">
        <v>255835.1</v>
      </c>
      <c r="I17" s="53">
        <v>615990.32999999996</v>
      </c>
      <c r="J17" s="53">
        <v>142119.78</v>
      </c>
      <c r="K17" s="53">
        <v>343080.65</v>
      </c>
      <c r="L17" s="53">
        <v>6265.9</v>
      </c>
      <c r="O17" s="20"/>
      <c r="P17" s="20"/>
      <c r="Q17" s="20"/>
      <c r="R17" s="20"/>
      <c r="S17" s="20"/>
      <c r="T17" s="20"/>
      <c r="U17" s="20"/>
      <c r="V17" s="20"/>
      <c r="W17" s="20"/>
      <c r="X17" s="20"/>
    </row>
    <row r="18" spans="2:24">
      <c r="B18" s="54" t="s">
        <v>114</v>
      </c>
      <c r="C18" s="53">
        <v>41067.300000000003</v>
      </c>
      <c r="D18" s="53">
        <v>16000.460000000001</v>
      </c>
      <c r="E18" s="53">
        <v>88299.36</v>
      </c>
      <c r="F18" s="53">
        <v>25652.06</v>
      </c>
      <c r="G18" s="53">
        <v>34486.400000000001</v>
      </c>
      <c r="H18" s="53">
        <v>101006.31999999999</v>
      </c>
      <c r="I18" s="53">
        <v>272034.59999999998</v>
      </c>
      <c r="J18" s="53">
        <v>122928.38999999998</v>
      </c>
      <c r="K18" s="53">
        <v>385711.38</v>
      </c>
      <c r="L18" s="53">
        <v>6265.9</v>
      </c>
      <c r="O18" s="20"/>
      <c r="P18" s="20"/>
      <c r="Q18" s="20"/>
      <c r="R18" s="20"/>
      <c r="S18" s="20"/>
      <c r="T18" s="20"/>
      <c r="U18" s="20"/>
      <c r="V18" s="20"/>
      <c r="W18" s="20"/>
      <c r="X18" s="20"/>
    </row>
    <row r="19" spans="2:24">
      <c r="B19" s="54" t="s">
        <v>123</v>
      </c>
      <c r="C19" s="53">
        <v>51863.119903167018</v>
      </c>
      <c r="D19" s="53">
        <v>16391.720884117247</v>
      </c>
      <c r="E19" s="53">
        <v>112644.46653744439</v>
      </c>
      <c r="F19" s="53">
        <v>19220.222324539445</v>
      </c>
      <c r="G19" s="53">
        <v>69067.986200520332</v>
      </c>
      <c r="H19" s="53">
        <v>152632.15975101327</v>
      </c>
      <c r="I19" s="53">
        <v>314581.74984666158</v>
      </c>
      <c r="J19" s="53">
        <v>76034.57195077253</v>
      </c>
      <c r="K19" s="53">
        <v>340220.209903059</v>
      </c>
      <c r="L19" s="53">
        <v>6365.9</v>
      </c>
      <c r="O19" s="20"/>
      <c r="P19" s="20"/>
      <c r="Q19" s="20"/>
      <c r="R19" s="20"/>
      <c r="S19" s="20"/>
      <c r="T19" s="20"/>
      <c r="U19" s="20"/>
      <c r="V19" s="20"/>
      <c r="W19" s="20"/>
      <c r="X19" s="20"/>
    </row>
    <row r="20" spans="2:24">
      <c r="B20" s="54" t="s">
        <v>132</v>
      </c>
      <c r="C20" s="53">
        <v>47235.5</v>
      </c>
      <c r="D20" s="53">
        <v>18070.8</v>
      </c>
      <c r="E20" s="53">
        <v>77889.39</v>
      </c>
      <c r="F20" s="53">
        <v>17620.16</v>
      </c>
      <c r="G20" s="53">
        <v>45494.03</v>
      </c>
      <c r="H20" s="53">
        <v>131819.4</v>
      </c>
      <c r="I20" s="53">
        <v>272045.36</v>
      </c>
      <c r="J20" s="53">
        <v>100735.98000000001</v>
      </c>
      <c r="K20" s="53">
        <v>344148.42000000004</v>
      </c>
      <c r="L20" s="53">
        <v>6265.44</v>
      </c>
      <c r="O20" s="20"/>
      <c r="P20" s="20"/>
      <c r="Q20" s="20"/>
      <c r="R20" s="20"/>
      <c r="S20" s="20"/>
      <c r="T20" s="20"/>
      <c r="U20" s="20"/>
      <c r="V20" s="20"/>
      <c r="W20" s="20"/>
      <c r="X20" s="20"/>
    </row>
    <row r="21" spans="2:24">
      <c r="B21" s="54" t="s">
        <v>159</v>
      </c>
      <c r="C21" s="53">
        <v>43406.3</v>
      </c>
      <c r="D21" s="53">
        <v>21881.1</v>
      </c>
      <c r="E21" s="53">
        <v>112928.4</v>
      </c>
      <c r="F21" s="53">
        <v>33402.9</v>
      </c>
      <c r="G21" s="53">
        <v>59085.4</v>
      </c>
      <c r="H21" s="53">
        <v>137049.29999999999</v>
      </c>
      <c r="I21" s="53">
        <v>305709.5</v>
      </c>
      <c r="J21" s="53">
        <v>62139.8</v>
      </c>
      <c r="K21" s="53">
        <v>178633.9</v>
      </c>
      <c r="L21" s="53">
        <v>6265.44</v>
      </c>
      <c r="O21" s="20"/>
      <c r="P21" s="20"/>
      <c r="Q21" s="20"/>
      <c r="R21" s="20"/>
      <c r="S21" s="20"/>
      <c r="T21" s="20"/>
      <c r="U21" s="20"/>
      <c r="V21" s="20"/>
      <c r="W21" s="20"/>
      <c r="X21" s="20"/>
    </row>
    <row r="22" spans="2:24">
      <c r="B22" s="54" t="s">
        <v>169</v>
      </c>
      <c r="C22" s="53">
        <v>54372.1</v>
      </c>
      <c r="D22" s="53">
        <v>13820.6</v>
      </c>
      <c r="E22" s="53">
        <v>76522.8</v>
      </c>
      <c r="F22" s="53">
        <v>30906.2</v>
      </c>
      <c r="G22" s="53">
        <v>88711.6</v>
      </c>
      <c r="H22" s="53">
        <v>132490.29999999999</v>
      </c>
      <c r="I22" s="53">
        <v>338757.1</v>
      </c>
      <c r="J22" s="53">
        <v>74118</v>
      </c>
      <c r="K22" s="53">
        <v>350060.79999999999</v>
      </c>
      <c r="L22" s="53">
        <v>6265.4400000000005</v>
      </c>
      <c r="O22" s="20"/>
      <c r="P22" s="20"/>
      <c r="Q22" s="20"/>
      <c r="R22" s="20"/>
      <c r="S22" s="20"/>
      <c r="T22" s="20"/>
      <c r="U22" s="20"/>
      <c r="V22" s="20"/>
      <c r="W22" s="20"/>
      <c r="X22" s="20"/>
    </row>
    <row r="23" spans="2:24">
      <c r="B23" s="54" t="s">
        <v>201</v>
      </c>
      <c r="C23" s="53">
        <v>54517.979999999996</v>
      </c>
      <c r="D23" s="53">
        <v>23887.480000000003</v>
      </c>
      <c r="E23" s="53">
        <v>90763</v>
      </c>
      <c r="F23" s="53">
        <v>18426.900000000001</v>
      </c>
      <c r="G23" s="53">
        <v>92237.84</v>
      </c>
      <c r="H23" s="53">
        <v>170637</v>
      </c>
      <c r="I23" s="53">
        <v>369923.04</v>
      </c>
      <c r="J23" s="53">
        <v>126094.50999999998</v>
      </c>
      <c r="K23" s="53">
        <v>473725.56000000006</v>
      </c>
      <c r="L23" s="53">
        <v>6265.4400000000005</v>
      </c>
      <c r="O23" s="20"/>
      <c r="P23" s="20"/>
      <c r="Q23" s="20"/>
      <c r="R23" s="20"/>
      <c r="S23" s="20"/>
      <c r="T23" s="20"/>
      <c r="U23" s="20"/>
      <c r="V23" s="20"/>
      <c r="W23" s="20"/>
      <c r="X23" s="20"/>
    </row>
    <row r="24" spans="2:24">
      <c r="B24" s="54" t="s">
        <v>227</v>
      </c>
      <c r="C24" s="53">
        <v>60645.8</v>
      </c>
      <c r="D24" s="53">
        <v>10162.5</v>
      </c>
      <c r="E24" s="53">
        <v>60586.400000000001</v>
      </c>
      <c r="F24" s="53">
        <v>10505</v>
      </c>
      <c r="G24" s="53">
        <v>73415.3</v>
      </c>
      <c r="H24" s="53">
        <v>138910.70000000001</v>
      </c>
      <c r="I24" s="53">
        <v>396541.3</v>
      </c>
      <c r="J24" s="53">
        <v>142018.29999999999</v>
      </c>
      <c r="K24" s="53">
        <v>284305.90000000002</v>
      </c>
      <c r="L24" s="53">
        <v>6265.4</v>
      </c>
      <c r="O24" s="20"/>
      <c r="P24" s="20"/>
      <c r="Q24" s="20"/>
      <c r="R24" s="20"/>
      <c r="S24" s="20"/>
      <c r="T24" s="20"/>
      <c r="U24" s="20"/>
      <c r="V24" s="20"/>
      <c r="W24" s="20"/>
      <c r="X24" s="20"/>
    </row>
    <row r="25" spans="2:24">
      <c r="B25" s="350" t="s">
        <v>238</v>
      </c>
      <c r="C25" s="351"/>
      <c r="D25" s="351"/>
      <c r="E25" s="351"/>
      <c r="F25" s="351"/>
      <c r="G25" s="351"/>
      <c r="H25" s="351"/>
      <c r="I25" s="351"/>
      <c r="J25" s="351"/>
      <c r="K25" s="351"/>
      <c r="L25" s="351"/>
      <c r="O25" s="20"/>
      <c r="P25" s="20"/>
      <c r="Q25" s="20"/>
      <c r="R25" s="20"/>
      <c r="S25" s="20"/>
      <c r="T25" s="20"/>
      <c r="U25" s="20"/>
      <c r="V25" s="20"/>
      <c r="W25" s="20"/>
      <c r="X25" s="20"/>
    </row>
    <row r="26" spans="2:24">
      <c r="B26" s="97"/>
      <c r="C26" s="97"/>
      <c r="D26" s="97"/>
      <c r="E26" s="97"/>
      <c r="F26" s="97"/>
      <c r="G26" s="97"/>
      <c r="H26" s="97"/>
      <c r="I26" s="97"/>
      <c r="J26" s="97"/>
      <c r="K26" s="97"/>
      <c r="L26" s="97"/>
    </row>
    <row r="27" spans="2:24">
      <c r="B27" s="181"/>
      <c r="C27" s="182"/>
      <c r="D27" s="182"/>
      <c r="E27" s="182"/>
      <c r="F27" s="182"/>
      <c r="G27" s="182"/>
      <c r="H27" s="182"/>
      <c r="I27" s="182"/>
      <c r="J27" s="182"/>
      <c r="K27" s="182"/>
      <c r="L27" s="182"/>
    </row>
    <row r="28" spans="2:24">
      <c r="B28" s="181"/>
      <c r="C28" s="182"/>
      <c r="D28" s="182"/>
      <c r="E28" s="182"/>
      <c r="F28" s="182"/>
      <c r="G28" s="182"/>
      <c r="H28" s="182"/>
      <c r="I28" s="182"/>
      <c r="J28" s="182"/>
      <c r="K28" s="182"/>
      <c r="L28" s="182"/>
    </row>
    <row r="29" spans="2:24">
      <c r="B29" s="181"/>
      <c r="C29" s="182"/>
      <c r="D29" s="182"/>
      <c r="E29" s="182"/>
      <c r="F29" s="182"/>
      <c r="G29" s="182"/>
      <c r="H29" s="182"/>
      <c r="I29" s="182"/>
      <c r="J29" s="182"/>
      <c r="K29" s="182"/>
      <c r="L29" s="182"/>
    </row>
    <row r="30" spans="2:24">
      <c r="B30" s="181"/>
      <c r="C30" s="183"/>
      <c r="D30" s="183"/>
      <c r="E30" s="183"/>
      <c r="F30" s="183"/>
      <c r="G30" s="183"/>
      <c r="H30" s="183"/>
      <c r="I30" s="183"/>
      <c r="J30" s="183"/>
      <c r="K30" s="183"/>
      <c r="L30" s="183"/>
    </row>
    <row r="31" spans="2:24">
      <c r="B31" s="97"/>
      <c r="C31" s="97"/>
      <c r="D31" s="97"/>
      <c r="E31" s="97"/>
      <c r="F31" s="97"/>
      <c r="G31" s="97"/>
      <c r="H31" s="97"/>
      <c r="I31" s="97"/>
      <c r="J31" s="97"/>
      <c r="K31" s="97"/>
      <c r="L31" s="97"/>
    </row>
    <row r="32" spans="2:24">
      <c r="B32" s="97"/>
      <c r="C32" s="97"/>
      <c r="D32" s="97"/>
      <c r="E32" s="97"/>
      <c r="F32" s="97"/>
      <c r="G32" s="97"/>
      <c r="H32" s="97"/>
      <c r="I32" s="97"/>
      <c r="J32" s="97"/>
      <c r="K32" s="97"/>
      <c r="L32" s="97"/>
    </row>
    <row r="33" spans="2:12">
      <c r="B33" s="97"/>
      <c r="C33" s="97"/>
      <c r="D33" s="97"/>
      <c r="E33" s="97"/>
      <c r="F33" s="97"/>
      <c r="G33" s="97"/>
      <c r="H33" s="97"/>
      <c r="I33" s="97"/>
      <c r="J33" s="97"/>
      <c r="K33" s="97"/>
      <c r="L33" s="97"/>
    </row>
    <row r="34" spans="2:12">
      <c r="B34" s="97"/>
      <c r="C34" s="97"/>
      <c r="D34" s="97"/>
      <c r="E34" s="97"/>
      <c r="F34" s="97"/>
      <c r="G34" s="97"/>
      <c r="H34" s="97"/>
      <c r="I34" s="97"/>
      <c r="J34" s="97"/>
      <c r="K34" s="97"/>
      <c r="L34" s="97"/>
    </row>
    <row r="35" spans="2:12">
      <c r="B35" s="97"/>
      <c r="C35" s="97"/>
      <c r="D35" s="97"/>
      <c r="E35" s="97"/>
      <c r="F35" s="97"/>
      <c r="G35" s="97"/>
      <c r="H35" s="97"/>
      <c r="I35" s="97"/>
      <c r="J35" s="97"/>
      <c r="K35" s="97"/>
      <c r="L35" s="97"/>
    </row>
    <row r="36" spans="2:12">
      <c r="B36" s="97"/>
      <c r="C36" s="97"/>
      <c r="D36" s="97"/>
      <c r="E36" s="97"/>
      <c r="F36" s="97"/>
      <c r="G36" s="97"/>
      <c r="H36" s="97"/>
      <c r="I36" s="97"/>
      <c r="J36" s="97"/>
      <c r="K36" s="97"/>
      <c r="L36" s="97"/>
    </row>
    <row r="37" spans="2:12">
      <c r="B37" s="97"/>
      <c r="C37" s="97"/>
      <c r="D37" s="97"/>
      <c r="E37" s="97"/>
      <c r="F37" s="97"/>
      <c r="G37" s="97"/>
      <c r="H37" s="97"/>
      <c r="I37" s="97"/>
      <c r="J37" s="97"/>
      <c r="K37" s="97"/>
      <c r="L37" s="97"/>
    </row>
    <row r="38" spans="2:12">
      <c r="B38" s="97"/>
      <c r="C38" s="97"/>
      <c r="D38" s="97"/>
      <c r="E38" s="97"/>
      <c r="F38" s="97"/>
      <c r="G38" s="97"/>
      <c r="H38" s="97"/>
      <c r="I38" s="97"/>
      <c r="J38" s="97"/>
      <c r="K38" s="97"/>
      <c r="L38" s="97"/>
    </row>
    <row r="39" spans="2:12">
      <c r="B39" s="97"/>
      <c r="C39" s="97"/>
      <c r="D39" s="97"/>
      <c r="E39" s="97"/>
      <c r="F39" s="97"/>
      <c r="G39" s="97"/>
      <c r="H39" s="97"/>
      <c r="I39" s="97"/>
      <c r="J39" s="97"/>
      <c r="K39" s="97"/>
      <c r="L39" s="97"/>
    </row>
    <row r="40" spans="2:12">
      <c r="B40" s="97"/>
      <c r="C40" s="97"/>
      <c r="D40" s="97"/>
      <c r="E40" s="97"/>
      <c r="F40" s="97"/>
      <c r="G40" s="97"/>
      <c r="H40" s="97"/>
      <c r="I40" s="97"/>
      <c r="J40" s="97"/>
      <c r="K40" s="97"/>
      <c r="L40" s="97"/>
    </row>
    <row r="41" spans="2:12">
      <c r="B41" s="97"/>
      <c r="C41" s="97"/>
      <c r="D41" s="97"/>
      <c r="E41" s="97"/>
      <c r="F41" s="97"/>
      <c r="G41" s="97"/>
      <c r="H41" s="97"/>
      <c r="I41" s="97"/>
      <c r="J41" s="97"/>
      <c r="K41" s="97"/>
      <c r="L41" s="97"/>
    </row>
    <row r="42" spans="2:12">
      <c r="B42" s="97"/>
      <c r="C42" s="97"/>
      <c r="D42" s="97"/>
      <c r="E42" s="97"/>
      <c r="F42" s="97"/>
      <c r="G42" s="97"/>
      <c r="H42" s="97"/>
      <c r="I42" s="97"/>
      <c r="J42" s="97"/>
      <c r="K42" s="97"/>
      <c r="L42" s="97"/>
    </row>
    <row r="43" spans="2:12">
      <c r="B43" s="97"/>
      <c r="C43" s="97"/>
      <c r="D43" s="97"/>
      <c r="E43" s="97"/>
      <c r="F43" s="97"/>
      <c r="G43" s="97"/>
      <c r="H43" s="97"/>
      <c r="I43" s="97"/>
      <c r="J43" s="97"/>
      <c r="K43" s="97"/>
      <c r="L43" s="97"/>
    </row>
    <row r="44" spans="2:12">
      <c r="B44" s="97"/>
      <c r="C44" s="97"/>
      <c r="D44" s="97"/>
      <c r="E44" s="97"/>
      <c r="F44" s="97"/>
      <c r="G44" s="97"/>
      <c r="H44" s="97"/>
      <c r="I44" s="97"/>
      <c r="J44" s="97"/>
      <c r="K44" s="97"/>
      <c r="L44" s="97"/>
    </row>
    <row r="45" spans="2:12">
      <c r="B45" s="97"/>
      <c r="C45" s="97"/>
      <c r="D45" s="97"/>
      <c r="E45" s="97"/>
      <c r="F45" s="97"/>
      <c r="G45" s="97"/>
      <c r="H45" s="97"/>
      <c r="I45" s="97"/>
      <c r="J45" s="97"/>
      <c r="K45" s="97"/>
      <c r="L45" s="97"/>
    </row>
    <row r="46" spans="2:12">
      <c r="B46" s="97"/>
      <c r="C46" s="97"/>
      <c r="D46" s="97"/>
      <c r="E46" s="97"/>
      <c r="F46" s="97"/>
      <c r="G46" s="97"/>
      <c r="H46" s="97"/>
      <c r="I46" s="97"/>
      <c r="J46" s="97"/>
      <c r="K46" s="97"/>
      <c r="L46" s="97"/>
    </row>
    <row r="47" spans="2:12">
      <c r="B47" s="97"/>
      <c r="C47" s="97"/>
      <c r="D47" s="97"/>
      <c r="E47" s="97"/>
      <c r="F47" s="97"/>
      <c r="G47" s="97"/>
      <c r="H47" s="97"/>
      <c r="I47" s="97"/>
      <c r="J47" s="97"/>
      <c r="K47" s="97"/>
      <c r="L47" s="97"/>
    </row>
    <row r="48" spans="2:12">
      <c r="C48" s="97"/>
      <c r="D48" s="97"/>
      <c r="E48" s="97"/>
      <c r="F48" s="97"/>
      <c r="G48" s="97"/>
      <c r="H48" s="97"/>
      <c r="I48" s="97"/>
      <c r="J48" s="97"/>
      <c r="K48" s="97"/>
      <c r="L48" s="97"/>
    </row>
    <row r="49" spans="2:12">
      <c r="B49" s="97"/>
      <c r="C49" s="97"/>
      <c r="D49" s="97"/>
      <c r="E49" s="97"/>
      <c r="F49" s="97"/>
      <c r="G49" s="97"/>
      <c r="H49" s="97"/>
      <c r="I49" s="97"/>
      <c r="J49" s="97"/>
      <c r="K49" s="97"/>
      <c r="L49" s="97"/>
    </row>
  </sheetData>
  <mergeCells count="5">
    <mergeCell ref="B6:B7"/>
    <mergeCell ref="B2:L2"/>
    <mergeCell ref="B3:L3"/>
    <mergeCell ref="B4:L4"/>
    <mergeCell ref="B25:L25"/>
  </mergeCells>
  <hyperlinks>
    <hyperlink ref="N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68" orientation="portrait"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B1:Y50"/>
  <sheetViews>
    <sheetView view="pageBreakPreview" zoomScale="60" zoomScaleNormal="80" zoomScalePageLayoutView="80" workbookViewId="0">
      <selection sqref="A1:M50"/>
    </sheetView>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8" width="12" style="20" customWidth="1"/>
    <col min="9" max="9" width="13.7109375" style="20" customWidth="1"/>
    <col min="10" max="11" width="12" style="20" customWidth="1"/>
    <col min="12" max="12" width="10.85546875" style="20"/>
    <col min="13" max="13" width="1.28515625" style="20" customWidth="1"/>
    <col min="14" max="14" width="10.85546875" style="20"/>
    <col min="15" max="15" width="10.85546875" style="111"/>
    <col min="16" max="24" width="10.85546875" style="106" hidden="1" customWidth="1"/>
    <col min="25" max="25" width="10.85546875" style="111"/>
    <col min="26" max="16384" width="10.85546875" style="20"/>
  </cols>
  <sheetData>
    <row r="1" spans="2:25" ht="6.75" customHeight="1"/>
    <row r="2" spans="2:25">
      <c r="B2" s="324" t="s">
        <v>130</v>
      </c>
      <c r="C2" s="324"/>
      <c r="D2" s="324"/>
      <c r="E2" s="324"/>
      <c r="F2" s="324"/>
      <c r="G2" s="324"/>
      <c r="H2" s="324"/>
      <c r="I2" s="324"/>
      <c r="J2" s="324"/>
      <c r="K2" s="324"/>
      <c r="L2" s="324"/>
      <c r="M2" s="168"/>
      <c r="N2" s="40" t="s">
        <v>137</v>
      </c>
      <c r="O2" s="165"/>
      <c r="P2" s="230"/>
    </row>
    <row r="3" spans="2:25">
      <c r="B3" s="324" t="s">
        <v>47</v>
      </c>
      <c r="C3" s="324"/>
      <c r="D3" s="324"/>
      <c r="E3" s="324"/>
      <c r="F3" s="324"/>
      <c r="G3" s="324"/>
      <c r="H3" s="324"/>
      <c r="I3" s="324"/>
      <c r="J3" s="324"/>
      <c r="K3" s="324"/>
      <c r="L3" s="324"/>
      <c r="M3" s="168"/>
      <c r="N3" s="168"/>
      <c r="O3" s="165"/>
      <c r="P3" s="230"/>
    </row>
    <row r="4" spans="2:25" ht="15" customHeight="1">
      <c r="B4" s="324" t="s">
        <v>29</v>
      </c>
      <c r="C4" s="324"/>
      <c r="D4" s="324"/>
      <c r="E4" s="324"/>
      <c r="F4" s="324"/>
      <c r="G4" s="324"/>
      <c r="H4" s="324"/>
      <c r="I4" s="324"/>
      <c r="J4" s="324"/>
      <c r="K4" s="324"/>
      <c r="L4" s="324"/>
      <c r="M4" s="168"/>
      <c r="N4" s="168"/>
      <c r="O4" s="165"/>
      <c r="P4" s="230"/>
    </row>
    <row r="5" spans="2:25">
      <c r="B5" s="2"/>
      <c r="C5" s="2"/>
      <c r="D5" s="2"/>
      <c r="E5" s="2"/>
      <c r="F5" s="2"/>
      <c r="G5" s="2"/>
      <c r="H5" s="2"/>
      <c r="I5" s="2"/>
      <c r="J5" s="2"/>
      <c r="K5" s="2"/>
      <c r="L5" s="2"/>
      <c r="M5" s="2"/>
      <c r="N5" s="2"/>
      <c r="O5" s="186"/>
      <c r="P5" s="231"/>
    </row>
    <row r="6" spans="2:25" ht="15" customHeight="1">
      <c r="B6" s="347" t="s">
        <v>13</v>
      </c>
      <c r="C6" s="169" t="s">
        <v>24</v>
      </c>
      <c r="D6" s="169" t="s">
        <v>24</v>
      </c>
      <c r="E6" s="169" t="s">
        <v>26</v>
      </c>
      <c r="F6" s="169" t="s">
        <v>24</v>
      </c>
      <c r="G6" s="169" t="s">
        <v>25</v>
      </c>
      <c r="H6" s="169" t="s">
        <v>25</v>
      </c>
      <c r="I6" s="169" t="s">
        <v>24</v>
      </c>
      <c r="J6" s="169" t="s">
        <v>24</v>
      </c>
      <c r="K6" s="169" t="s">
        <v>24</v>
      </c>
      <c r="L6" s="169" t="s">
        <v>141</v>
      </c>
      <c r="M6" s="1"/>
      <c r="N6" s="1"/>
      <c r="O6" s="187"/>
      <c r="P6" s="232"/>
    </row>
    <row r="7" spans="2:25" ht="15" customHeight="1">
      <c r="B7" s="348"/>
      <c r="C7" s="170" t="s">
        <v>23</v>
      </c>
      <c r="D7" s="170" t="s">
        <v>22</v>
      </c>
      <c r="E7" s="170" t="s">
        <v>21</v>
      </c>
      <c r="F7" s="170" t="s">
        <v>20</v>
      </c>
      <c r="G7" s="170" t="s">
        <v>19</v>
      </c>
      <c r="H7" s="170" t="s">
        <v>18</v>
      </c>
      <c r="I7" s="170" t="s">
        <v>17</v>
      </c>
      <c r="J7" s="170" t="s">
        <v>16</v>
      </c>
      <c r="K7" s="170" t="s">
        <v>15</v>
      </c>
      <c r="L7" s="170" t="s">
        <v>142</v>
      </c>
      <c r="M7" s="1"/>
      <c r="N7" s="1"/>
      <c r="O7" s="187"/>
      <c r="P7" s="229" t="str">
        <f>+C7</f>
        <v>Coquimbo</v>
      </c>
      <c r="Q7" s="229" t="str">
        <f t="shared" ref="Q7:V7" si="0">+D7</f>
        <v>Valparaíso</v>
      </c>
      <c r="R7" s="229" t="str">
        <f t="shared" si="0"/>
        <v>Metropolitana</v>
      </c>
      <c r="S7" s="229" t="str">
        <f t="shared" si="0"/>
        <v>O´Higgins</v>
      </c>
      <c r="T7" s="229" t="str">
        <f t="shared" si="0"/>
        <v>Maule</v>
      </c>
      <c r="U7" s="229" t="str">
        <f t="shared" si="0"/>
        <v>Bío Bío</v>
      </c>
      <c r="V7" s="229" t="str">
        <f t="shared" si="0"/>
        <v>La Araucanía</v>
      </c>
      <c r="W7" s="229" t="str">
        <f>+J7</f>
        <v>Los Ríos</v>
      </c>
      <c r="X7" s="229" t="str">
        <f>+K7</f>
        <v>Los Lagos</v>
      </c>
      <c r="Y7" s="187"/>
    </row>
    <row r="8" spans="2:25" ht="12.75" customHeight="1">
      <c r="B8" s="54" t="s">
        <v>11</v>
      </c>
      <c r="C8" s="67">
        <v>22.020369127516776</v>
      </c>
      <c r="D8" s="68">
        <v>14.461283783783784</v>
      </c>
      <c r="E8" s="68">
        <v>19.282570093457942</v>
      </c>
      <c r="F8" s="68">
        <v>16.780304054054053</v>
      </c>
      <c r="G8" s="68">
        <v>14.920527577937651</v>
      </c>
      <c r="H8" s="68">
        <v>19.960667938931298</v>
      </c>
      <c r="I8" s="68">
        <v>23.313738214087632</v>
      </c>
      <c r="J8" s="54" t="s">
        <v>256</v>
      </c>
      <c r="K8" s="68">
        <v>23.38645287228109</v>
      </c>
      <c r="L8" s="68">
        <f>'prod región'!L8/'sup región'!L8</f>
        <v>9.1190839694656489</v>
      </c>
      <c r="M8" s="68"/>
      <c r="N8" s="41"/>
      <c r="O8" s="188"/>
      <c r="Y8" s="188"/>
    </row>
    <row r="9" spans="2:25" ht="12.75" customHeight="1">
      <c r="B9" s="54" t="s">
        <v>10</v>
      </c>
      <c r="C9" s="68">
        <v>20.42828413284133</v>
      </c>
      <c r="D9" s="68">
        <v>12.118067226890757</v>
      </c>
      <c r="E9" s="68">
        <v>15.59320293398533</v>
      </c>
      <c r="F9" s="68">
        <v>18.212324840764332</v>
      </c>
      <c r="G9" s="68">
        <v>14.861480519480519</v>
      </c>
      <c r="H9" s="68">
        <v>19.893708260105448</v>
      </c>
      <c r="I9" s="68">
        <v>19.841906666666667</v>
      </c>
      <c r="J9" s="54" t="s">
        <v>256</v>
      </c>
      <c r="K9" s="68">
        <v>22.540594727161249</v>
      </c>
      <c r="L9" s="68">
        <f>'prod región'!L9/'sup región'!L9</f>
        <v>9.1191603053435824</v>
      </c>
      <c r="M9" s="68"/>
      <c r="N9" s="41"/>
      <c r="O9" s="188"/>
      <c r="P9" s="228">
        <f t="shared" ref="P9:X21" si="1">+C9/C8-1</f>
        <v>-7.230055888054876E-2</v>
      </c>
      <c r="Q9" s="228">
        <f t="shared" si="1"/>
        <v>-0.16203378565329052</v>
      </c>
      <c r="R9" s="228">
        <f t="shared" si="1"/>
        <v>-0.19133171260838899</v>
      </c>
      <c r="S9" s="228">
        <f t="shared" si="1"/>
        <v>8.533938253426987E-2</v>
      </c>
      <c r="T9" s="228">
        <f t="shared" si="1"/>
        <v>-3.9574377077954415E-3</v>
      </c>
      <c r="U9" s="228">
        <f t="shared" si="1"/>
        <v>-3.3545810706691048E-3</v>
      </c>
      <c r="V9" s="228">
        <f t="shared" si="1"/>
        <v>-0.14891784043980838</v>
      </c>
      <c r="W9" s="228" t="e">
        <f t="shared" si="1"/>
        <v>#VALUE!</v>
      </c>
      <c r="X9" s="228">
        <f t="shared" si="1"/>
        <v>-3.6168723394662372E-2</v>
      </c>
      <c r="Y9" s="188"/>
    </row>
    <row r="10" spans="2:25" ht="12.75" customHeight="1">
      <c r="B10" s="54" t="s">
        <v>9</v>
      </c>
      <c r="C10" s="68">
        <v>20.3</v>
      </c>
      <c r="D10" s="68">
        <v>12.5</v>
      </c>
      <c r="E10" s="68">
        <v>15.84</v>
      </c>
      <c r="F10" s="68">
        <v>19</v>
      </c>
      <c r="G10" s="68">
        <v>15.05</v>
      </c>
      <c r="H10" s="68">
        <v>20.05</v>
      </c>
      <c r="I10" s="68">
        <v>18</v>
      </c>
      <c r="J10" s="54" t="s">
        <v>256</v>
      </c>
      <c r="K10" s="68">
        <v>22.72</v>
      </c>
      <c r="L10" s="68">
        <f>'prod región'!L10/'sup región'!L10</f>
        <v>9.1190839694656489</v>
      </c>
      <c r="M10" s="68"/>
      <c r="N10" s="41"/>
      <c r="O10" s="188"/>
      <c r="P10" s="228">
        <f t="shared" si="1"/>
        <v>-6.2797311809019707E-3</v>
      </c>
      <c r="Q10" s="228">
        <f t="shared" si="1"/>
        <v>3.1517631150098868E-2</v>
      </c>
      <c r="R10" s="228">
        <f t="shared" si="1"/>
        <v>1.5827220812779652E-2</v>
      </c>
      <c r="S10" s="228">
        <f t="shared" si="1"/>
        <v>4.3249566769895775E-2</v>
      </c>
      <c r="T10" s="228">
        <f t="shared" si="1"/>
        <v>1.2685107669613949E-2</v>
      </c>
      <c r="U10" s="228">
        <f t="shared" si="1"/>
        <v>7.8563401981710523E-3</v>
      </c>
      <c r="V10" s="228">
        <f t="shared" si="1"/>
        <v>-9.2829116556675029E-2</v>
      </c>
      <c r="W10" s="228" t="e">
        <f t="shared" si="1"/>
        <v>#VALUE!</v>
      </c>
      <c r="X10" s="228">
        <f t="shared" si="1"/>
        <v>7.959207599015361E-3</v>
      </c>
      <c r="Y10" s="188"/>
    </row>
    <row r="11" spans="2:25" ht="12.75" customHeight="1">
      <c r="B11" s="54" t="s">
        <v>8</v>
      </c>
      <c r="C11" s="68">
        <v>21.48</v>
      </c>
      <c r="D11" s="68">
        <v>16.5</v>
      </c>
      <c r="E11" s="68">
        <v>13.26</v>
      </c>
      <c r="F11" s="68">
        <v>20.04</v>
      </c>
      <c r="G11" s="68">
        <v>15.16</v>
      </c>
      <c r="H11" s="68">
        <v>20.27</v>
      </c>
      <c r="I11" s="68">
        <v>20.57</v>
      </c>
      <c r="J11" s="54" t="s">
        <v>256</v>
      </c>
      <c r="K11" s="68">
        <v>22.380000000000003</v>
      </c>
      <c r="L11" s="68">
        <f>'prod región'!L11/'sup región'!L11</f>
        <v>9.1190839694656489</v>
      </c>
      <c r="M11" s="68"/>
      <c r="N11" s="41"/>
      <c r="O11" s="188"/>
      <c r="P11" s="228">
        <f t="shared" si="1"/>
        <v>5.8128078817734075E-2</v>
      </c>
      <c r="Q11" s="228">
        <f t="shared" si="1"/>
        <v>0.32000000000000006</v>
      </c>
      <c r="R11" s="228">
        <f t="shared" si="1"/>
        <v>-0.16287878787878785</v>
      </c>
      <c r="S11" s="228">
        <f t="shared" si="1"/>
        <v>5.4736842105263195E-2</v>
      </c>
      <c r="T11" s="228">
        <f t="shared" si="1"/>
        <v>7.3089700996677998E-3</v>
      </c>
      <c r="U11" s="228">
        <f t="shared" si="1"/>
        <v>1.0972568578553554E-2</v>
      </c>
      <c r="V11" s="228">
        <f t="shared" si="1"/>
        <v>0.14277777777777789</v>
      </c>
      <c r="W11" s="228" t="e">
        <f t="shared" si="1"/>
        <v>#VALUE!</v>
      </c>
      <c r="X11" s="228">
        <f t="shared" si="1"/>
        <v>-1.4964788732394152E-2</v>
      </c>
      <c r="Y11" s="188"/>
    </row>
    <row r="12" spans="2:25" ht="12.75" customHeight="1">
      <c r="B12" s="54" t="s">
        <v>7</v>
      </c>
      <c r="C12" s="68">
        <v>21.55</v>
      </c>
      <c r="D12" s="68">
        <v>16.75</v>
      </c>
      <c r="E12" s="68">
        <v>14.86</v>
      </c>
      <c r="F12" s="68">
        <v>12.98</v>
      </c>
      <c r="G12" s="68">
        <v>16.940000000000001</v>
      </c>
      <c r="H12" s="68">
        <v>19.95</v>
      </c>
      <c r="I12" s="68">
        <v>24.81</v>
      </c>
      <c r="J12" s="54" t="s">
        <v>256</v>
      </c>
      <c r="K12" s="68">
        <v>25.82</v>
      </c>
      <c r="L12" s="68">
        <f>'prod región'!L12/'sup región'!L12</f>
        <v>9.1190839694656489</v>
      </c>
      <c r="M12" s="68"/>
      <c r="N12" s="41"/>
      <c r="O12" s="188"/>
      <c r="P12" s="228">
        <f t="shared" si="1"/>
        <v>3.2588454376163423E-3</v>
      </c>
      <c r="Q12" s="228">
        <f t="shared" si="1"/>
        <v>1.5151515151515138E-2</v>
      </c>
      <c r="R12" s="228">
        <f t="shared" si="1"/>
        <v>0.1206636500754148</v>
      </c>
      <c r="S12" s="228">
        <f t="shared" si="1"/>
        <v>-0.35229540918163671</v>
      </c>
      <c r="T12" s="228">
        <f t="shared" si="1"/>
        <v>0.11741424802110823</v>
      </c>
      <c r="U12" s="228">
        <f t="shared" si="1"/>
        <v>-1.5786877158362134E-2</v>
      </c>
      <c r="V12" s="228">
        <f t="shared" si="1"/>
        <v>0.20612542537676215</v>
      </c>
      <c r="W12" s="228" t="e">
        <f t="shared" si="1"/>
        <v>#VALUE!</v>
      </c>
      <c r="X12" s="228">
        <f t="shared" si="1"/>
        <v>0.15370866845397657</v>
      </c>
      <c r="Y12" s="188"/>
    </row>
    <row r="13" spans="2:25" ht="12.75" customHeight="1">
      <c r="B13" s="54" t="s">
        <v>6</v>
      </c>
      <c r="C13" s="68">
        <v>17.426408798813643</v>
      </c>
      <c r="D13" s="68">
        <v>9.3375088133761874</v>
      </c>
      <c r="E13" s="68">
        <v>16.623426967364942</v>
      </c>
      <c r="F13" s="68">
        <v>13.281982350534744</v>
      </c>
      <c r="G13" s="68">
        <v>13.350154657230894</v>
      </c>
      <c r="H13" s="68">
        <v>11.576870309860222</v>
      </c>
      <c r="I13" s="68">
        <v>15.118167139676645</v>
      </c>
      <c r="J13" s="68">
        <v>18.236673129705636</v>
      </c>
      <c r="K13" s="68">
        <v>19.057086368736975</v>
      </c>
      <c r="L13" s="68">
        <f>'prod región'!L13/'sup región'!L13</f>
        <v>9.4073842480743544</v>
      </c>
      <c r="M13" s="68"/>
      <c r="N13" s="41"/>
      <c r="O13" s="188"/>
      <c r="P13" s="228">
        <f t="shared" si="1"/>
        <v>-0.1913499397302254</v>
      </c>
      <c r="Q13" s="228">
        <f t="shared" si="1"/>
        <v>-0.44253678726112311</v>
      </c>
      <c r="R13" s="228">
        <f t="shared" si="1"/>
        <v>0.11866937869212268</v>
      </c>
      <c r="S13" s="228">
        <f t="shared" si="1"/>
        <v>2.3265204201444067E-2</v>
      </c>
      <c r="T13" s="228">
        <f t="shared" si="1"/>
        <v>-0.21191530949050219</v>
      </c>
      <c r="U13" s="228">
        <f t="shared" si="1"/>
        <v>-0.41970574887918688</v>
      </c>
      <c r="V13" s="228">
        <f t="shared" si="1"/>
        <v>-0.39064219509566123</v>
      </c>
      <c r="W13" s="228" t="e">
        <f t="shared" si="1"/>
        <v>#VALUE!</v>
      </c>
      <c r="X13" s="228">
        <f t="shared" si="1"/>
        <v>-0.26192539238044243</v>
      </c>
      <c r="Y13" s="188"/>
    </row>
    <row r="14" spans="2:25" ht="12.75" customHeight="1">
      <c r="B14" s="54" t="s">
        <v>5</v>
      </c>
      <c r="C14" s="68">
        <v>19</v>
      </c>
      <c r="D14" s="68">
        <v>13.6</v>
      </c>
      <c r="E14" s="68">
        <v>15.330000000000002</v>
      </c>
      <c r="F14" s="68">
        <v>17</v>
      </c>
      <c r="G14" s="68">
        <v>17.07</v>
      </c>
      <c r="H14" s="68">
        <v>16.7</v>
      </c>
      <c r="I14" s="68">
        <v>14.88</v>
      </c>
      <c r="J14" s="68">
        <v>20.43</v>
      </c>
      <c r="K14" s="68">
        <v>21.03</v>
      </c>
      <c r="L14" s="68">
        <f>'prod región'!L14/'sup región'!L14</f>
        <v>9.1190793201133147</v>
      </c>
      <c r="M14" s="68"/>
      <c r="N14" s="41"/>
      <c r="O14" s="188"/>
      <c r="P14" s="228">
        <f t="shared" si="1"/>
        <v>9.0299224547830237E-2</v>
      </c>
      <c r="Q14" s="228">
        <f t="shared" si="1"/>
        <v>0.456491262478671</v>
      </c>
      <c r="R14" s="228">
        <f t="shared" si="1"/>
        <v>-7.7807480365161275E-2</v>
      </c>
      <c r="S14" s="228">
        <f t="shared" si="1"/>
        <v>0.2799294225319886</v>
      </c>
      <c r="T14" s="228">
        <f t="shared" si="1"/>
        <v>0.27863687262636416</v>
      </c>
      <c r="U14" s="228">
        <f t="shared" si="1"/>
        <v>0.44253149193321439</v>
      </c>
      <c r="V14" s="228">
        <f t="shared" si="1"/>
        <v>-1.5753704630741217E-2</v>
      </c>
      <c r="W14" s="228">
        <f t="shared" si="1"/>
        <v>0.12027012025135564</v>
      </c>
      <c r="X14" s="228">
        <f t="shared" si="1"/>
        <v>0.10352650940909713</v>
      </c>
      <c r="Y14" s="188"/>
    </row>
    <row r="15" spans="2:25" ht="12.75" customHeight="1">
      <c r="B15" s="54" t="s">
        <v>4</v>
      </c>
      <c r="C15" s="68">
        <v>17.22</v>
      </c>
      <c r="D15" s="68">
        <v>13.780000000000001</v>
      </c>
      <c r="E15" s="68">
        <v>19.23</v>
      </c>
      <c r="F15" s="68">
        <v>14.49</v>
      </c>
      <c r="G15" s="68">
        <v>14.62</v>
      </c>
      <c r="H15" s="68">
        <v>15.63</v>
      </c>
      <c r="I15" s="68">
        <v>19.71</v>
      </c>
      <c r="J15" s="68">
        <v>26.630000000000003</v>
      </c>
      <c r="K15" s="68">
        <v>25.910000000000004</v>
      </c>
      <c r="L15" s="68">
        <f>'prod región'!L15/'sup región'!L15</f>
        <v>9.1100436681222714</v>
      </c>
      <c r="M15" s="68"/>
      <c r="N15" s="41"/>
      <c r="O15" s="188"/>
      <c r="P15" s="228">
        <f t="shared" si="1"/>
        <v>-9.3684210526315814E-2</v>
      </c>
      <c r="Q15" s="228">
        <f t="shared" si="1"/>
        <v>1.3235294117647234E-2</v>
      </c>
      <c r="R15" s="228">
        <f t="shared" si="1"/>
        <v>0.25440313111545976</v>
      </c>
      <c r="S15" s="228">
        <f t="shared" si="1"/>
        <v>-0.14764705882352935</v>
      </c>
      <c r="T15" s="228">
        <f t="shared" si="1"/>
        <v>-0.14352665495020511</v>
      </c>
      <c r="U15" s="228">
        <f t="shared" si="1"/>
        <v>-6.4071856287425066E-2</v>
      </c>
      <c r="V15" s="228">
        <f t="shared" si="1"/>
        <v>0.32459677419354827</v>
      </c>
      <c r="W15" s="228">
        <f t="shared" si="1"/>
        <v>0.30347528144884994</v>
      </c>
      <c r="X15" s="228">
        <f t="shared" si="1"/>
        <v>0.23204945316214931</v>
      </c>
      <c r="Y15" s="188"/>
    </row>
    <row r="16" spans="2:25" ht="12.75" customHeight="1">
      <c r="B16" s="54" t="s">
        <v>3</v>
      </c>
      <c r="C16" s="68">
        <v>22.94</v>
      </c>
      <c r="D16" s="68">
        <v>26.330000000000002</v>
      </c>
      <c r="E16" s="68">
        <v>24.669999999999998</v>
      </c>
      <c r="F16" s="68">
        <v>19.36</v>
      </c>
      <c r="G16" s="68">
        <v>12.52</v>
      </c>
      <c r="H16" s="68">
        <v>18.490000000000002</v>
      </c>
      <c r="I16" s="68">
        <v>18.830000000000002</v>
      </c>
      <c r="J16" s="68">
        <v>33.1</v>
      </c>
      <c r="K16" s="68">
        <v>29.53</v>
      </c>
      <c r="L16" s="68">
        <f>'prod región'!L16/'sup región'!L16</f>
        <v>9.1206695778748177</v>
      </c>
      <c r="M16" s="68"/>
      <c r="N16" s="41"/>
      <c r="O16" s="188"/>
      <c r="P16" s="228">
        <f t="shared" si="1"/>
        <v>0.33217189314750306</v>
      </c>
      <c r="Q16" s="228">
        <f t="shared" si="1"/>
        <v>0.91074020319303339</v>
      </c>
      <c r="R16" s="228">
        <f t="shared" si="1"/>
        <v>0.28289131565262604</v>
      </c>
      <c r="S16" s="228">
        <f t="shared" si="1"/>
        <v>0.33609385783298817</v>
      </c>
      <c r="T16" s="228">
        <f t="shared" si="1"/>
        <v>-0.14363885088919282</v>
      </c>
      <c r="U16" s="228">
        <f t="shared" si="1"/>
        <v>0.18298144593730004</v>
      </c>
      <c r="V16" s="228">
        <f t="shared" si="1"/>
        <v>-4.4647387113140535E-2</v>
      </c>
      <c r="W16" s="228">
        <f t="shared" si="1"/>
        <v>0.24295906871948914</v>
      </c>
      <c r="X16" s="228">
        <f t="shared" si="1"/>
        <v>0.13971439598610558</v>
      </c>
      <c r="Y16" s="188"/>
    </row>
    <row r="17" spans="2:25" ht="12.75" customHeight="1">
      <c r="B17" s="54" t="s">
        <v>2</v>
      </c>
      <c r="C17" s="68">
        <v>23.54</v>
      </c>
      <c r="D17" s="68">
        <v>20.52</v>
      </c>
      <c r="E17" s="68">
        <v>21.1</v>
      </c>
      <c r="F17" s="68">
        <v>17.82</v>
      </c>
      <c r="G17" s="68">
        <v>24.35</v>
      </c>
      <c r="H17" s="68">
        <v>27.26</v>
      </c>
      <c r="I17" s="68">
        <v>34.69</v>
      </c>
      <c r="J17" s="68">
        <v>37.019999999999996</v>
      </c>
      <c r="K17" s="68">
        <v>42.55</v>
      </c>
      <c r="L17" s="68">
        <f>'prod región'!L17/'sup región'!L17</f>
        <v>9.1206695778748177</v>
      </c>
      <c r="M17" s="68"/>
      <c r="N17" s="41"/>
      <c r="O17" s="188"/>
      <c r="P17" s="228">
        <f t="shared" si="1"/>
        <v>2.6155187445509931E-2</v>
      </c>
      <c r="Q17" s="228">
        <f t="shared" si="1"/>
        <v>-0.22066084314470191</v>
      </c>
      <c r="R17" s="228">
        <f t="shared" si="1"/>
        <v>-0.14471017430077004</v>
      </c>
      <c r="S17" s="228">
        <f t="shared" si="1"/>
        <v>-7.9545454545454475E-2</v>
      </c>
      <c r="T17" s="228">
        <f t="shared" si="1"/>
        <v>0.94488817891373822</v>
      </c>
      <c r="U17" s="228">
        <f t="shared" si="1"/>
        <v>0.4743104380746348</v>
      </c>
      <c r="V17" s="228">
        <f t="shared" si="1"/>
        <v>0.84227296866702051</v>
      </c>
      <c r="W17" s="228">
        <f t="shared" si="1"/>
        <v>0.11842900302114789</v>
      </c>
      <c r="X17" s="228">
        <f t="shared" si="1"/>
        <v>0.44090755164239748</v>
      </c>
      <c r="Y17" s="188"/>
    </row>
    <row r="18" spans="2:25" ht="12.75" customHeight="1">
      <c r="B18" s="54" t="s">
        <v>114</v>
      </c>
      <c r="C18" s="68">
        <v>22.02</v>
      </c>
      <c r="D18" s="68">
        <v>11.26</v>
      </c>
      <c r="E18" s="68">
        <v>24.48</v>
      </c>
      <c r="F18" s="68">
        <v>15.260000000000002</v>
      </c>
      <c r="G18" s="68">
        <v>16.580000000000002</v>
      </c>
      <c r="H18" s="68">
        <v>16.84</v>
      </c>
      <c r="I18" s="68">
        <v>26.2</v>
      </c>
      <c r="J18" s="68">
        <v>36.230000000000004</v>
      </c>
      <c r="K18" s="68">
        <v>37.019999999999996</v>
      </c>
      <c r="L18" s="68">
        <f>'prod región'!L18/'sup región'!L18</f>
        <v>9.1206695778748177</v>
      </c>
      <c r="M18" s="68"/>
      <c r="N18" s="41"/>
      <c r="O18" s="188"/>
      <c r="P18" s="228">
        <f t="shared" si="1"/>
        <v>-6.457094307561595E-2</v>
      </c>
      <c r="Q18" s="228">
        <f t="shared" si="1"/>
        <v>-0.45126705653021437</v>
      </c>
      <c r="R18" s="228">
        <f t="shared" si="1"/>
        <v>0.16018957345971563</v>
      </c>
      <c r="S18" s="228">
        <f t="shared" si="1"/>
        <v>-0.14365881032547689</v>
      </c>
      <c r="T18" s="228">
        <f t="shared" si="1"/>
        <v>-0.31909650924024635</v>
      </c>
      <c r="U18" s="228">
        <f t="shared" si="1"/>
        <v>-0.38224504768892154</v>
      </c>
      <c r="V18" s="228">
        <f t="shared" si="1"/>
        <v>-0.24473911790141245</v>
      </c>
      <c r="W18" s="228">
        <f t="shared" si="1"/>
        <v>-2.1339816315504967E-2</v>
      </c>
      <c r="X18" s="228">
        <f t="shared" si="1"/>
        <v>-0.12996474735605179</v>
      </c>
      <c r="Y18" s="188"/>
    </row>
    <row r="19" spans="2:25" ht="12.75" customHeight="1">
      <c r="B19" s="54" t="s">
        <v>123</v>
      </c>
      <c r="C19" s="68">
        <v>20.370432012241562</v>
      </c>
      <c r="D19" s="68">
        <v>14.861034346434494</v>
      </c>
      <c r="E19" s="68">
        <v>22.069840622540045</v>
      </c>
      <c r="F19" s="68">
        <v>20.403633040912361</v>
      </c>
      <c r="G19" s="68">
        <v>22.892935432721355</v>
      </c>
      <c r="H19" s="68">
        <v>18.231266095438755</v>
      </c>
      <c r="I19" s="68">
        <v>21.756812355395361</v>
      </c>
      <c r="J19" s="68">
        <v>22.805810423147129</v>
      </c>
      <c r="K19" s="68">
        <v>33.981243498108171</v>
      </c>
      <c r="L19" s="68">
        <f>'prod región'!L19/'sup región'!L19</f>
        <v>9.2662299854439585</v>
      </c>
      <c r="M19" s="68"/>
      <c r="N19" s="41"/>
      <c r="O19" s="188"/>
      <c r="P19" s="228">
        <f t="shared" si="1"/>
        <v>-7.4912261024452254E-2</v>
      </c>
      <c r="Q19" s="228">
        <f t="shared" si="1"/>
        <v>0.31980766842224639</v>
      </c>
      <c r="R19" s="228">
        <f t="shared" si="1"/>
        <v>-9.8454222935455693E-2</v>
      </c>
      <c r="S19" s="228">
        <f t="shared" si="1"/>
        <v>0.3370663853808884</v>
      </c>
      <c r="T19" s="228">
        <f t="shared" si="1"/>
        <v>0.38075605746208407</v>
      </c>
      <c r="U19" s="228">
        <f t="shared" si="1"/>
        <v>8.2616751510614872E-2</v>
      </c>
      <c r="V19" s="228">
        <f t="shared" si="1"/>
        <v>-0.16958731467956634</v>
      </c>
      <c r="W19" s="228">
        <f t="shared" si="1"/>
        <v>-0.3705268997199247</v>
      </c>
      <c r="X19" s="228">
        <f t="shared" si="1"/>
        <v>-8.2084184275846184E-2</v>
      </c>
      <c r="Y19" s="188"/>
    </row>
    <row r="20" spans="2:25" ht="12.75" customHeight="1">
      <c r="B20" s="54" t="s">
        <v>132</v>
      </c>
      <c r="C20" s="68">
        <v>21.5</v>
      </c>
      <c r="D20" s="68">
        <v>12.209999999999999</v>
      </c>
      <c r="E20" s="68">
        <v>23.61</v>
      </c>
      <c r="F20" s="68">
        <v>12.64</v>
      </c>
      <c r="G20" s="68">
        <v>12.79</v>
      </c>
      <c r="H20" s="68">
        <v>15.45</v>
      </c>
      <c r="I20" s="68">
        <v>20.84</v>
      </c>
      <c r="J20" s="68">
        <v>25.14</v>
      </c>
      <c r="K20" s="68">
        <v>31.990000000000002</v>
      </c>
      <c r="L20" s="68">
        <v>9.1206695778748177</v>
      </c>
      <c r="M20" s="68"/>
      <c r="N20" s="41"/>
      <c r="O20" s="188"/>
      <c r="P20" s="228">
        <f t="shared" si="1"/>
        <v>5.545135160018333E-2</v>
      </c>
      <c r="Q20" s="228">
        <f t="shared" si="1"/>
        <v>-0.17838827935086088</v>
      </c>
      <c r="R20" s="228">
        <f t="shared" si="1"/>
        <v>6.9785704564036655E-2</v>
      </c>
      <c r="S20" s="228">
        <f t="shared" si="1"/>
        <v>-0.38050248332466607</v>
      </c>
      <c r="T20" s="228">
        <f t="shared" si="1"/>
        <v>-0.44131236303934263</v>
      </c>
      <c r="U20" s="228">
        <f t="shared" si="1"/>
        <v>-0.15255474199537877</v>
      </c>
      <c r="V20" s="228">
        <f t="shared" si="1"/>
        <v>-4.2139093743114753E-2</v>
      </c>
      <c r="W20" s="228">
        <f t="shared" si="1"/>
        <v>0.10235065246722153</v>
      </c>
      <c r="X20" s="228">
        <f t="shared" si="1"/>
        <v>-5.8598311689771698E-2</v>
      </c>
      <c r="Y20" s="188"/>
    </row>
    <row r="21" spans="2:25" ht="12.75" customHeight="1">
      <c r="B21" s="54" t="s">
        <v>159</v>
      </c>
      <c r="C21" s="68">
        <v>23.15</v>
      </c>
      <c r="D21" s="68">
        <v>15.08</v>
      </c>
      <c r="E21" s="68">
        <v>22.86</v>
      </c>
      <c r="F21" s="68">
        <v>16.309999999999999</v>
      </c>
      <c r="G21" s="68">
        <v>16.440000000000001</v>
      </c>
      <c r="H21" s="68">
        <v>15.78</v>
      </c>
      <c r="I21" s="68">
        <v>18.21</v>
      </c>
      <c r="J21" s="68">
        <v>17.8</v>
      </c>
      <c r="K21" s="68">
        <v>25.64</v>
      </c>
      <c r="L21" s="68">
        <v>9.1199999999999992</v>
      </c>
      <c r="M21" s="68"/>
      <c r="N21" s="41"/>
      <c r="O21" s="188"/>
      <c r="P21" s="228">
        <f t="shared" si="1"/>
        <v>7.6744186046511453E-2</v>
      </c>
      <c r="Q21" s="228">
        <f t="shared" si="1"/>
        <v>0.23505323505323505</v>
      </c>
      <c r="R21" s="228">
        <f t="shared" si="1"/>
        <v>-3.1766200762388785E-2</v>
      </c>
      <c r="S21" s="228">
        <f t="shared" si="1"/>
        <v>0.29034810126582267</v>
      </c>
      <c r="T21" s="228">
        <f t="shared" si="1"/>
        <v>0.28537920250195481</v>
      </c>
      <c r="U21" s="228">
        <f t="shared" si="1"/>
        <v>2.1359223300970953E-2</v>
      </c>
      <c r="V21" s="228">
        <f t="shared" si="1"/>
        <v>-0.1261996161228407</v>
      </c>
      <c r="W21" s="228">
        <f t="shared" si="1"/>
        <v>-0.29196499602227521</v>
      </c>
      <c r="X21" s="228">
        <f t="shared" si="1"/>
        <v>-0.19849953110346985</v>
      </c>
      <c r="Y21" s="188"/>
    </row>
    <row r="22" spans="2:25" ht="12.75" customHeight="1">
      <c r="B22" s="54" t="s">
        <v>169</v>
      </c>
      <c r="C22" s="68">
        <v>24.23</v>
      </c>
      <c r="D22" s="68">
        <v>17.809999999999999</v>
      </c>
      <c r="E22" s="68">
        <v>17.2</v>
      </c>
      <c r="F22" s="68">
        <v>13.73</v>
      </c>
      <c r="G22" s="68">
        <v>16.919999999999998</v>
      </c>
      <c r="H22" s="68">
        <v>14.809999999999999</v>
      </c>
      <c r="I22" s="68">
        <v>22.619999999999997</v>
      </c>
      <c r="J22" s="68">
        <v>22</v>
      </c>
      <c r="K22" s="68">
        <v>33.200000000000003</v>
      </c>
      <c r="L22" s="68">
        <v>9.120000000000001</v>
      </c>
      <c r="M22" s="68"/>
      <c r="N22" s="41"/>
      <c r="O22" s="188"/>
      <c r="P22" s="228">
        <f t="shared" ref="P22:X22" si="2">+C22/C21-1</f>
        <v>4.6652267818574567E-2</v>
      </c>
      <c r="Q22" s="228">
        <f t="shared" si="2"/>
        <v>0.18103448275862055</v>
      </c>
      <c r="R22" s="228">
        <f t="shared" si="2"/>
        <v>-0.24759405074365703</v>
      </c>
      <c r="S22" s="228">
        <f t="shared" si="2"/>
        <v>-0.15818516247700787</v>
      </c>
      <c r="T22" s="228">
        <f t="shared" si="2"/>
        <v>2.9197080291970545E-2</v>
      </c>
      <c r="U22" s="228">
        <f t="shared" si="2"/>
        <v>-6.1470215462610889E-2</v>
      </c>
      <c r="V22" s="228">
        <f t="shared" si="2"/>
        <v>0.24217462932454681</v>
      </c>
      <c r="W22" s="228">
        <f t="shared" si="2"/>
        <v>0.23595505617977519</v>
      </c>
      <c r="X22" s="228">
        <f t="shared" si="2"/>
        <v>0.29485179407176298</v>
      </c>
      <c r="Y22" s="188"/>
    </row>
    <row r="23" spans="2:25" ht="12.75" customHeight="1">
      <c r="B23" s="54" t="s">
        <v>201</v>
      </c>
      <c r="C23" s="68">
        <v>24.86</v>
      </c>
      <c r="D23" s="68">
        <v>13.88</v>
      </c>
      <c r="E23" s="68">
        <v>17</v>
      </c>
      <c r="F23" s="68">
        <v>15.419999999999998</v>
      </c>
      <c r="G23" s="68">
        <v>22.130000000000003</v>
      </c>
      <c r="H23" s="68">
        <v>17.25</v>
      </c>
      <c r="I23" s="68">
        <v>26.639999999999997</v>
      </c>
      <c r="J23" s="68">
        <v>31.689999999999998</v>
      </c>
      <c r="K23" s="68">
        <v>42.980000000000004</v>
      </c>
      <c r="L23" s="68">
        <v>9.120000000000001</v>
      </c>
      <c r="M23" s="68"/>
      <c r="N23" s="41"/>
      <c r="O23" s="188"/>
      <c r="P23" s="228">
        <f t="shared" ref="P23:X23" si="3">+C23/C22-1</f>
        <v>2.6000825423029283E-2</v>
      </c>
      <c r="Q23" s="228">
        <f t="shared" si="3"/>
        <v>-0.22066254912970229</v>
      </c>
      <c r="R23" s="228">
        <f t="shared" si="3"/>
        <v>-1.1627906976744096E-2</v>
      </c>
      <c r="S23" s="228">
        <f t="shared" si="3"/>
        <v>0.12308812818645287</v>
      </c>
      <c r="T23" s="228">
        <f t="shared" si="3"/>
        <v>0.30791962174940934</v>
      </c>
      <c r="U23" s="228">
        <f t="shared" si="3"/>
        <v>0.16475354490209337</v>
      </c>
      <c r="V23" s="228">
        <f t="shared" si="3"/>
        <v>0.17771883289124668</v>
      </c>
      <c r="W23" s="228">
        <f t="shared" si="3"/>
        <v>0.44045454545454543</v>
      </c>
      <c r="X23" s="228">
        <f t="shared" si="3"/>
        <v>0.29457831325301198</v>
      </c>
      <c r="Y23" s="188"/>
    </row>
    <row r="24" spans="2:25" ht="12.75" customHeight="1">
      <c r="B24" s="54" t="s">
        <v>227</v>
      </c>
      <c r="C24" s="68">
        <v>28.378922166817894</v>
      </c>
      <c r="D24" s="68">
        <v>16.260056952992556</v>
      </c>
      <c r="E24" s="68">
        <v>18.951020851994503</v>
      </c>
      <c r="F24" s="68">
        <v>14.489636066017113</v>
      </c>
      <c r="G24" s="68">
        <v>18.728394313163221</v>
      </c>
      <c r="H24" s="68">
        <v>18.711030121702311</v>
      </c>
      <c r="I24" s="68">
        <v>31.758873628341366</v>
      </c>
      <c r="J24" s="68">
        <v>48.387835356389296</v>
      </c>
      <c r="K24" s="68">
        <v>39.863420959984026</v>
      </c>
      <c r="L24" s="68">
        <v>9.120000000000001</v>
      </c>
      <c r="M24" s="68"/>
      <c r="N24" s="41"/>
      <c r="O24" s="188"/>
      <c r="P24" s="228"/>
      <c r="Q24" s="228"/>
      <c r="R24" s="228"/>
      <c r="S24" s="228"/>
      <c r="T24" s="228"/>
      <c r="U24" s="228"/>
      <c r="V24" s="228"/>
      <c r="W24" s="228"/>
      <c r="X24" s="228"/>
      <c r="Y24" s="188"/>
    </row>
    <row r="25" spans="2:25">
      <c r="B25" s="345" t="s">
        <v>238</v>
      </c>
      <c r="C25" s="346"/>
      <c r="D25" s="346"/>
      <c r="E25" s="346"/>
      <c r="F25" s="346"/>
      <c r="G25" s="346"/>
      <c r="H25" s="346"/>
      <c r="I25" s="346"/>
      <c r="J25" s="346"/>
      <c r="K25" s="346"/>
      <c r="L25" s="346"/>
    </row>
    <row r="26" spans="2:25" ht="12.75" customHeight="1">
      <c r="B26" s="184"/>
      <c r="C26" s="185"/>
      <c r="D26" s="185"/>
      <c r="E26" s="185"/>
      <c r="F26" s="185"/>
      <c r="G26" s="185"/>
      <c r="H26" s="42"/>
      <c r="I26" s="42"/>
      <c r="J26" s="42"/>
      <c r="K26" s="42"/>
    </row>
    <row r="27" spans="2:25">
      <c r="B27" s="2"/>
      <c r="C27" s="2"/>
      <c r="D27" s="2"/>
      <c r="E27" s="2"/>
      <c r="F27" s="2"/>
      <c r="G27" s="2"/>
      <c r="H27" s="2"/>
      <c r="I27" s="2"/>
      <c r="J27" s="2"/>
      <c r="K27" s="2"/>
    </row>
    <row r="32" spans="2:25">
      <c r="P32" s="231"/>
    </row>
    <row r="47" spans="14:14">
      <c r="N47" s="2"/>
    </row>
    <row r="49" spans="3:12">
      <c r="C49" s="105"/>
      <c r="D49" s="105"/>
      <c r="E49" s="105"/>
      <c r="F49" s="105"/>
      <c r="G49" s="105"/>
      <c r="H49" s="105"/>
      <c r="I49" s="105"/>
      <c r="J49" s="105"/>
      <c r="K49" s="105"/>
      <c r="L49" s="105"/>
    </row>
    <row r="50" spans="3:12">
      <c r="C50" s="68"/>
      <c r="D50" s="68"/>
      <c r="E50" s="68"/>
      <c r="F50" s="68"/>
      <c r="G50" s="68"/>
      <c r="H50" s="68"/>
      <c r="I50" s="68"/>
      <c r="J50" s="68"/>
      <c r="K50" s="68"/>
      <c r="L50" s="68"/>
    </row>
  </sheetData>
  <mergeCells count="5">
    <mergeCell ref="B6:B7"/>
    <mergeCell ref="B3:L3"/>
    <mergeCell ref="B2:L2"/>
    <mergeCell ref="B4:L4"/>
    <mergeCell ref="B25:L25"/>
  </mergeCells>
  <hyperlinks>
    <hyperlink ref="N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65" orientation="portrait"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view="pageBreakPreview" zoomScale="90" zoomScaleNormal="80" zoomScaleSheetLayoutView="90" zoomScalePageLayoutView="80" workbookViewId="0">
      <selection sqref="A1:F34"/>
    </sheetView>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8" ht="6.75" customHeight="1"/>
    <row r="2" spans="2:8">
      <c r="B2" s="360" t="s">
        <v>196</v>
      </c>
      <c r="C2" s="360"/>
      <c r="D2" s="360"/>
      <c r="E2" s="360"/>
      <c r="G2" s="40" t="s">
        <v>137</v>
      </c>
    </row>
    <row r="3" spans="2:8">
      <c r="B3" s="360" t="s">
        <v>197</v>
      </c>
      <c r="C3" s="360"/>
      <c r="D3" s="360"/>
      <c r="E3" s="360"/>
      <c r="G3" s="40"/>
    </row>
    <row r="4" spans="2:8">
      <c r="B4" s="360" t="s">
        <v>246</v>
      </c>
      <c r="C4" s="360"/>
      <c r="D4" s="360"/>
      <c r="E4" s="360"/>
    </row>
    <row r="6" spans="2:8" ht="38.25">
      <c r="C6" s="133" t="s">
        <v>218</v>
      </c>
      <c r="D6" s="133" t="s">
        <v>247</v>
      </c>
      <c r="E6" s="133" t="s">
        <v>212</v>
      </c>
    </row>
    <row r="7" spans="2:8">
      <c r="B7" s="134" t="s">
        <v>140</v>
      </c>
      <c r="C7" s="135">
        <v>26</v>
      </c>
      <c r="D7" s="135">
        <v>30</v>
      </c>
      <c r="E7" s="135">
        <v>30</v>
      </c>
    </row>
    <row r="8" spans="2:8">
      <c r="B8" s="134" t="s">
        <v>172</v>
      </c>
      <c r="C8" s="136">
        <v>998000</v>
      </c>
      <c r="D8" s="136">
        <v>648000</v>
      </c>
      <c r="E8" s="136">
        <v>1538000</v>
      </c>
      <c r="G8" s="162"/>
    </row>
    <row r="9" spans="2:8">
      <c r="B9" s="134" t="s">
        <v>173</v>
      </c>
      <c r="C9" s="136">
        <v>612000</v>
      </c>
      <c r="D9" s="136">
        <v>651000</v>
      </c>
      <c r="E9" s="136">
        <v>622000</v>
      </c>
    </row>
    <row r="10" spans="2:8">
      <c r="B10" s="134" t="s">
        <v>174</v>
      </c>
      <c r="C10" s="136">
        <v>1718582</v>
      </c>
      <c r="D10" s="136">
        <v>2349219</v>
      </c>
      <c r="E10" s="136">
        <v>1816105</v>
      </c>
    </row>
    <row r="11" spans="2:8" ht="14.25">
      <c r="B11" s="137" t="s">
        <v>204</v>
      </c>
      <c r="C11" s="136">
        <f>124821.825+166429.1</f>
        <v>291250.92499999999</v>
      </c>
      <c r="D11" s="136">
        <v>346581</v>
      </c>
      <c r="E11" s="136">
        <f>198805+178925</f>
        <v>377730</v>
      </c>
    </row>
    <row r="12" spans="2:8">
      <c r="B12" s="138" t="s">
        <v>175</v>
      </c>
      <c r="C12" s="139">
        <f>SUM(C8:C11)</f>
        <v>3619832.9249999998</v>
      </c>
      <c r="D12" s="139">
        <f>SUM(D8:D11)</f>
        <v>3994800</v>
      </c>
      <c r="E12" s="139">
        <f>SUM(E8:E11)</f>
        <v>4353835</v>
      </c>
    </row>
    <row r="13" spans="2:8" ht="14.25">
      <c r="B13" s="134" t="s">
        <v>243</v>
      </c>
      <c r="C13" s="233">
        <f>6636/1.19</f>
        <v>5576.4705882352946</v>
      </c>
      <c r="D13" s="155">
        <f>6429/1.19</f>
        <v>5402.5210084033615</v>
      </c>
      <c r="E13" s="155">
        <f>C13</f>
        <v>5576.4705882352946</v>
      </c>
      <c r="G13" s="162"/>
      <c r="H13" s="264"/>
    </row>
    <row r="14" spans="2:8">
      <c r="B14" s="140" t="s">
        <v>176</v>
      </c>
      <c r="C14" s="139">
        <f>(C13/25)*C7*1000</f>
        <v>5799529.4117647065</v>
      </c>
      <c r="D14" s="139">
        <f t="shared" ref="D14:E14" si="0">(D13/25)*D7*1000</f>
        <v>6483025.2100840341</v>
      </c>
      <c r="E14" s="139">
        <f t="shared" si="0"/>
        <v>6691764.7058823537</v>
      </c>
    </row>
    <row r="15" spans="2:8">
      <c r="B15" s="140" t="s">
        <v>177</v>
      </c>
      <c r="C15" s="225">
        <f>C14-C12</f>
        <v>2179696.4867647067</v>
      </c>
      <c r="D15" s="225">
        <f>D14-D12</f>
        <v>2488225.2100840341</v>
      </c>
      <c r="E15" s="225">
        <f>E14-E12</f>
        <v>2337929.7058823537</v>
      </c>
    </row>
    <row r="16" spans="2:8">
      <c r="B16" s="141"/>
      <c r="C16" s="142"/>
      <c r="D16" s="142"/>
      <c r="E16" s="142"/>
    </row>
    <row r="17" spans="2:5" ht="26.25" customHeight="1">
      <c r="B17" s="353" t="s">
        <v>244</v>
      </c>
      <c r="C17" s="354"/>
      <c r="D17" s="354"/>
      <c r="E17" s="355"/>
    </row>
    <row r="18" spans="2:5">
      <c r="B18" s="358" t="s">
        <v>178</v>
      </c>
      <c r="C18" s="361" t="s">
        <v>245</v>
      </c>
      <c r="D18" s="362"/>
      <c r="E18" s="363"/>
    </row>
    <row r="19" spans="2:5">
      <c r="B19" s="359"/>
      <c r="C19" s="265">
        <v>4000</v>
      </c>
      <c r="D19" s="265">
        <v>5000</v>
      </c>
      <c r="E19" s="265">
        <v>6000</v>
      </c>
    </row>
    <row r="20" spans="2:5">
      <c r="B20" s="143">
        <v>25000</v>
      </c>
      <c r="C20" s="190">
        <f>+$B20*(C$19/25)-$D$12</f>
        <v>5200</v>
      </c>
      <c r="D20" s="190">
        <f t="shared" ref="D20:E20" si="1">+$B20*(D$19/25)-$D$12</f>
        <v>1005200</v>
      </c>
      <c r="E20" s="190">
        <f t="shared" si="1"/>
        <v>2005200</v>
      </c>
    </row>
    <row r="21" spans="2:5">
      <c r="B21" s="143">
        <v>30000</v>
      </c>
      <c r="C21" s="190">
        <f t="shared" ref="C21:E22" si="2">+$B21*(C$19/25)-$D$12</f>
        <v>805200</v>
      </c>
      <c r="D21" s="190">
        <f t="shared" si="2"/>
        <v>2005200</v>
      </c>
      <c r="E21" s="190">
        <f t="shared" si="2"/>
        <v>3205200</v>
      </c>
    </row>
    <row r="22" spans="2:5">
      <c r="B22" s="143">
        <v>35000</v>
      </c>
      <c r="C22" s="190">
        <f t="shared" si="2"/>
        <v>1605200</v>
      </c>
      <c r="D22" s="190">
        <f t="shared" si="2"/>
        <v>3005200</v>
      </c>
      <c r="E22" s="190">
        <f t="shared" si="2"/>
        <v>4405200</v>
      </c>
    </row>
    <row r="23" spans="2:5">
      <c r="B23" s="146"/>
      <c r="C23" s="191"/>
      <c r="D23" s="191"/>
      <c r="E23" s="191"/>
    </row>
    <row r="24" spans="2:5" ht="15" customHeight="1">
      <c r="B24" s="353" t="s">
        <v>248</v>
      </c>
      <c r="C24" s="354"/>
      <c r="D24" s="354"/>
      <c r="E24" s="355"/>
    </row>
    <row r="25" spans="2:5">
      <c r="B25" s="163" t="s">
        <v>185</v>
      </c>
      <c r="C25" s="164">
        <f>+B20</f>
        <v>25000</v>
      </c>
      <c r="D25" s="164">
        <f>+B21</f>
        <v>30000</v>
      </c>
      <c r="E25" s="164">
        <f>+B22</f>
        <v>35000</v>
      </c>
    </row>
    <row r="26" spans="2:5">
      <c r="B26" s="148" t="s">
        <v>242</v>
      </c>
      <c r="C26" s="147">
        <f>($D12/C25)*25</f>
        <v>3994.8</v>
      </c>
      <c r="D26" s="147">
        <f t="shared" ref="D26:E26" si="3">($D12/D25)*25</f>
        <v>3329</v>
      </c>
      <c r="E26" s="147">
        <f t="shared" si="3"/>
        <v>2853.4285714285716</v>
      </c>
    </row>
    <row r="27" spans="2:5">
      <c r="B27" s="144" t="s">
        <v>184</v>
      </c>
      <c r="C27" s="144"/>
      <c r="D27" s="144"/>
      <c r="E27" s="144"/>
    </row>
    <row r="28" spans="2:5">
      <c r="B28" s="145" t="s">
        <v>179</v>
      </c>
      <c r="C28" s="145"/>
      <c r="D28" s="145"/>
      <c r="E28" s="145"/>
    </row>
    <row r="29" spans="2:5">
      <c r="B29" s="352" t="s">
        <v>190</v>
      </c>
      <c r="C29" s="352"/>
      <c r="D29" s="352"/>
      <c r="E29" s="352"/>
    </row>
    <row r="30" spans="2:5" ht="26.25" customHeight="1">
      <c r="B30" s="356" t="s">
        <v>198</v>
      </c>
      <c r="C30" s="356"/>
      <c r="D30" s="356"/>
      <c r="E30" s="356"/>
    </row>
    <row r="31" spans="2:5">
      <c r="B31" s="357" t="s">
        <v>260</v>
      </c>
      <c r="C31" s="357"/>
      <c r="D31" s="357"/>
      <c r="E31" s="357"/>
    </row>
    <row r="32" spans="2:5">
      <c r="B32" s="352" t="s">
        <v>191</v>
      </c>
      <c r="C32" s="352"/>
      <c r="D32" s="352"/>
      <c r="E32" s="352"/>
    </row>
    <row r="33" spans="2:5">
      <c r="B33" s="352" t="s">
        <v>180</v>
      </c>
      <c r="C33" s="352"/>
      <c r="D33" s="352"/>
      <c r="E33" s="352"/>
    </row>
    <row r="34" spans="2:5">
      <c r="B34" s="352" t="s">
        <v>186</v>
      </c>
      <c r="C34" s="352"/>
      <c r="D34" s="352"/>
      <c r="E34" s="352"/>
    </row>
  </sheetData>
  <mergeCells count="13">
    <mergeCell ref="B18:B19"/>
    <mergeCell ref="B17:E17"/>
    <mergeCell ref="B2:E2"/>
    <mergeCell ref="B3:E3"/>
    <mergeCell ref="B4:E4"/>
    <mergeCell ref="C18:E18"/>
    <mergeCell ref="B33:E33"/>
    <mergeCell ref="B34:E34"/>
    <mergeCell ref="B24:E24"/>
    <mergeCell ref="B29:E29"/>
    <mergeCell ref="B30:E30"/>
    <mergeCell ref="B31:E31"/>
    <mergeCell ref="B32:E32"/>
  </mergeCells>
  <hyperlinks>
    <hyperlink ref="G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75" orientation="portrait" r:id="rId1"/>
  <headerFooter differentFirst="1">
    <oddFooter>&amp;C&amp;P</oddFooter>
  </headerFooter>
  <ignoredErrors>
    <ignoredError sqref="D1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2:M29"/>
  <sheetViews>
    <sheetView view="pageBreakPreview" zoomScaleNormal="80" zoomScaleSheetLayoutView="100" workbookViewId="0">
      <selection activeCell="B2" sqref="B2:K2"/>
    </sheetView>
  </sheetViews>
  <sheetFormatPr baseColWidth="10" defaultColWidth="10.85546875" defaultRowHeight="12.75"/>
  <cols>
    <col min="1" max="1" width="1.42578125" style="33" customWidth="1"/>
    <col min="2" max="2" width="13" style="33" customWidth="1"/>
    <col min="3" max="3" width="17.5703125" style="33" customWidth="1"/>
    <col min="4" max="4" width="11.7109375" style="33" customWidth="1"/>
    <col min="5" max="5" width="10.42578125" style="33" customWidth="1"/>
    <col min="6" max="6" width="11.5703125" style="33" customWidth="1"/>
    <col min="7" max="7" width="10.42578125" style="33" customWidth="1"/>
    <col min="8" max="9" width="11.28515625" style="33" customWidth="1"/>
    <col min="10" max="10" width="11" style="33" customWidth="1"/>
    <col min="11" max="11" width="10" style="33" customWidth="1"/>
    <col min="12" max="12" width="2.140625" style="33" customWidth="1"/>
    <col min="13" max="13" width="10.85546875" style="108"/>
    <col min="14" max="16384" width="10.85546875" style="33"/>
  </cols>
  <sheetData>
    <row r="2" spans="2:13">
      <c r="B2" s="369" t="s">
        <v>181</v>
      </c>
      <c r="C2" s="369"/>
      <c r="D2" s="369"/>
      <c r="E2" s="369"/>
      <c r="F2" s="369"/>
      <c r="G2" s="369"/>
      <c r="H2" s="369"/>
      <c r="I2" s="369"/>
      <c r="J2" s="369"/>
      <c r="K2" s="369"/>
      <c r="L2" s="91"/>
      <c r="M2" s="227" t="s">
        <v>137</v>
      </c>
    </row>
    <row r="3" spans="2:13">
      <c r="B3" s="91"/>
      <c r="C3" s="91"/>
      <c r="D3" s="91"/>
      <c r="E3" s="91"/>
      <c r="F3" s="91"/>
      <c r="G3" s="91"/>
      <c r="H3" s="91"/>
      <c r="I3" s="91"/>
      <c r="J3" s="91"/>
      <c r="K3" s="91"/>
      <c r="L3" s="91"/>
      <c r="M3" s="110"/>
    </row>
    <row r="4" spans="2:13">
      <c r="B4" s="373" t="s">
        <v>68</v>
      </c>
      <c r="C4" s="375" t="s">
        <v>69</v>
      </c>
      <c r="D4" s="370" t="s">
        <v>70</v>
      </c>
      <c r="E4" s="371"/>
      <c r="F4" s="371"/>
      <c r="G4" s="372"/>
      <c r="H4" s="370" t="s">
        <v>71</v>
      </c>
      <c r="I4" s="371"/>
      <c r="J4" s="371"/>
      <c r="K4" s="372"/>
      <c r="L4" s="91"/>
    </row>
    <row r="5" spans="2:13" ht="31.5" customHeight="1">
      <c r="B5" s="374"/>
      <c r="C5" s="376"/>
      <c r="D5" s="156" t="s">
        <v>213</v>
      </c>
      <c r="E5" s="157" t="s">
        <v>264</v>
      </c>
      <c r="F5" s="157" t="s">
        <v>265</v>
      </c>
      <c r="G5" s="158" t="s">
        <v>206</v>
      </c>
      <c r="H5" s="156" t="str">
        <f>+D5</f>
        <v>2017</v>
      </c>
      <c r="I5" s="159" t="str">
        <f>+E5</f>
        <v>ene-jun 2017</v>
      </c>
      <c r="J5" s="159" t="str">
        <f>+F5</f>
        <v>ene-jun 2018</v>
      </c>
      <c r="K5" s="160" t="str">
        <f>+G5</f>
        <v>variación (%)</v>
      </c>
      <c r="L5" s="92"/>
      <c r="M5" s="118"/>
    </row>
    <row r="6" spans="2:13" ht="12.4" customHeight="1">
      <c r="B6" s="364" t="s">
        <v>86</v>
      </c>
      <c r="C6" s="267" t="s">
        <v>76</v>
      </c>
      <c r="D6" s="268">
        <v>1171608.53</v>
      </c>
      <c r="E6" s="269">
        <v>460197.02</v>
      </c>
      <c r="F6" s="269">
        <v>249452.68</v>
      </c>
      <c r="G6" s="270">
        <v>-45.794373027448124</v>
      </c>
      <c r="H6" s="269">
        <v>6519414.2599999998</v>
      </c>
      <c r="I6" s="269">
        <v>2799659.78</v>
      </c>
      <c r="J6" s="269">
        <v>1448202.8</v>
      </c>
      <c r="K6" s="270">
        <v>-48.272186129701801</v>
      </c>
      <c r="M6" s="39"/>
    </row>
    <row r="7" spans="2:13" ht="15">
      <c r="B7" s="368"/>
      <c r="C7" s="271" t="s">
        <v>87</v>
      </c>
      <c r="D7" s="272">
        <v>86229.1</v>
      </c>
      <c r="E7" s="273">
        <v>41777.14</v>
      </c>
      <c r="F7" s="273">
        <v>62262.45</v>
      </c>
      <c r="G7" s="274">
        <v>49.034735264309617</v>
      </c>
      <c r="H7" s="273">
        <v>360492.34</v>
      </c>
      <c r="I7" s="273">
        <v>167720.64000000001</v>
      </c>
      <c r="J7" s="273">
        <v>284321.09999999998</v>
      </c>
      <c r="K7" s="274">
        <v>69.520638604765608</v>
      </c>
      <c r="M7" s="39"/>
    </row>
    <row r="8" spans="2:13" ht="15">
      <c r="B8" s="368"/>
      <c r="C8" s="271" t="s">
        <v>85</v>
      </c>
      <c r="D8" s="272">
        <v>15248.12</v>
      </c>
      <c r="E8" s="273">
        <v>9293.36</v>
      </c>
      <c r="F8" s="273">
        <v>12854.08</v>
      </c>
      <c r="G8" s="274">
        <v>38.31466767670679</v>
      </c>
      <c r="H8" s="273">
        <v>97619.7</v>
      </c>
      <c r="I8" s="273">
        <v>63935.8</v>
      </c>
      <c r="J8" s="273">
        <v>68993.3</v>
      </c>
      <c r="K8" s="274">
        <v>7.9102787483694481</v>
      </c>
      <c r="M8" s="39"/>
    </row>
    <row r="9" spans="2:13" ht="15">
      <c r="B9" s="368"/>
      <c r="C9" s="271" t="s">
        <v>78</v>
      </c>
      <c r="D9" s="272">
        <v>10693.76</v>
      </c>
      <c r="E9" s="273">
        <v>7142.24</v>
      </c>
      <c r="F9" s="273">
        <v>2553.1999999999998</v>
      </c>
      <c r="G9" s="274">
        <v>-64.252111382423436</v>
      </c>
      <c r="H9" s="273">
        <v>69276</v>
      </c>
      <c r="I9" s="273">
        <v>47844</v>
      </c>
      <c r="J9" s="273">
        <v>16450.099999999999</v>
      </c>
      <c r="K9" s="274">
        <v>-65.617214279742498</v>
      </c>
      <c r="M9" s="39"/>
    </row>
    <row r="10" spans="2:13" ht="15">
      <c r="B10" s="368"/>
      <c r="C10" s="271" t="s">
        <v>74</v>
      </c>
      <c r="D10" s="272">
        <v>5625.2</v>
      </c>
      <c r="E10" s="273">
        <v>2315.6</v>
      </c>
      <c r="F10" s="273">
        <v>2800</v>
      </c>
      <c r="G10" s="274">
        <v>20.918984280532051</v>
      </c>
      <c r="H10" s="273">
        <v>50530.9</v>
      </c>
      <c r="I10" s="273">
        <v>21325.9</v>
      </c>
      <c r="J10" s="273">
        <v>19826.2</v>
      </c>
      <c r="K10" s="274">
        <v>-7.0322940649632626</v>
      </c>
      <c r="M10" s="39"/>
    </row>
    <row r="11" spans="2:13" ht="15">
      <c r="B11" s="368"/>
      <c r="C11" s="271" t="s">
        <v>119</v>
      </c>
      <c r="D11" s="272">
        <v>4466.66</v>
      </c>
      <c r="E11" s="273">
        <v>0</v>
      </c>
      <c r="F11" s="273">
        <v>371</v>
      </c>
      <c r="G11" s="274" t="s">
        <v>133</v>
      </c>
      <c r="H11" s="273">
        <v>17271.400000000001</v>
      </c>
      <c r="I11" s="273">
        <v>0</v>
      </c>
      <c r="J11" s="273">
        <v>68.900000000000006</v>
      </c>
      <c r="K11" s="274" t="s">
        <v>133</v>
      </c>
      <c r="M11" s="39"/>
    </row>
    <row r="12" spans="2:13" ht="15">
      <c r="B12" s="365"/>
      <c r="C12" s="275" t="s">
        <v>77</v>
      </c>
      <c r="D12" s="272">
        <v>138</v>
      </c>
      <c r="E12" s="273">
        <v>138</v>
      </c>
      <c r="F12" s="273">
        <v>1960</v>
      </c>
      <c r="G12" s="274">
        <v>1320.2898550724638</v>
      </c>
      <c r="H12" s="273">
        <v>184</v>
      </c>
      <c r="I12" s="273">
        <v>184</v>
      </c>
      <c r="J12" s="273">
        <v>13429.18</v>
      </c>
      <c r="K12" s="274">
        <v>7198.467391304348</v>
      </c>
      <c r="M12" s="39"/>
    </row>
    <row r="13" spans="2:13" ht="15">
      <c r="B13" s="276" t="s">
        <v>108</v>
      </c>
      <c r="C13" s="277"/>
      <c r="D13" s="278">
        <v>1294009.3700000001</v>
      </c>
      <c r="E13" s="279">
        <v>520863.36</v>
      </c>
      <c r="F13" s="279">
        <v>332253.41000000003</v>
      </c>
      <c r="G13" s="280">
        <v>-36.211022791082861</v>
      </c>
      <c r="H13" s="279">
        <v>7114788.6000000006</v>
      </c>
      <c r="I13" s="279">
        <v>3100670.1199999996</v>
      </c>
      <c r="J13" s="279">
        <v>1851291.58</v>
      </c>
      <c r="K13" s="280">
        <v>-40.293823323585279</v>
      </c>
      <c r="M13" s="39"/>
    </row>
    <row r="14" spans="2:13" ht="12.4" customHeight="1">
      <c r="B14" s="364" t="s">
        <v>82</v>
      </c>
      <c r="C14" s="267" t="s">
        <v>76</v>
      </c>
      <c r="D14" s="281">
        <v>7443335</v>
      </c>
      <c r="E14" s="282">
        <v>1819235</v>
      </c>
      <c r="F14" s="282">
        <v>197200</v>
      </c>
      <c r="G14" s="283">
        <v>-89.16027890844228</v>
      </c>
      <c r="H14" s="282">
        <v>1510215.8</v>
      </c>
      <c r="I14" s="282">
        <v>432191</v>
      </c>
      <c r="J14" s="282">
        <v>69100</v>
      </c>
      <c r="K14" s="283">
        <v>-84.011698531436323</v>
      </c>
      <c r="M14" s="39"/>
    </row>
    <row r="15" spans="2:13" ht="15">
      <c r="B15" s="365"/>
      <c r="C15" s="275" t="s">
        <v>73</v>
      </c>
      <c r="D15" s="272">
        <v>1280500</v>
      </c>
      <c r="E15" s="273">
        <v>1280500</v>
      </c>
      <c r="F15" s="273">
        <v>75000</v>
      </c>
      <c r="G15" s="274">
        <v>-94.142912924638807</v>
      </c>
      <c r="H15" s="273">
        <v>308865.2</v>
      </c>
      <c r="I15" s="273">
        <v>308865.2</v>
      </c>
      <c r="J15" s="273">
        <v>57500</v>
      </c>
      <c r="K15" s="274">
        <v>-81.383464372159764</v>
      </c>
      <c r="M15" s="39"/>
    </row>
    <row r="16" spans="2:13" ht="15">
      <c r="B16" s="276" t="s">
        <v>111</v>
      </c>
      <c r="C16" s="277"/>
      <c r="D16" s="278">
        <v>8723835</v>
      </c>
      <c r="E16" s="279">
        <v>3099735</v>
      </c>
      <c r="F16" s="279">
        <v>272200</v>
      </c>
      <c r="G16" s="280">
        <v>-91.218604171001715</v>
      </c>
      <c r="H16" s="279">
        <v>1819081</v>
      </c>
      <c r="I16" s="279">
        <v>741056.2</v>
      </c>
      <c r="J16" s="279">
        <v>126600</v>
      </c>
      <c r="K16" s="280">
        <v>-82.916275445775909</v>
      </c>
      <c r="M16" s="39"/>
    </row>
    <row r="17" spans="2:13" ht="15">
      <c r="B17" s="364" t="s">
        <v>261</v>
      </c>
      <c r="C17" s="267" t="s">
        <v>73</v>
      </c>
      <c r="D17" s="281">
        <v>475000</v>
      </c>
      <c r="E17" s="282">
        <v>50000</v>
      </c>
      <c r="F17" s="282">
        <v>0</v>
      </c>
      <c r="G17" s="283">
        <v>-100</v>
      </c>
      <c r="H17" s="282">
        <v>423150.5</v>
      </c>
      <c r="I17" s="282">
        <v>51958.5</v>
      </c>
      <c r="J17" s="282">
        <v>0</v>
      </c>
      <c r="K17" s="283">
        <v>-100</v>
      </c>
      <c r="M17" s="39"/>
    </row>
    <row r="18" spans="2:13" ht="15">
      <c r="B18" s="365"/>
      <c r="C18" s="275" t="s">
        <v>79</v>
      </c>
      <c r="D18" s="272">
        <v>240000</v>
      </c>
      <c r="E18" s="273">
        <v>240000</v>
      </c>
      <c r="F18" s="273">
        <v>0</v>
      </c>
      <c r="G18" s="274">
        <v>-100</v>
      </c>
      <c r="H18" s="273">
        <v>261600</v>
      </c>
      <c r="I18" s="273">
        <v>261600</v>
      </c>
      <c r="J18" s="273">
        <v>0</v>
      </c>
      <c r="K18" s="274">
        <v>-100</v>
      </c>
      <c r="M18" s="39"/>
    </row>
    <row r="19" spans="2:13" ht="15">
      <c r="B19" s="276" t="s">
        <v>262</v>
      </c>
      <c r="C19" s="277"/>
      <c r="D19" s="278">
        <v>715000</v>
      </c>
      <c r="E19" s="279">
        <v>290000</v>
      </c>
      <c r="F19" s="279">
        <v>0</v>
      </c>
      <c r="G19" s="280">
        <v>-100</v>
      </c>
      <c r="H19" s="279">
        <v>684750.5</v>
      </c>
      <c r="I19" s="279">
        <v>313558.5</v>
      </c>
      <c r="J19" s="279">
        <v>0</v>
      </c>
      <c r="K19" s="280">
        <v>-100</v>
      </c>
      <c r="M19" s="39"/>
    </row>
    <row r="20" spans="2:13" ht="15">
      <c r="B20" s="364" t="s">
        <v>72</v>
      </c>
      <c r="C20" s="267" t="s">
        <v>77</v>
      </c>
      <c r="D20" s="281">
        <v>23537</v>
      </c>
      <c r="E20" s="282">
        <v>13300</v>
      </c>
      <c r="F20" s="282">
        <v>12462.87</v>
      </c>
      <c r="G20" s="283">
        <v>-6.2942105263157799</v>
      </c>
      <c r="H20" s="282">
        <v>50253</v>
      </c>
      <c r="I20" s="282">
        <v>27910</v>
      </c>
      <c r="J20" s="282">
        <v>28535.5</v>
      </c>
      <c r="K20" s="283">
        <v>2.2411322106771658</v>
      </c>
      <c r="M20" s="39"/>
    </row>
    <row r="21" spans="2:13" ht="15">
      <c r="B21" s="368"/>
      <c r="C21" s="271" t="s">
        <v>75</v>
      </c>
      <c r="D21" s="272">
        <v>300</v>
      </c>
      <c r="E21" s="273">
        <v>300</v>
      </c>
      <c r="F21" s="273">
        <v>0</v>
      </c>
      <c r="G21" s="274">
        <v>-100</v>
      </c>
      <c r="H21" s="273">
        <v>2488.7600000000002</v>
      </c>
      <c r="I21" s="273">
        <v>2488.7600000000002</v>
      </c>
      <c r="J21" s="273">
        <v>0</v>
      </c>
      <c r="K21" s="274">
        <v>-100</v>
      </c>
      <c r="M21" s="39"/>
    </row>
    <row r="22" spans="2:13" ht="15">
      <c r="B22" s="368"/>
      <c r="C22" s="271" t="s">
        <v>119</v>
      </c>
      <c r="D22" s="272">
        <v>63.26</v>
      </c>
      <c r="E22" s="273">
        <v>0</v>
      </c>
      <c r="F22" s="273">
        <v>0</v>
      </c>
      <c r="G22" s="274" t="s">
        <v>133</v>
      </c>
      <c r="H22" s="273">
        <v>137.54</v>
      </c>
      <c r="I22" s="273">
        <v>0</v>
      </c>
      <c r="J22" s="273">
        <v>0</v>
      </c>
      <c r="K22" s="274" t="s">
        <v>133</v>
      </c>
      <c r="M22" s="39"/>
    </row>
    <row r="23" spans="2:13" ht="15">
      <c r="B23" s="368"/>
      <c r="C23" s="271" t="s">
        <v>81</v>
      </c>
      <c r="D23" s="272">
        <v>31.65</v>
      </c>
      <c r="E23" s="273">
        <v>0</v>
      </c>
      <c r="F23" s="273">
        <v>75</v>
      </c>
      <c r="G23" s="274" t="s">
        <v>133</v>
      </c>
      <c r="H23" s="273">
        <v>71.36</v>
      </c>
      <c r="I23" s="273">
        <v>0</v>
      </c>
      <c r="J23" s="273">
        <v>411.6</v>
      </c>
      <c r="K23" s="274" t="s">
        <v>133</v>
      </c>
      <c r="M23" s="39"/>
    </row>
    <row r="24" spans="2:13" s="162" customFormat="1" ht="15">
      <c r="B24" s="365"/>
      <c r="C24" s="275" t="s">
        <v>84</v>
      </c>
      <c r="D24" s="272">
        <v>0</v>
      </c>
      <c r="E24" s="273">
        <v>0</v>
      </c>
      <c r="F24" s="273">
        <v>5040</v>
      </c>
      <c r="G24" s="274" t="s">
        <v>133</v>
      </c>
      <c r="H24" s="273">
        <v>0</v>
      </c>
      <c r="I24" s="273">
        <v>0</v>
      </c>
      <c r="J24" s="273">
        <v>8754.7900000000009</v>
      </c>
      <c r="K24" s="274" t="s">
        <v>133</v>
      </c>
      <c r="M24" s="39"/>
    </row>
    <row r="25" spans="2:13" ht="15">
      <c r="B25" s="276" t="s">
        <v>109</v>
      </c>
      <c r="C25" s="277"/>
      <c r="D25" s="278">
        <v>23931.91</v>
      </c>
      <c r="E25" s="279">
        <v>13600</v>
      </c>
      <c r="F25" s="279">
        <v>17577.870000000003</v>
      </c>
      <c r="G25" s="280">
        <v>29.249044117647081</v>
      </c>
      <c r="H25" s="279">
        <v>52950.66</v>
      </c>
      <c r="I25" s="279">
        <v>30398.760000000002</v>
      </c>
      <c r="J25" s="279">
        <v>37701.89</v>
      </c>
      <c r="K25" s="280">
        <v>24.024433891382401</v>
      </c>
      <c r="M25" s="39"/>
    </row>
    <row r="26" spans="2:13" s="162" customFormat="1" ht="30">
      <c r="B26" s="303" t="s">
        <v>252</v>
      </c>
      <c r="C26" s="284" t="s">
        <v>74</v>
      </c>
      <c r="D26" s="281">
        <v>15600</v>
      </c>
      <c r="E26" s="282">
        <v>0</v>
      </c>
      <c r="F26" s="282">
        <v>100</v>
      </c>
      <c r="G26" s="283" t="s">
        <v>133</v>
      </c>
      <c r="H26" s="282">
        <v>52572</v>
      </c>
      <c r="I26" s="282">
        <v>0</v>
      </c>
      <c r="J26" s="282">
        <v>211.43</v>
      </c>
      <c r="K26" s="283" t="s">
        <v>133</v>
      </c>
      <c r="M26" s="39"/>
    </row>
    <row r="27" spans="2:13" s="162" customFormat="1" ht="15">
      <c r="B27" s="276" t="s">
        <v>253</v>
      </c>
      <c r="C27" s="277"/>
      <c r="D27" s="278">
        <v>15600</v>
      </c>
      <c r="E27" s="279">
        <v>0</v>
      </c>
      <c r="F27" s="279">
        <v>100</v>
      </c>
      <c r="G27" s="280" t="s">
        <v>133</v>
      </c>
      <c r="H27" s="279">
        <v>52572</v>
      </c>
      <c r="I27" s="279">
        <v>0</v>
      </c>
      <c r="J27" s="279">
        <v>211.43</v>
      </c>
      <c r="K27" s="280" t="s">
        <v>133</v>
      </c>
      <c r="M27" s="39"/>
    </row>
    <row r="28" spans="2:13" ht="15">
      <c r="B28" s="276" t="s">
        <v>254</v>
      </c>
      <c r="C28" s="277"/>
      <c r="D28" s="285">
        <v>10772376.279999997</v>
      </c>
      <c r="E28" s="286">
        <v>3924198.3600000003</v>
      </c>
      <c r="F28" s="286">
        <v>622131.27999999991</v>
      </c>
      <c r="G28" s="287">
        <v>-84.146283573697843</v>
      </c>
      <c r="H28" s="286">
        <v>9724142.7599999998</v>
      </c>
      <c r="I28" s="286">
        <v>4185683.5799999996</v>
      </c>
      <c r="J28" s="286">
        <v>2015804.8999999997</v>
      </c>
      <c r="K28" s="287">
        <v>-51.840485276242497</v>
      </c>
      <c r="M28" s="39"/>
    </row>
    <row r="29" spans="2:13">
      <c r="B29" s="366" t="s">
        <v>240</v>
      </c>
      <c r="C29" s="367"/>
      <c r="D29" s="367"/>
      <c r="E29" s="367"/>
      <c r="F29" s="367"/>
      <c r="G29" s="367"/>
      <c r="H29" s="367"/>
      <c r="I29" s="367"/>
      <c r="J29" s="367"/>
      <c r="K29" s="367"/>
    </row>
  </sheetData>
  <mergeCells count="10">
    <mergeCell ref="B2:K2"/>
    <mergeCell ref="D4:G4"/>
    <mergeCell ref="H4:K4"/>
    <mergeCell ref="B4:B5"/>
    <mergeCell ref="C4:C5"/>
    <mergeCell ref="B14:B15"/>
    <mergeCell ref="B29:K29"/>
    <mergeCell ref="B17:B18"/>
    <mergeCell ref="B20:B24"/>
    <mergeCell ref="B6:B12"/>
  </mergeCells>
  <hyperlinks>
    <hyperlink ref="M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74" orientation="portrait" r:id="rId1"/>
  <headerFooter differentFirst="1">
    <oddFooter>&amp;C&amp;P</oddFooter>
  </headerFooter>
  <ignoredErrors>
    <ignoredError sqref="D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2:M95"/>
  <sheetViews>
    <sheetView view="pageBreakPreview" topLeftCell="A37" zoomScaleNormal="80" zoomScaleSheetLayoutView="100" workbookViewId="0">
      <selection sqref="A1:L95"/>
    </sheetView>
  </sheetViews>
  <sheetFormatPr baseColWidth="10" defaultColWidth="10.85546875" defaultRowHeight="12.75"/>
  <cols>
    <col min="1" max="1" width="1.42578125" style="33" customWidth="1"/>
    <col min="2" max="2" width="18" style="33" customWidth="1"/>
    <col min="3" max="3" width="17.42578125" style="33" customWidth="1"/>
    <col min="4" max="11" width="11.7109375" style="33" customWidth="1"/>
    <col min="12" max="12" width="2.85546875" style="33" customWidth="1"/>
    <col min="13" max="13" width="13.42578125" style="33" bestFit="1" customWidth="1"/>
    <col min="14" max="16384" width="10.85546875" style="33"/>
  </cols>
  <sheetData>
    <row r="2" spans="2:13">
      <c r="B2" s="369" t="s">
        <v>182</v>
      </c>
      <c r="C2" s="369"/>
      <c r="D2" s="369"/>
      <c r="E2" s="369"/>
      <c r="F2" s="369"/>
      <c r="G2" s="369"/>
      <c r="H2" s="369"/>
      <c r="I2" s="369"/>
      <c r="J2" s="369"/>
      <c r="K2" s="369"/>
      <c r="L2" s="91"/>
      <c r="M2" s="40" t="s">
        <v>137</v>
      </c>
    </row>
    <row r="3" spans="2:13">
      <c r="B3" s="91"/>
      <c r="C3" s="91"/>
      <c r="D3" s="91"/>
      <c r="E3" s="91"/>
      <c r="F3" s="91"/>
      <c r="G3" s="91"/>
      <c r="H3" s="91"/>
      <c r="I3" s="91"/>
      <c r="J3" s="91"/>
      <c r="K3" s="91"/>
      <c r="L3" s="91"/>
      <c r="M3" s="40"/>
    </row>
    <row r="4" spans="2:13">
      <c r="B4" s="380" t="s">
        <v>68</v>
      </c>
      <c r="C4" s="380" t="s">
        <v>69</v>
      </c>
      <c r="D4" s="370" t="s">
        <v>70</v>
      </c>
      <c r="E4" s="371"/>
      <c r="F4" s="371"/>
      <c r="G4" s="372"/>
      <c r="H4" s="370" t="s">
        <v>89</v>
      </c>
      <c r="I4" s="371"/>
      <c r="J4" s="371"/>
      <c r="K4" s="372"/>
      <c r="L4" s="91"/>
    </row>
    <row r="5" spans="2:13" ht="25.5">
      <c r="B5" s="381"/>
      <c r="C5" s="381"/>
      <c r="D5" s="34" t="str">
        <f>+export!D5</f>
        <v>2017</v>
      </c>
      <c r="E5" s="35" t="str">
        <f>+export!E5</f>
        <v>ene-jun 2017</v>
      </c>
      <c r="F5" s="35" t="str">
        <f>+export!F5</f>
        <v>ene-jun 2018</v>
      </c>
      <c r="G5" s="36" t="str">
        <f>+export!G5</f>
        <v>variación (%)</v>
      </c>
      <c r="H5" s="34" t="str">
        <f>+export!H5</f>
        <v>2017</v>
      </c>
      <c r="I5" s="37" t="str">
        <f>+export!I5</f>
        <v>ene-jun 2017</v>
      </c>
      <c r="J5" s="37" t="str">
        <f>+export!J5</f>
        <v>ene-jun 2018</v>
      </c>
      <c r="K5" s="38" t="str">
        <f>+export!K5</f>
        <v>variación (%)</v>
      </c>
      <c r="L5" s="92"/>
    </row>
    <row r="6" spans="2:13" ht="15" customHeight="1">
      <c r="B6" s="364" t="s">
        <v>83</v>
      </c>
      <c r="C6" s="288" t="s">
        <v>91</v>
      </c>
      <c r="D6" s="268">
        <v>49840085.68</v>
      </c>
      <c r="E6" s="269">
        <v>24000614</v>
      </c>
      <c r="F6" s="269">
        <v>29629377.52</v>
      </c>
      <c r="G6" s="270">
        <v>23.45258133812742</v>
      </c>
      <c r="H6" s="269">
        <v>40894096.530000001</v>
      </c>
      <c r="I6" s="269">
        <v>18872169.390000001</v>
      </c>
      <c r="J6" s="269">
        <v>24184939.5</v>
      </c>
      <c r="K6" s="270">
        <v>28.151348158283994</v>
      </c>
    </row>
    <row r="7" spans="2:13" ht="15">
      <c r="B7" s="368"/>
      <c r="C7" s="289" t="s">
        <v>121</v>
      </c>
      <c r="D7" s="272">
        <v>26397881.4223</v>
      </c>
      <c r="E7" s="273">
        <v>12986365.76</v>
      </c>
      <c r="F7" s="273">
        <v>13916840.74</v>
      </c>
      <c r="G7" s="274">
        <v>7.1650144250980929</v>
      </c>
      <c r="H7" s="273">
        <v>21992787.710000001</v>
      </c>
      <c r="I7" s="273">
        <v>10551225.609999999</v>
      </c>
      <c r="J7" s="273">
        <v>11461453.49</v>
      </c>
      <c r="K7" s="274">
        <v>8.6267502339948621</v>
      </c>
    </row>
    <row r="8" spans="2:13" ht="15">
      <c r="B8" s="368"/>
      <c r="C8" s="289" t="s">
        <v>76</v>
      </c>
      <c r="D8" s="272">
        <v>8273486.2845999999</v>
      </c>
      <c r="E8" s="273">
        <v>4297831.8446000004</v>
      </c>
      <c r="F8" s="273">
        <v>3824496.92</v>
      </c>
      <c r="G8" s="274">
        <v>-11.013342115623271</v>
      </c>
      <c r="H8" s="273">
        <v>10044832.08</v>
      </c>
      <c r="I8" s="273">
        <v>5255068.6399999997</v>
      </c>
      <c r="J8" s="273">
        <v>4745627.68</v>
      </c>
      <c r="K8" s="274">
        <v>-9.6942779419147644</v>
      </c>
    </row>
    <row r="9" spans="2:13" ht="15">
      <c r="B9" s="368"/>
      <c r="C9" s="289" t="s">
        <v>90</v>
      </c>
      <c r="D9" s="272">
        <v>9058523.5614999998</v>
      </c>
      <c r="E9" s="273">
        <v>4219538.5614999998</v>
      </c>
      <c r="F9" s="273">
        <v>5974832.0614999998</v>
      </c>
      <c r="G9" s="274">
        <v>41.599181389540661</v>
      </c>
      <c r="H9" s="273">
        <v>7143811.7699999996</v>
      </c>
      <c r="I9" s="273">
        <v>3271507.51</v>
      </c>
      <c r="J9" s="273">
        <v>4489994.83</v>
      </c>
      <c r="K9" s="274">
        <v>37.24543857152878</v>
      </c>
    </row>
    <row r="10" spans="2:13" ht="15">
      <c r="B10" s="368"/>
      <c r="C10" s="289" t="s">
        <v>119</v>
      </c>
      <c r="D10" s="272">
        <v>1027063.3901</v>
      </c>
      <c r="E10" s="273">
        <v>297430.09649999999</v>
      </c>
      <c r="F10" s="273">
        <v>395996.92139999999</v>
      </c>
      <c r="G10" s="274">
        <v>33.139492626967559</v>
      </c>
      <c r="H10" s="273">
        <v>1409431.11</v>
      </c>
      <c r="I10" s="273">
        <v>416172.55</v>
      </c>
      <c r="J10" s="273">
        <v>588283.68999999994</v>
      </c>
      <c r="K10" s="274">
        <v>41.355716517103303</v>
      </c>
    </row>
    <row r="11" spans="2:13" ht="15">
      <c r="B11" s="368"/>
      <c r="C11" s="289" t="s">
        <v>95</v>
      </c>
      <c r="D11" s="272">
        <v>483246.30690000003</v>
      </c>
      <c r="E11" s="273">
        <v>187635.2769</v>
      </c>
      <c r="F11" s="273">
        <v>252811.15</v>
      </c>
      <c r="G11" s="274">
        <v>34.735404864584929</v>
      </c>
      <c r="H11" s="273">
        <v>445261.41</v>
      </c>
      <c r="I11" s="273">
        <v>183937.36</v>
      </c>
      <c r="J11" s="273">
        <v>249154.25</v>
      </c>
      <c r="K11" s="274">
        <v>35.456032423211916</v>
      </c>
    </row>
    <row r="12" spans="2:13" ht="15">
      <c r="B12" s="368"/>
      <c r="C12" s="289" t="s">
        <v>81</v>
      </c>
      <c r="D12" s="272">
        <v>66510.230800000005</v>
      </c>
      <c r="E12" s="273">
        <v>0</v>
      </c>
      <c r="F12" s="273">
        <v>33147.06</v>
      </c>
      <c r="G12" s="274" t="s">
        <v>133</v>
      </c>
      <c r="H12" s="273">
        <v>306689.76</v>
      </c>
      <c r="I12" s="273">
        <v>0</v>
      </c>
      <c r="J12" s="273">
        <v>136811.13</v>
      </c>
      <c r="K12" s="274" t="s">
        <v>133</v>
      </c>
    </row>
    <row r="13" spans="2:13" ht="15">
      <c r="B13" s="368"/>
      <c r="C13" s="289" t="s">
        <v>209</v>
      </c>
      <c r="D13" s="272">
        <v>48002</v>
      </c>
      <c r="E13" s="273">
        <v>2</v>
      </c>
      <c r="F13" s="273">
        <v>0</v>
      </c>
      <c r="G13" s="274">
        <v>-100</v>
      </c>
      <c r="H13" s="273">
        <v>37312</v>
      </c>
      <c r="I13" s="273">
        <v>352</v>
      </c>
      <c r="J13" s="273">
        <v>0</v>
      </c>
      <c r="K13" s="274">
        <v>-100</v>
      </c>
    </row>
    <row r="14" spans="2:13" ht="15">
      <c r="B14" s="368"/>
      <c r="C14" s="289" t="s">
        <v>112</v>
      </c>
      <c r="D14" s="272">
        <v>7525.8</v>
      </c>
      <c r="E14" s="273">
        <v>7525.8</v>
      </c>
      <c r="F14" s="273">
        <v>0</v>
      </c>
      <c r="G14" s="274">
        <v>-100</v>
      </c>
      <c r="H14" s="273">
        <v>32601.06</v>
      </c>
      <c r="I14" s="273">
        <v>32601.06</v>
      </c>
      <c r="J14" s="273">
        <v>0</v>
      </c>
      <c r="K14" s="274">
        <v>-100</v>
      </c>
    </row>
    <row r="15" spans="2:13" ht="15">
      <c r="B15" s="368"/>
      <c r="C15" s="289" t="s">
        <v>96</v>
      </c>
      <c r="D15" s="272">
        <v>25200</v>
      </c>
      <c r="E15" s="273">
        <v>0</v>
      </c>
      <c r="F15" s="273">
        <v>25200</v>
      </c>
      <c r="G15" s="274" t="s">
        <v>133</v>
      </c>
      <c r="H15" s="273">
        <v>18144</v>
      </c>
      <c r="I15" s="273">
        <v>0</v>
      </c>
      <c r="J15" s="273">
        <v>18900</v>
      </c>
      <c r="K15" s="274" t="s">
        <v>133</v>
      </c>
    </row>
    <row r="16" spans="2:13" ht="15">
      <c r="B16" s="368"/>
      <c r="C16" s="289" t="s">
        <v>74</v>
      </c>
      <c r="D16" s="272">
        <v>4200</v>
      </c>
      <c r="E16" s="273">
        <v>4200</v>
      </c>
      <c r="F16" s="273">
        <v>1995</v>
      </c>
      <c r="G16" s="274">
        <v>-52.5</v>
      </c>
      <c r="H16" s="273">
        <v>9165.99</v>
      </c>
      <c r="I16" s="273">
        <v>9165.99</v>
      </c>
      <c r="J16" s="273">
        <v>3164.02</v>
      </c>
      <c r="K16" s="274">
        <v>-65.480870042406764</v>
      </c>
    </row>
    <row r="17" spans="2:11" ht="15">
      <c r="B17" s="368"/>
      <c r="C17" s="289" t="s">
        <v>78</v>
      </c>
      <c r="D17" s="272">
        <v>3037.44</v>
      </c>
      <c r="E17" s="273">
        <v>489.24</v>
      </c>
      <c r="F17" s="273">
        <v>1613.72</v>
      </c>
      <c r="G17" s="274">
        <v>229.84220423514023</v>
      </c>
      <c r="H17" s="273">
        <v>8104.66</v>
      </c>
      <c r="I17" s="273">
        <v>1347.77</v>
      </c>
      <c r="J17" s="273">
        <v>4380.3900000000003</v>
      </c>
      <c r="K17" s="274">
        <v>225.01020203743965</v>
      </c>
    </row>
    <row r="18" spans="2:11" ht="15">
      <c r="B18" s="368"/>
      <c r="C18" s="289" t="s">
        <v>98</v>
      </c>
      <c r="D18" s="272">
        <v>1890</v>
      </c>
      <c r="E18" s="273">
        <v>1890</v>
      </c>
      <c r="F18" s="273">
        <v>0</v>
      </c>
      <c r="G18" s="274">
        <v>-100</v>
      </c>
      <c r="H18" s="273">
        <v>2455.39</v>
      </c>
      <c r="I18" s="273">
        <v>2455.39</v>
      </c>
      <c r="J18" s="273">
        <v>0</v>
      </c>
      <c r="K18" s="274">
        <v>-100</v>
      </c>
    </row>
    <row r="19" spans="2:11" s="162" customFormat="1" ht="15">
      <c r="B19" s="368"/>
      <c r="C19" s="289" t="s">
        <v>210</v>
      </c>
      <c r="D19" s="272">
        <v>119.68</v>
      </c>
      <c r="E19" s="273">
        <v>0</v>
      </c>
      <c r="F19" s="273">
        <v>0</v>
      </c>
      <c r="G19" s="274" t="s">
        <v>133</v>
      </c>
      <c r="H19" s="273">
        <v>389.8</v>
      </c>
      <c r="I19" s="273">
        <v>0</v>
      </c>
      <c r="J19" s="273">
        <v>0</v>
      </c>
      <c r="K19" s="274" t="s">
        <v>133</v>
      </c>
    </row>
    <row r="20" spans="2:11" ht="15">
      <c r="B20" s="368"/>
      <c r="C20" s="289" t="s">
        <v>267</v>
      </c>
      <c r="D20" s="272">
        <v>3.3</v>
      </c>
      <c r="E20" s="273">
        <v>3.3</v>
      </c>
      <c r="F20" s="273">
        <v>0</v>
      </c>
      <c r="G20" s="274">
        <v>-100</v>
      </c>
      <c r="H20" s="273">
        <v>12.96</v>
      </c>
      <c r="I20" s="273">
        <v>12.96</v>
      </c>
      <c r="J20" s="273">
        <v>0</v>
      </c>
      <c r="K20" s="274">
        <v>-100</v>
      </c>
    </row>
    <row r="21" spans="2:11" ht="15">
      <c r="B21" s="368"/>
      <c r="C21" s="289" t="s">
        <v>87</v>
      </c>
      <c r="D21" s="272">
        <v>0</v>
      </c>
      <c r="E21" s="273">
        <v>0</v>
      </c>
      <c r="F21" s="273">
        <v>46656</v>
      </c>
      <c r="G21" s="274" t="s">
        <v>133</v>
      </c>
      <c r="H21" s="273">
        <v>0</v>
      </c>
      <c r="I21" s="273">
        <v>0</v>
      </c>
      <c r="J21" s="273">
        <v>66557.34</v>
      </c>
      <c r="K21" s="274" t="s">
        <v>133</v>
      </c>
    </row>
    <row r="22" spans="2:11" ht="15" customHeight="1">
      <c r="B22" s="365"/>
      <c r="C22" s="289" t="s">
        <v>93</v>
      </c>
      <c r="D22" s="290">
        <v>0</v>
      </c>
      <c r="E22" s="291">
        <v>0</v>
      </c>
      <c r="F22" s="291">
        <v>580.29</v>
      </c>
      <c r="G22" s="292" t="s">
        <v>133</v>
      </c>
      <c r="H22" s="291">
        <v>0</v>
      </c>
      <c r="I22" s="291">
        <v>0</v>
      </c>
      <c r="J22" s="291">
        <v>2338.7800000000002</v>
      </c>
      <c r="K22" s="292" t="s">
        <v>133</v>
      </c>
    </row>
    <row r="23" spans="2:11" ht="15">
      <c r="B23" s="293" t="s">
        <v>107</v>
      </c>
      <c r="C23" s="294"/>
      <c r="D23" s="278">
        <v>95236775.096199989</v>
      </c>
      <c r="E23" s="279">
        <v>46003525.879500002</v>
      </c>
      <c r="F23" s="279">
        <v>54103547.3829</v>
      </c>
      <c r="G23" s="280">
        <v>17.607392799884302</v>
      </c>
      <c r="H23" s="279">
        <v>82345096.229999974</v>
      </c>
      <c r="I23" s="279">
        <v>38596016.230000004</v>
      </c>
      <c r="J23" s="279">
        <v>45951605.100000009</v>
      </c>
      <c r="K23" s="295">
        <v>19.057896613388394</v>
      </c>
    </row>
    <row r="24" spans="2:11" ht="14.65" customHeight="1">
      <c r="B24" s="377" t="s">
        <v>86</v>
      </c>
      <c r="C24" s="288" t="s">
        <v>119</v>
      </c>
      <c r="D24" s="281">
        <v>594014.30759999994</v>
      </c>
      <c r="E24" s="282">
        <v>277603.93219999998</v>
      </c>
      <c r="F24" s="282">
        <v>156853.2665</v>
      </c>
      <c r="G24" s="283">
        <v>-43.497462281263758</v>
      </c>
      <c r="H24" s="282">
        <v>3919535.67</v>
      </c>
      <c r="I24" s="282">
        <v>1804208.51</v>
      </c>
      <c r="J24" s="282">
        <v>998388.08</v>
      </c>
      <c r="K24" s="296">
        <v>-44.663375964233765</v>
      </c>
    </row>
    <row r="25" spans="2:11" ht="15">
      <c r="B25" s="379"/>
      <c r="C25" s="289" t="s">
        <v>121</v>
      </c>
      <c r="D25" s="272">
        <v>2474656.7999999998</v>
      </c>
      <c r="E25" s="273">
        <v>1512016.8</v>
      </c>
      <c r="F25" s="273">
        <v>1028260</v>
      </c>
      <c r="G25" s="274">
        <v>-31.994141864032201</v>
      </c>
      <c r="H25" s="297">
        <v>2566092.42</v>
      </c>
      <c r="I25" s="297">
        <v>1634634.53</v>
      </c>
      <c r="J25" s="297">
        <v>1078138.75</v>
      </c>
      <c r="K25" s="298">
        <v>-34.044048977724707</v>
      </c>
    </row>
    <row r="26" spans="2:11" ht="15">
      <c r="B26" s="379"/>
      <c r="C26" s="289" t="s">
        <v>95</v>
      </c>
      <c r="D26" s="272">
        <v>938570</v>
      </c>
      <c r="E26" s="273">
        <v>350000</v>
      </c>
      <c r="F26" s="273">
        <v>879770.2</v>
      </c>
      <c r="G26" s="274">
        <v>151.36291428571428</v>
      </c>
      <c r="H26" s="297">
        <v>1468278.25</v>
      </c>
      <c r="I26" s="297">
        <v>538587.09</v>
      </c>
      <c r="J26" s="297">
        <v>1323478.55</v>
      </c>
      <c r="K26" s="298">
        <v>145.73157704169998</v>
      </c>
    </row>
    <row r="27" spans="2:11" ht="15">
      <c r="B27" s="379"/>
      <c r="C27" s="289" t="s">
        <v>81</v>
      </c>
      <c r="D27" s="272">
        <v>240797.1</v>
      </c>
      <c r="E27" s="273">
        <v>114764.8092</v>
      </c>
      <c r="F27" s="273">
        <v>27262.85</v>
      </c>
      <c r="G27" s="274">
        <v>-76.244590837519553</v>
      </c>
      <c r="H27" s="297">
        <v>1175078.93</v>
      </c>
      <c r="I27" s="297">
        <v>580713.09</v>
      </c>
      <c r="J27" s="297">
        <v>159623.91</v>
      </c>
      <c r="K27" s="298">
        <v>-72.512431224858389</v>
      </c>
    </row>
    <row r="28" spans="2:11" ht="15">
      <c r="B28" s="379"/>
      <c r="C28" s="289" t="s">
        <v>93</v>
      </c>
      <c r="D28" s="272">
        <v>182120.899</v>
      </c>
      <c r="E28" s="273">
        <v>48434.16</v>
      </c>
      <c r="F28" s="273">
        <v>112019.59329999999</v>
      </c>
      <c r="G28" s="274">
        <v>131.28220516263727</v>
      </c>
      <c r="H28" s="297">
        <v>912248.83</v>
      </c>
      <c r="I28" s="297">
        <v>241016.26</v>
      </c>
      <c r="J28" s="297">
        <v>520791.55</v>
      </c>
      <c r="K28" s="298">
        <v>116.08150006144812</v>
      </c>
    </row>
    <row r="29" spans="2:11" ht="15">
      <c r="B29" s="379"/>
      <c r="C29" s="289" t="s">
        <v>112</v>
      </c>
      <c r="D29" s="272">
        <v>35825.33</v>
      </c>
      <c r="E29" s="273">
        <v>2616</v>
      </c>
      <c r="F29" s="273">
        <v>39285.410000000003</v>
      </c>
      <c r="G29" s="274">
        <v>1401.7358562691134</v>
      </c>
      <c r="H29" s="297">
        <v>178474.73</v>
      </c>
      <c r="I29" s="297">
        <v>12936.89</v>
      </c>
      <c r="J29" s="297">
        <v>187135.34</v>
      </c>
      <c r="K29" s="298">
        <v>1346.5249376009228</v>
      </c>
    </row>
    <row r="30" spans="2:11" ht="15">
      <c r="B30" s="379"/>
      <c r="C30" s="289" t="s">
        <v>73</v>
      </c>
      <c r="D30" s="272">
        <v>43202.519200000002</v>
      </c>
      <c r="E30" s="273">
        <v>43202.519200000002</v>
      </c>
      <c r="F30" s="273">
        <v>0</v>
      </c>
      <c r="G30" s="274">
        <v>-100</v>
      </c>
      <c r="H30" s="297">
        <v>54652.5</v>
      </c>
      <c r="I30" s="297">
        <v>54652.5</v>
      </c>
      <c r="J30" s="297">
        <v>0</v>
      </c>
      <c r="K30" s="298">
        <v>-100</v>
      </c>
    </row>
    <row r="31" spans="2:11" ht="15">
      <c r="B31" s="379"/>
      <c r="C31" s="289" t="s">
        <v>74</v>
      </c>
      <c r="D31" s="272">
        <v>7998.32</v>
      </c>
      <c r="E31" s="273">
        <v>4513.8</v>
      </c>
      <c r="F31" s="273">
        <v>29406.5854</v>
      </c>
      <c r="G31" s="274">
        <v>551.48179804156143</v>
      </c>
      <c r="H31" s="297">
        <v>30243.08</v>
      </c>
      <c r="I31" s="297">
        <v>27102.39</v>
      </c>
      <c r="J31" s="297">
        <v>11972.74</v>
      </c>
      <c r="K31" s="298">
        <v>-55.824043562209823</v>
      </c>
    </row>
    <row r="32" spans="2:11" ht="15">
      <c r="B32" s="379"/>
      <c r="C32" s="289" t="s">
        <v>78</v>
      </c>
      <c r="D32" s="272">
        <v>2134</v>
      </c>
      <c r="E32" s="273">
        <v>1200</v>
      </c>
      <c r="F32" s="273">
        <v>2192.4</v>
      </c>
      <c r="G32" s="274">
        <v>82.700000000000017</v>
      </c>
      <c r="H32" s="297">
        <v>9813.99</v>
      </c>
      <c r="I32" s="297">
        <v>5171.8900000000003</v>
      </c>
      <c r="J32" s="297">
        <v>10589.58</v>
      </c>
      <c r="K32" s="298">
        <v>104.75261461477329</v>
      </c>
    </row>
    <row r="33" spans="2:11" ht="15">
      <c r="B33" s="379"/>
      <c r="C33" s="289" t="s">
        <v>90</v>
      </c>
      <c r="D33" s="272">
        <v>2467.1999999999998</v>
      </c>
      <c r="E33" s="273">
        <v>0</v>
      </c>
      <c r="F33" s="273">
        <v>7344</v>
      </c>
      <c r="G33" s="274" t="s">
        <v>133</v>
      </c>
      <c r="H33" s="297">
        <v>6526.12</v>
      </c>
      <c r="I33" s="297">
        <v>0</v>
      </c>
      <c r="J33" s="297">
        <v>15727.35</v>
      </c>
      <c r="K33" s="298" t="s">
        <v>133</v>
      </c>
    </row>
    <row r="34" spans="2:11" ht="15">
      <c r="B34" s="379"/>
      <c r="C34" s="289" t="s">
        <v>97</v>
      </c>
      <c r="D34" s="272">
        <v>1015.5</v>
      </c>
      <c r="E34" s="273">
        <v>340</v>
      </c>
      <c r="F34" s="273">
        <v>258</v>
      </c>
      <c r="G34" s="274">
        <v>-24.117647058823533</v>
      </c>
      <c r="H34" s="297">
        <v>4649.29</v>
      </c>
      <c r="I34" s="297">
        <v>1919.44</v>
      </c>
      <c r="J34" s="297">
        <v>2659.19</v>
      </c>
      <c r="K34" s="298">
        <v>38.539886633601462</v>
      </c>
    </row>
    <row r="35" spans="2:11" ht="15">
      <c r="B35" s="379"/>
      <c r="C35" s="289" t="s">
        <v>75</v>
      </c>
      <c r="D35" s="272">
        <v>514.79999999999995</v>
      </c>
      <c r="E35" s="273">
        <v>0</v>
      </c>
      <c r="F35" s="273">
        <v>5352</v>
      </c>
      <c r="G35" s="274" t="s">
        <v>133</v>
      </c>
      <c r="H35" s="297">
        <v>3918.34</v>
      </c>
      <c r="I35" s="297">
        <v>0</v>
      </c>
      <c r="J35" s="297">
        <v>40396.42</v>
      </c>
      <c r="K35" s="298" t="s">
        <v>133</v>
      </c>
    </row>
    <row r="36" spans="2:11" ht="15">
      <c r="B36" s="379"/>
      <c r="C36" s="289" t="s">
        <v>98</v>
      </c>
      <c r="D36" s="272">
        <v>474.4015</v>
      </c>
      <c r="E36" s="273">
        <v>242.84620000000001</v>
      </c>
      <c r="F36" s="273">
        <v>32.365200000000002</v>
      </c>
      <c r="G36" s="274">
        <v>-86.672552422067966</v>
      </c>
      <c r="H36" s="297">
        <v>1944.21</v>
      </c>
      <c r="I36" s="297">
        <v>801.75</v>
      </c>
      <c r="J36" s="297">
        <v>448.07</v>
      </c>
      <c r="K36" s="298">
        <v>-44.113501714998435</v>
      </c>
    </row>
    <row r="37" spans="2:11" ht="15">
      <c r="B37" s="379"/>
      <c r="C37" s="289" t="s">
        <v>151</v>
      </c>
      <c r="D37" s="272">
        <v>80.239999999999995</v>
      </c>
      <c r="E37" s="273">
        <v>80.239999999999995</v>
      </c>
      <c r="F37" s="273">
        <v>61.02</v>
      </c>
      <c r="G37" s="274">
        <v>-23.953140578265199</v>
      </c>
      <c r="H37" s="297">
        <v>825.82</v>
      </c>
      <c r="I37" s="297">
        <v>825.82</v>
      </c>
      <c r="J37" s="297">
        <v>519.51</v>
      </c>
      <c r="K37" s="298">
        <v>-37.091618028141724</v>
      </c>
    </row>
    <row r="38" spans="2:11" s="162" customFormat="1" ht="15">
      <c r="B38" s="379"/>
      <c r="C38" s="289" t="s">
        <v>77</v>
      </c>
      <c r="D38" s="272">
        <v>3600</v>
      </c>
      <c r="E38" s="273">
        <v>0</v>
      </c>
      <c r="F38" s="273">
        <v>0</v>
      </c>
      <c r="G38" s="274" t="s">
        <v>133</v>
      </c>
      <c r="H38" s="297">
        <v>597.70000000000005</v>
      </c>
      <c r="I38" s="297">
        <v>0</v>
      </c>
      <c r="J38" s="297">
        <v>0</v>
      </c>
      <c r="K38" s="298" t="s">
        <v>133</v>
      </c>
    </row>
    <row r="39" spans="2:11" ht="15">
      <c r="B39" s="379"/>
      <c r="C39" s="289" t="s">
        <v>91</v>
      </c>
      <c r="D39" s="272">
        <v>44.660200000000003</v>
      </c>
      <c r="E39" s="273">
        <v>0</v>
      </c>
      <c r="F39" s="273">
        <v>4280.32</v>
      </c>
      <c r="G39" s="274" t="s">
        <v>133</v>
      </c>
      <c r="H39" s="297">
        <v>533.69000000000005</v>
      </c>
      <c r="I39" s="297">
        <v>0</v>
      </c>
      <c r="J39" s="297">
        <v>26689.9</v>
      </c>
      <c r="K39" s="298" t="s">
        <v>133</v>
      </c>
    </row>
    <row r="40" spans="2:11" ht="15">
      <c r="B40" s="379"/>
      <c r="C40" s="289" t="s">
        <v>170</v>
      </c>
      <c r="D40" s="272">
        <v>0</v>
      </c>
      <c r="E40" s="273">
        <v>0</v>
      </c>
      <c r="F40" s="273">
        <v>19.440000000000001</v>
      </c>
      <c r="G40" s="274" t="s">
        <v>133</v>
      </c>
      <c r="H40" s="297">
        <v>0</v>
      </c>
      <c r="I40" s="297">
        <v>0</v>
      </c>
      <c r="J40" s="297">
        <v>189.69</v>
      </c>
      <c r="K40" s="298" t="s">
        <v>133</v>
      </c>
    </row>
    <row r="41" spans="2:11" ht="15">
      <c r="B41" s="378"/>
      <c r="C41" s="289" t="s">
        <v>163</v>
      </c>
      <c r="D41" s="272">
        <v>0</v>
      </c>
      <c r="E41" s="273">
        <v>0</v>
      </c>
      <c r="F41" s="273">
        <v>3.4615</v>
      </c>
      <c r="G41" s="274" t="s">
        <v>133</v>
      </c>
      <c r="H41" s="297">
        <v>0</v>
      </c>
      <c r="I41" s="297">
        <v>0</v>
      </c>
      <c r="J41" s="297">
        <v>258.76</v>
      </c>
      <c r="K41" s="298" t="s">
        <v>133</v>
      </c>
    </row>
    <row r="42" spans="2:11" ht="15">
      <c r="B42" s="293" t="s">
        <v>108</v>
      </c>
      <c r="C42" s="294"/>
      <c r="D42" s="278">
        <v>4527516.0774999997</v>
      </c>
      <c r="E42" s="279">
        <v>2355015.1068000002</v>
      </c>
      <c r="F42" s="279">
        <v>2292400.9118999997</v>
      </c>
      <c r="G42" s="280">
        <v>-2.6587597981518218</v>
      </c>
      <c r="H42" s="279">
        <v>10333413.57</v>
      </c>
      <c r="I42" s="279">
        <v>4902570.16</v>
      </c>
      <c r="J42" s="279">
        <v>4377007.3899999997</v>
      </c>
      <c r="K42" s="295">
        <v>-10.720147858118578</v>
      </c>
    </row>
    <row r="43" spans="2:11" ht="15">
      <c r="B43" s="377" t="s">
        <v>72</v>
      </c>
      <c r="C43" s="288" t="s">
        <v>90</v>
      </c>
      <c r="D43" s="281">
        <v>3356955.8620000002</v>
      </c>
      <c r="E43" s="282">
        <v>1588685</v>
      </c>
      <c r="F43" s="282">
        <v>1507166.54</v>
      </c>
      <c r="G43" s="283">
        <v>-5.131190890579318</v>
      </c>
      <c r="H43" s="282">
        <v>4107128.67</v>
      </c>
      <c r="I43" s="282">
        <v>1896847.68</v>
      </c>
      <c r="J43" s="282">
        <v>1979024.79</v>
      </c>
      <c r="K43" s="296">
        <v>4.3322988380384952</v>
      </c>
    </row>
    <row r="44" spans="2:11" ht="15">
      <c r="B44" s="379"/>
      <c r="C44" s="289" t="s">
        <v>121</v>
      </c>
      <c r="D44" s="272">
        <v>1848136.1</v>
      </c>
      <c r="E44" s="273">
        <v>1045400.5</v>
      </c>
      <c r="F44" s="273">
        <v>1258645</v>
      </c>
      <c r="G44" s="274">
        <v>20.398354506239478</v>
      </c>
      <c r="H44" s="297">
        <v>2229245.02</v>
      </c>
      <c r="I44" s="297">
        <v>1269419.6599999999</v>
      </c>
      <c r="J44" s="297">
        <v>1642485.82</v>
      </c>
      <c r="K44" s="298">
        <v>29.388717675918151</v>
      </c>
    </row>
    <row r="45" spans="2:11" ht="15">
      <c r="B45" s="379"/>
      <c r="C45" s="289" t="s">
        <v>119</v>
      </c>
      <c r="D45" s="272">
        <v>949902.50199999998</v>
      </c>
      <c r="E45" s="273">
        <v>737638.42200000002</v>
      </c>
      <c r="F45" s="273">
        <v>308755.64539999998</v>
      </c>
      <c r="G45" s="274">
        <v>-58.142683977489455</v>
      </c>
      <c r="H45" s="297">
        <v>1392843.82</v>
      </c>
      <c r="I45" s="297">
        <v>1077515.32</v>
      </c>
      <c r="J45" s="297">
        <v>457779.83</v>
      </c>
      <c r="K45" s="298">
        <v>-57.515236999136121</v>
      </c>
    </row>
    <row r="46" spans="2:11" ht="15">
      <c r="B46" s="379"/>
      <c r="C46" s="289" t="s">
        <v>163</v>
      </c>
      <c r="D46" s="272">
        <v>523656.06</v>
      </c>
      <c r="E46" s="273">
        <v>458834.56</v>
      </c>
      <c r="F46" s="273">
        <v>324105</v>
      </c>
      <c r="G46" s="274">
        <v>-29.363428944846703</v>
      </c>
      <c r="H46" s="297">
        <v>582349.06000000006</v>
      </c>
      <c r="I46" s="297">
        <v>506250.97</v>
      </c>
      <c r="J46" s="297">
        <v>379829.59</v>
      </c>
      <c r="K46" s="298">
        <v>-24.97207659671249</v>
      </c>
    </row>
    <row r="47" spans="2:11" s="162" customFormat="1" ht="15">
      <c r="B47" s="379"/>
      <c r="C47" s="289" t="s">
        <v>91</v>
      </c>
      <c r="D47" s="272">
        <v>206044.79999999999</v>
      </c>
      <c r="E47" s="273">
        <v>155545.79999999999</v>
      </c>
      <c r="F47" s="273">
        <v>72027</v>
      </c>
      <c r="G47" s="274">
        <v>-53.69402452525236</v>
      </c>
      <c r="H47" s="297">
        <v>281750</v>
      </c>
      <c r="I47" s="297">
        <v>187478.44</v>
      </c>
      <c r="J47" s="297">
        <v>97437.24</v>
      </c>
      <c r="K47" s="298">
        <v>-48.027495854990043</v>
      </c>
    </row>
    <row r="48" spans="2:11" s="162" customFormat="1" ht="15">
      <c r="B48" s="379"/>
      <c r="C48" s="289" t="s">
        <v>96</v>
      </c>
      <c r="D48" s="272">
        <v>108900</v>
      </c>
      <c r="E48" s="273">
        <v>108900</v>
      </c>
      <c r="F48" s="273">
        <v>18150</v>
      </c>
      <c r="G48" s="274">
        <v>-83.333333333333343</v>
      </c>
      <c r="H48" s="297">
        <v>140524.54999999999</v>
      </c>
      <c r="I48" s="297">
        <v>140524.54999999999</v>
      </c>
      <c r="J48" s="297">
        <v>27129.77</v>
      </c>
      <c r="K48" s="298">
        <v>-80.693928569776602</v>
      </c>
    </row>
    <row r="49" spans="2:11" s="162" customFormat="1" ht="15">
      <c r="B49" s="379"/>
      <c r="C49" s="289" t="s">
        <v>74</v>
      </c>
      <c r="D49" s="272">
        <v>140</v>
      </c>
      <c r="E49" s="273">
        <v>140</v>
      </c>
      <c r="F49" s="273">
        <v>0</v>
      </c>
      <c r="G49" s="274">
        <v>-100</v>
      </c>
      <c r="H49" s="297">
        <v>1891.74</v>
      </c>
      <c r="I49" s="297">
        <v>1891.74</v>
      </c>
      <c r="J49" s="297">
        <v>0</v>
      </c>
      <c r="K49" s="298">
        <v>-100</v>
      </c>
    </row>
    <row r="50" spans="2:11" ht="15">
      <c r="B50" s="379"/>
      <c r="C50" s="289" t="s">
        <v>112</v>
      </c>
      <c r="D50" s="272">
        <v>16.5</v>
      </c>
      <c r="E50" s="273">
        <v>16.5</v>
      </c>
      <c r="F50" s="273">
        <v>0</v>
      </c>
      <c r="G50" s="274">
        <v>-100</v>
      </c>
      <c r="H50" s="297">
        <v>348.7</v>
      </c>
      <c r="I50" s="297">
        <v>348.7</v>
      </c>
      <c r="J50" s="297">
        <v>0</v>
      </c>
      <c r="K50" s="298">
        <v>-100</v>
      </c>
    </row>
    <row r="51" spans="2:11" ht="12.75" customHeight="1">
      <c r="B51" s="379"/>
      <c r="C51" s="289" t="s">
        <v>162</v>
      </c>
      <c r="D51" s="272">
        <v>9</v>
      </c>
      <c r="E51" s="273">
        <v>9</v>
      </c>
      <c r="F51" s="273">
        <v>3.9</v>
      </c>
      <c r="G51" s="274">
        <v>-56.666666666666664</v>
      </c>
      <c r="H51" s="297">
        <v>170.42</v>
      </c>
      <c r="I51" s="297">
        <v>170.42</v>
      </c>
      <c r="J51" s="297">
        <v>122.65</v>
      </c>
      <c r="K51" s="298">
        <v>-28.030747564839796</v>
      </c>
    </row>
    <row r="52" spans="2:11" ht="15">
      <c r="B52" s="379"/>
      <c r="C52" s="289" t="s">
        <v>92</v>
      </c>
      <c r="D52" s="272">
        <v>15</v>
      </c>
      <c r="E52" s="273">
        <v>15</v>
      </c>
      <c r="F52" s="273">
        <v>0</v>
      </c>
      <c r="G52" s="274">
        <v>-100</v>
      </c>
      <c r="H52" s="297">
        <v>20.85</v>
      </c>
      <c r="I52" s="297">
        <v>20.85</v>
      </c>
      <c r="J52" s="297">
        <v>0</v>
      </c>
      <c r="K52" s="298">
        <v>-100</v>
      </c>
    </row>
    <row r="53" spans="2:11" ht="15">
      <c r="B53" s="378"/>
      <c r="C53" s="289" t="s">
        <v>263</v>
      </c>
      <c r="D53" s="272">
        <v>0</v>
      </c>
      <c r="E53" s="273">
        <v>0</v>
      </c>
      <c r="F53" s="273">
        <v>66000</v>
      </c>
      <c r="G53" s="274" t="s">
        <v>133</v>
      </c>
      <c r="H53" s="297">
        <v>0</v>
      </c>
      <c r="I53" s="297">
        <v>0</v>
      </c>
      <c r="J53" s="297">
        <v>84810</v>
      </c>
      <c r="K53" s="298" t="s">
        <v>133</v>
      </c>
    </row>
    <row r="54" spans="2:11" ht="15">
      <c r="B54" s="293" t="s">
        <v>109</v>
      </c>
      <c r="C54" s="294"/>
      <c r="D54" s="278">
        <v>6993775.824</v>
      </c>
      <c r="E54" s="279">
        <v>4095184.7820000001</v>
      </c>
      <c r="F54" s="279">
        <v>3554853.0853999997</v>
      </c>
      <c r="G54" s="280">
        <v>-13.194317847999869</v>
      </c>
      <c r="H54" s="279">
        <v>8736272.8300000001</v>
      </c>
      <c r="I54" s="279">
        <v>5080468.33</v>
      </c>
      <c r="J54" s="279">
        <v>4668619.6900000004</v>
      </c>
      <c r="K54" s="295">
        <v>-8.1065093461570648</v>
      </c>
    </row>
    <row r="55" spans="2:11" ht="15">
      <c r="B55" s="377" t="s">
        <v>80</v>
      </c>
      <c r="C55" s="288" t="s">
        <v>121</v>
      </c>
      <c r="D55" s="281">
        <v>513302.26919999998</v>
      </c>
      <c r="E55" s="282">
        <v>241302.26920000001</v>
      </c>
      <c r="F55" s="282">
        <v>363550</v>
      </c>
      <c r="G55" s="283">
        <v>50.661658178886285</v>
      </c>
      <c r="H55" s="282">
        <v>546199.5</v>
      </c>
      <c r="I55" s="282">
        <v>270472.64</v>
      </c>
      <c r="J55" s="282">
        <v>412335.64</v>
      </c>
      <c r="K55" s="296">
        <v>52.450037090627724</v>
      </c>
    </row>
    <row r="56" spans="2:11" ht="15">
      <c r="B56" s="379"/>
      <c r="C56" s="289" t="s">
        <v>119</v>
      </c>
      <c r="D56" s="272">
        <v>323190</v>
      </c>
      <c r="E56" s="273">
        <v>176904</v>
      </c>
      <c r="F56" s="273">
        <v>0</v>
      </c>
      <c r="G56" s="274">
        <v>-100</v>
      </c>
      <c r="H56" s="297">
        <v>351811.57</v>
      </c>
      <c r="I56" s="297">
        <v>192551.58</v>
      </c>
      <c r="J56" s="297">
        <v>0</v>
      </c>
      <c r="K56" s="298">
        <v>-100</v>
      </c>
    </row>
    <row r="57" spans="2:11" ht="15">
      <c r="B57" s="379"/>
      <c r="C57" s="289" t="s">
        <v>96</v>
      </c>
      <c r="D57" s="272">
        <v>467750</v>
      </c>
      <c r="E57" s="273">
        <v>221750</v>
      </c>
      <c r="F57" s="273">
        <v>201000</v>
      </c>
      <c r="G57" s="274">
        <v>-9.3573844419391214</v>
      </c>
      <c r="H57" s="297">
        <v>336456.42</v>
      </c>
      <c r="I57" s="297">
        <v>160981.44</v>
      </c>
      <c r="J57" s="297">
        <v>148512.5</v>
      </c>
      <c r="K57" s="298">
        <v>-7.7455761359818904</v>
      </c>
    </row>
    <row r="58" spans="2:11" ht="15">
      <c r="B58" s="379"/>
      <c r="C58" s="289" t="s">
        <v>90</v>
      </c>
      <c r="D58" s="272">
        <v>260000</v>
      </c>
      <c r="E58" s="273">
        <v>100000</v>
      </c>
      <c r="F58" s="273">
        <v>348925</v>
      </c>
      <c r="G58" s="274">
        <v>248.92500000000001</v>
      </c>
      <c r="H58" s="297">
        <v>192440</v>
      </c>
      <c r="I58" s="297">
        <v>70840</v>
      </c>
      <c r="J58" s="297">
        <v>262700.14</v>
      </c>
      <c r="K58" s="298">
        <v>270.8358836815359</v>
      </c>
    </row>
    <row r="59" spans="2:11" ht="15">
      <c r="B59" s="379"/>
      <c r="C59" s="289" t="s">
        <v>94</v>
      </c>
      <c r="D59" s="272">
        <v>210000</v>
      </c>
      <c r="E59" s="273">
        <v>147000</v>
      </c>
      <c r="F59" s="273">
        <v>84000</v>
      </c>
      <c r="G59" s="274">
        <v>-42.857142857142861</v>
      </c>
      <c r="H59" s="297">
        <v>149141.53</v>
      </c>
      <c r="I59" s="297">
        <v>102186</v>
      </c>
      <c r="J59" s="297">
        <v>65520</v>
      </c>
      <c r="K59" s="298">
        <v>-35.881627620221948</v>
      </c>
    </row>
    <row r="60" spans="2:11" ht="15">
      <c r="B60" s="379"/>
      <c r="C60" s="289" t="s">
        <v>92</v>
      </c>
      <c r="D60" s="272">
        <v>164606.3077</v>
      </c>
      <c r="E60" s="273">
        <v>47106.307699999998</v>
      </c>
      <c r="F60" s="273">
        <v>47000</v>
      </c>
      <c r="G60" s="274">
        <v>-0.22567614655137902</v>
      </c>
      <c r="H60" s="297">
        <v>95734.19</v>
      </c>
      <c r="I60" s="297">
        <v>27584.19</v>
      </c>
      <c r="J60" s="297">
        <v>27260</v>
      </c>
      <c r="K60" s="298">
        <v>-1.175274677269833</v>
      </c>
    </row>
    <row r="61" spans="2:11" ht="15">
      <c r="B61" s="379"/>
      <c r="C61" s="289" t="s">
        <v>160</v>
      </c>
      <c r="D61" s="272">
        <v>140360</v>
      </c>
      <c r="E61" s="273">
        <v>140360</v>
      </c>
      <c r="F61" s="273">
        <v>0</v>
      </c>
      <c r="G61" s="274">
        <v>-100</v>
      </c>
      <c r="H61" s="297">
        <v>92357.54</v>
      </c>
      <c r="I61" s="297">
        <v>92357.54</v>
      </c>
      <c r="J61" s="297">
        <v>0</v>
      </c>
      <c r="K61" s="298">
        <v>-100</v>
      </c>
    </row>
    <row r="62" spans="2:11" ht="15">
      <c r="B62" s="379"/>
      <c r="C62" s="289" t="s">
        <v>95</v>
      </c>
      <c r="D62" s="272">
        <v>22000</v>
      </c>
      <c r="E62" s="273">
        <v>21000</v>
      </c>
      <c r="F62" s="273">
        <v>4000</v>
      </c>
      <c r="G62" s="274">
        <v>-80.952380952380949</v>
      </c>
      <c r="H62" s="297">
        <v>14365</v>
      </c>
      <c r="I62" s="297">
        <v>12915</v>
      </c>
      <c r="J62" s="297">
        <v>5800</v>
      </c>
      <c r="K62" s="298">
        <v>-55.090979481223393</v>
      </c>
    </row>
    <row r="63" spans="2:11" ht="15">
      <c r="B63" s="379"/>
      <c r="C63" s="289" t="s">
        <v>104</v>
      </c>
      <c r="D63" s="272">
        <v>17500</v>
      </c>
      <c r="E63" s="273">
        <v>0</v>
      </c>
      <c r="F63" s="273">
        <v>17500</v>
      </c>
      <c r="G63" s="274" t="s">
        <v>133</v>
      </c>
      <c r="H63" s="297">
        <v>13410.36</v>
      </c>
      <c r="I63" s="297">
        <v>0</v>
      </c>
      <c r="J63" s="297">
        <v>10885</v>
      </c>
      <c r="K63" s="298" t="s">
        <v>133</v>
      </c>
    </row>
    <row r="64" spans="2:11" ht="15">
      <c r="B64" s="379"/>
      <c r="C64" s="289" t="s">
        <v>74</v>
      </c>
      <c r="D64" s="272">
        <v>2128</v>
      </c>
      <c r="E64" s="273">
        <v>0</v>
      </c>
      <c r="F64" s="273">
        <v>0</v>
      </c>
      <c r="G64" s="274" t="s">
        <v>133</v>
      </c>
      <c r="H64" s="297">
        <v>5393.3</v>
      </c>
      <c r="I64" s="297">
        <v>0</v>
      </c>
      <c r="J64" s="297">
        <v>0</v>
      </c>
      <c r="K64" s="298" t="s">
        <v>133</v>
      </c>
    </row>
    <row r="65" spans="2:11" s="162" customFormat="1" ht="15">
      <c r="B65" s="379"/>
      <c r="C65" s="289" t="s">
        <v>97</v>
      </c>
      <c r="D65" s="272">
        <v>3305.7837</v>
      </c>
      <c r="E65" s="273">
        <v>2000</v>
      </c>
      <c r="F65" s="273">
        <v>0</v>
      </c>
      <c r="G65" s="274">
        <v>-100</v>
      </c>
      <c r="H65" s="297">
        <v>4200.84</v>
      </c>
      <c r="I65" s="297">
        <v>1395.58</v>
      </c>
      <c r="J65" s="297">
        <v>0</v>
      </c>
      <c r="K65" s="298">
        <v>-100</v>
      </c>
    </row>
    <row r="66" spans="2:11" ht="15">
      <c r="B66" s="379"/>
      <c r="C66" s="289" t="s">
        <v>93</v>
      </c>
      <c r="D66" s="272">
        <v>833.52570000000003</v>
      </c>
      <c r="E66" s="273">
        <v>0</v>
      </c>
      <c r="F66" s="273">
        <v>0</v>
      </c>
      <c r="G66" s="274" t="s">
        <v>133</v>
      </c>
      <c r="H66" s="297">
        <v>1303.6500000000001</v>
      </c>
      <c r="I66" s="297">
        <v>0</v>
      </c>
      <c r="J66" s="297">
        <v>0</v>
      </c>
      <c r="K66" s="298" t="s">
        <v>133</v>
      </c>
    </row>
    <row r="67" spans="2:11" ht="12.75" customHeight="1">
      <c r="B67" s="379"/>
      <c r="C67" s="289" t="s">
        <v>170</v>
      </c>
      <c r="D67" s="272">
        <v>352.5</v>
      </c>
      <c r="E67" s="273">
        <v>0</v>
      </c>
      <c r="F67" s="273">
        <v>0</v>
      </c>
      <c r="G67" s="274" t="s">
        <v>133</v>
      </c>
      <c r="H67" s="297">
        <v>409.65</v>
      </c>
      <c r="I67" s="297">
        <v>0</v>
      </c>
      <c r="J67" s="297">
        <v>0</v>
      </c>
      <c r="K67" s="298" t="s">
        <v>133</v>
      </c>
    </row>
    <row r="68" spans="2:11" ht="15">
      <c r="B68" s="379"/>
      <c r="C68" s="289" t="s">
        <v>215</v>
      </c>
      <c r="D68" s="272">
        <v>0</v>
      </c>
      <c r="E68" s="273">
        <v>0</v>
      </c>
      <c r="F68" s="273">
        <v>13.5846</v>
      </c>
      <c r="G68" s="274" t="s">
        <v>133</v>
      </c>
      <c r="H68" s="297">
        <v>0</v>
      </c>
      <c r="I68" s="297">
        <v>0</v>
      </c>
      <c r="J68" s="297">
        <v>67.81</v>
      </c>
      <c r="K68" s="298" t="s">
        <v>133</v>
      </c>
    </row>
    <row r="69" spans="2:11" s="162" customFormat="1" ht="15">
      <c r="B69" s="379"/>
      <c r="C69" s="289" t="s">
        <v>81</v>
      </c>
      <c r="D69" s="272">
        <v>0</v>
      </c>
      <c r="E69" s="273">
        <v>0</v>
      </c>
      <c r="F69" s="273">
        <v>19.2</v>
      </c>
      <c r="G69" s="274" t="s">
        <v>133</v>
      </c>
      <c r="H69" s="297">
        <v>0</v>
      </c>
      <c r="I69" s="297">
        <v>0</v>
      </c>
      <c r="J69" s="297">
        <v>254.18</v>
      </c>
      <c r="K69" s="298" t="s">
        <v>133</v>
      </c>
    </row>
    <row r="70" spans="2:11" ht="15">
      <c r="B70" s="378"/>
      <c r="C70" s="289" t="s">
        <v>151</v>
      </c>
      <c r="D70" s="272">
        <v>0</v>
      </c>
      <c r="E70" s="273">
        <v>0</v>
      </c>
      <c r="F70" s="273">
        <v>40</v>
      </c>
      <c r="G70" s="274" t="s">
        <v>133</v>
      </c>
      <c r="H70" s="297">
        <v>0</v>
      </c>
      <c r="I70" s="297">
        <v>0</v>
      </c>
      <c r="J70" s="297">
        <v>73.760000000000005</v>
      </c>
      <c r="K70" s="298" t="s">
        <v>133</v>
      </c>
    </row>
    <row r="71" spans="2:11" s="162" customFormat="1" ht="15">
      <c r="B71" s="293" t="s">
        <v>110</v>
      </c>
      <c r="C71" s="294"/>
      <c r="D71" s="278">
        <v>2125328.3863000004</v>
      </c>
      <c r="E71" s="279">
        <v>1097422.5769</v>
      </c>
      <c r="F71" s="279">
        <v>1066047.7845999999</v>
      </c>
      <c r="G71" s="280">
        <v>-2.8589526915536623</v>
      </c>
      <c r="H71" s="279">
        <v>1803223.55</v>
      </c>
      <c r="I71" s="279">
        <v>931283.97</v>
      </c>
      <c r="J71" s="279">
        <v>933409.03</v>
      </c>
      <c r="K71" s="295">
        <v>0.22818603867948983</v>
      </c>
    </row>
    <row r="72" spans="2:11" ht="15">
      <c r="B72" s="377" t="s">
        <v>229</v>
      </c>
      <c r="C72" s="288" t="s">
        <v>119</v>
      </c>
      <c r="D72" s="281">
        <v>13688.353800000001</v>
      </c>
      <c r="E72" s="282">
        <v>13608</v>
      </c>
      <c r="F72" s="282">
        <v>0</v>
      </c>
      <c r="G72" s="283">
        <v>-100</v>
      </c>
      <c r="H72" s="282">
        <v>21851.919999999998</v>
      </c>
      <c r="I72" s="282">
        <v>20700</v>
      </c>
      <c r="J72" s="282">
        <v>0</v>
      </c>
      <c r="K72" s="296">
        <v>-100</v>
      </c>
    </row>
    <row r="73" spans="2:11" ht="12.4" customHeight="1">
      <c r="B73" s="379"/>
      <c r="C73" s="289" t="s">
        <v>121</v>
      </c>
      <c r="D73" s="272">
        <v>20000</v>
      </c>
      <c r="E73" s="273">
        <v>20000</v>
      </c>
      <c r="F73" s="273">
        <v>0</v>
      </c>
      <c r="G73" s="274">
        <v>-100</v>
      </c>
      <c r="H73" s="297">
        <v>15760</v>
      </c>
      <c r="I73" s="297">
        <v>15760</v>
      </c>
      <c r="J73" s="297">
        <v>0</v>
      </c>
      <c r="K73" s="298">
        <v>-100</v>
      </c>
    </row>
    <row r="74" spans="2:11" s="162" customFormat="1" ht="14.65" customHeight="1">
      <c r="B74" s="379"/>
      <c r="C74" s="289" t="s">
        <v>93</v>
      </c>
      <c r="D74" s="272">
        <v>1309.2565</v>
      </c>
      <c r="E74" s="273">
        <v>1309.2565</v>
      </c>
      <c r="F74" s="273">
        <v>750</v>
      </c>
      <c r="G74" s="274">
        <v>-42.715579414728886</v>
      </c>
      <c r="H74" s="297">
        <v>2160.5</v>
      </c>
      <c r="I74" s="297">
        <v>2160.5</v>
      </c>
      <c r="J74" s="297">
        <v>452.88</v>
      </c>
      <c r="K74" s="298">
        <v>-79.038185605183983</v>
      </c>
    </row>
    <row r="75" spans="2:11" ht="15">
      <c r="B75" s="379"/>
      <c r="C75" s="289" t="s">
        <v>160</v>
      </c>
      <c r="D75" s="272">
        <v>4.2</v>
      </c>
      <c r="E75" s="273">
        <v>0</v>
      </c>
      <c r="F75" s="273">
        <v>0</v>
      </c>
      <c r="G75" s="274" t="s">
        <v>133</v>
      </c>
      <c r="H75" s="297">
        <v>780</v>
      </c>
      <c r="I75" s="297">
        <v>0</v>
      </c>
      <c r="J75" s="297">
        <v>0</v>
      </c>
      <c r="K75" s="298" t="s">
        <v>133</v>
      </c>
    </row>
    <row r="76" spans="2:11" ht="15">
      <c r="B76" s="379"/>
      <c r="C76" s="289" t="s">
        <v>95</v>
      </c>
      <c r="D76" s="272">
        <v>96</v>
      </c>
      <c r="E76" s="273">
        <v>96</v>
      </c>
      <c r="F76" s="273">
        <v>0</v>
      </c>
      <c r="G76" s="274">
        <v>-100</v>
      </c>
      <c r="H76" s="297">
        <v>375.23</v>
      </c>
      <c r="I76" s="297">
        <v>375.23</v>
      </c>
      <c r="J76" s="297">
        <v>0</v>
      </c>
      <c r="K76" s="298">
        <v>-100</v>
      </c>
    </row>
    <row r="77" spans="2:11" ht="15">
      <c r="B77" s="379"/>
      <c r="C77" s="289" t="s">
        <v>74</v>
      </c>
      <c r="D77" s="272">
        <v>500</v>
      </c>
      <c r="E77" s="273">
        <v>0</v>
      </c>
      <c r="F77" s="273">
        <v>0</v>
      </c>
      <c r="G77" s="274" t="s">
        <v>133</v>
      </c>
      <c r="H77" s="297">
        <v>26.21</v>
      </c>
      <c r="I77" s="297">
        <v>0</v>
      </c>
      <c r="J77" s="297">
        <v>0</v>
      </c>
      <c r="K77" s="298" t="s">
        <v>133</v>
      </c>
    </row>
    <row r="78" spans="2:11" ht="15">
      <c r="B78" s="378"/>
      <c r="C78" s="289" t="s">
        <v>97</v>
      </c>
      <c r="D78" s="272">
        <v>0</v>
      </c>
      <c r="E78" s="273">
        <v>0</v>
      </c>
      <c r="F78" s="273">
        <v>183.25290000000001</v>
      </c>
      <c r="G78" s="274" t="s">
        <v>133</v>
      </c>
      <c r="H78" s="297">
        <v>0</v>
      </c>
      <c r="I78" s="297">
        <v>0</v>
      </c>
      <c r="J78" s="297">
        <v>844.47</v>
      </c>
      <c r="K78" s="298" t="s">
        <v>133</v>
      </c>
    </row>
    <row r="79" spans="2:11" ht="15">
      <c r="B79" s="293" t="s">
        <v>230</v>
      </c>
      <c r="C79" s="294"/>
      <c r="D79" s="278">
        <v>35597.810299999997</v>
      </c>
      <c r="E79" s="279">
        <v>35013.256500000003</v>
      </c>
      <c r="F79" s="279">
        <v>933.25289999999995</v>
      </c>
      <c r="G79" s="280">
        <v>-97.334572692488635</v>
      </c>
      <c r="H79" s="279">
        <v>40953.86</v>
      </c>
      <c r="I79" s="279">
        <v>38995.729999999996</v>
      </c>
      <c r="J79" s="279">
        <v>1297.3499999999999</v>
      </c>
      <c r="K79" s="295">
        <v>-96.673097285266877</v>
      </c>
    </row>
    <row r="80" spans="2:11" ht="15">
      <c r="B80" s="377" t="s">
        <v>82</v>
      </c>
      <c r="C80" s="288" t="s">
        <v>74</v>
      </c>
      <c r="D80" s="281">
        <v>82475.88</v>
      </c>
      <c r="E80" s="282">
        <v>47944.88</v>
      </c>
      <c r="F80" s="282">
        <v>55876</v>
      </c>
      <c r="G80" s="283">
        <v>16.542162583366583</v>
      </c>
      <c r="H80" s="282">
        <v>9603.83</v>
      </c>
      <c r="I80" s="282">
        <v>5663.05</v>
      </c>
      <c r="J80" s="282">
        <v>5837.82</v>
      </c>
      <c r="K80" s="296">
        <v>3.0861461579890559</v>
      </c>
    </row>
    <row r="81" spans="2:11" s="162" customFormat="1" ht="15">
      <c r="B81" s="378"/>
      <c r="C81" s="289" t="s">
        <v>93</v>
      </c>
      <c r="D81" s="272">
        <v>651.95309999999995</v>
      </c>
      <c r="E81" s="273">
        <v>651.95309999999995</v>
      </c>
      <c r="F81" s="273">
        <v>0</v>
      </c>
      <c r="G81" s="274">
        <v>-100</v>
      </c>
      <c r="H81" s="297">
        <v>840.1</v>
      </c>
      <c r="I81" s="297">
        <v>840.1</v>
      </c>
      <c r="J81" s="297">
        <v>0</v>
      </c>
      <c r="K81" s="298">
        <v>-100</v>
      </c>
    </row>
    <row r="82" spans="2:11" ht="15">
      <c r="B82" s="293" t="s">
        <v>111</v>
      </c>
      <c r="C82" s="294"/>
      <c r="D82" s="278">
        <v>83127.833100000003</v>
      </c>
      <c r="E82" s="279">
        <v>48596.833099999996</v>
      </c>
      <c r="F82" s="279">
        <v>55876</v>
      </c>
      <c r="G82" s="280">
        <v>14.978685720160655</v>
      </c>
      <c r="H82" s="279">
        <v>10443.93</v>
      </c>
      <c r="I82" s="279">
        <v>6503.1500000000005</v>
      </c>
      <c r="J82" s="279">
        <v>5837.82</v>
      </c>
      <c r="K82" s="295">
        <v>-10.230888108070712</v>
      </c>
    </row>
    <row r="83" spans="2:11" s="162" customFormat="1" ht="15">
      <c r="B83" s="377" t="s">
        <v>117</v>
      </c>
      <c r="C83" s="288" t="s">
        <v>91</v>
      </c>
      <c r="D83" s="281">
        <v>361834.5</v>
      </c>
      <c r="E83" s="282">
        <v>144598.5</v>
      </c>
      <c r="F83" s="282">
        <v>132836</v>
      </c>
      <c r="G83" s="283">
        <v>-8.1345933740668119</v>
      </c>
      <c r="H83" s="282">
        <v>297461.53000000003</v>
      </c>
      <c r="I83" s="282">
        <v>108918.05</v>
      </c>
      <c r="J83" s="282">
        <v>111737.13</v>
      </c>
      <c r="K83" s="296">
        <v>2.588257869104349</v>
      </c>
    </row>
    <row r="84" spans="2:11" s="162" customFormat="1" ht="15">
      <c r="B84" s="379"/>
      <c r="C84" s="289" t="s">
        <v>119</v>
      </c>
      <c r="D84" s="272">
        <v>31422.537400000001</v>
      </c>
      <c r="E84" s="273">
        <v>21385.943800000001</v>
      </c>
      <c r="F84" s="273">
        <v>0</v>
      </c>
      <c r="G84" s="274">
        <v>-100</v>
      </c>
      <c r="H84" s="297">
        <v>68433.070000000007</v>
      </c>
      <c r="I84" s="297">
        <v>48315.95</v>
      </c>
      <c r="J84" s="297">
        <v>0</v>
      </c>
      <c r="K84" s="298">
        <v>-100</v>
      </c>
    </row>
    <row r="85" spans="2:11" s="162" customFormat="1" ht="15">
      <c r="B85" s="379"/>
      <c r="C85" s="289" t="s">
        <v>74</v>
      </c>
      <c r="D85" s="272">
        <v>26727</v>
      </c>
      <c r="E85" s="273">
        <v>19815</v>
      </c>
      <c r="F85" s="273">
        <v>5167.8999999999996</v>
      </c>
      <c r="G85" s="274">
        <v>-73.919253091092614</v>
      </c>
      <c r="H85" s="297">
        <v>61040.09</v>
      </c>
      <c r="I85" s="297">
        <v>46608.39</v>
      </c>
      <c r="J85" s="297">
        <v>1481.34</v>
      </c>
      <c r="K85" s="298">
        <v>-96.8217310231055</v>
      </c>
    </row>
    <row r="86" spans="2:11" s="162" customFormat="1" ht="14.65" customHeight="1">
      <c r="B86" s="379"/>
      <c r="C86" s="289" t="s">
        <v>93</v>
      </c>
      <c r="D86" s="272">
        <v>10800</v>
      </c>
      <c r="E86" s="273">
        <v>2400</v>
      </c>
      <c r="F86" s="273">
        <v>15600</v>
      </c>
      <c r="G86" s="274">
        <v>550</v>
      </c>
      <c r="H86" s="297">
        <v>10260</v>
      </c>
      <c r="I86" s="297">
        <v>2280</v>
      </c>
      <c r="J86" s="297">
        <v>14820</v>
      </c>
      <c r="K86" s="298">
        <v>550</v>
      </c>
    </row>
    <row r="87" spans="2:11" s="162" customFormat="1" ht="15">
      <c r="B87" s="378"/>
      <c r="C87" s="289" t="s">
        <v>75</v>
      </c>
      <c r="D87" s="272">
        <v>385</v>
      </c>
      <c r="E87" s="273">
        <v>0</v>
      </c>
      <c r="F87" s="273">
        <v>16</v>
      </c>
      <c r="G87" s="274" t="s">
        <v>133</v>
      </c>
      <c r="H87" s="297">
        <v>780.22</v>
      </c>
      <c r="I87" s="297">
        <v>0</v>
      </c>
      <c r="J87" s="297">
        <v>34.75</v>
      </c>
      <c r="K87" s="298" t="s">
        <v>133</v>
      </c>
    </row>
    <row r="88" spans="2:11" s="162" customFormat="1" ht="15">
      <c r="B88" s="293" t="s">
        <v>118</v>
      </c>
      <c r="C88" s="294"/>
      <c r="D88" s="278">
        <v>431169.03740000003</v>
      </c>
      <c r="E88" s="279">
        <v>188199.44380000001</v>
      </c>
      <c r="F88" s="279">
        <v>153619.9</v>
      </c>
      <c r="G88" s="280">
        <v>-18.37388203800845</v>
      </c>
      <c r="H88" s="279">
        <v>437974.91</v>
      </c>
      <c r="I88" s="279">
        <v>206122.39</v>
      </c>
      <c r="J88" s="279">
        <v>128073.22</v>
      </c>
      <c r="K88" s="295">
        <v>-37.865449745658395</v>
      </c>
    </row>
    <row r="89" spans="2:11" s="162" customFormat="1" ht="15">
      <c r="B89" s="377" t="s">
        <v>228</v>
      </c>
      <c r="C89" s="288" t="s">
        <v>119</v>
      </c>
      <c r="D89" s="281">
        <v>1850</v>
      </c>
      <c r="E89" s="282">
        <v>0</v>
      </c>
      <c r="F89" s="282">
        <v>0</v>
      </c>
      <c r="G89" s="283" t="s">
        <v>133</v>
      </c>
      <c r="H89" s="282">
        <v>167484.03</v>
      </c>
      <c r="I89" s="282">
        <v>0</v>
      </c>
      <c r="J89" s="282">
        <v>0</v>
      </c>
      <c r="K89" s="296" t="s">
        <v>133</v>
      </c>
    </row>
    <row r="90" spans="2:11" s="162" customFormat="1" ht="15">
      <c r="B90" s="378"/>
      <c r="C90" s="289" t="s">
        <v>81</v>
      </c>
      <c r="D90" s="272">
        <v>0</v>
      </c>
      <c r="E90" s="273">
        <v>0</v>
      </c>
      <c r="F90" s="273">
        <v>1.7692000000000001</v>
      </c>
      <c r="G90" s="274" t="s">
        <v>133</v>
      </c>
      <c r="H90" s="297">
        <v>0</v>
      </c>
      <c r="I90" s="297">
        <v>0</v>
      </c>
      <c r="J90" s="297">
        <v>492.42</v>
      </c>
      <c r="K90" s="298" t="s">
        <v>133</v>
      </c>
    </row>
    <row r="91" spans="2:11" s="162" customFormat="1" ht="15">
      <c r="B91" s="293" t="s">
        <v>214</v>
      </c>
      <c r="C91" s="294"/>
      <c r="D91" s="278">
        <v>1850</v>
      </c>
      <c r="E91" s="279">
        <v>0</v>
      </c>
      <c r="F91" s="279">
        <v>1.7692000000000001</v>
      </c>
      <c r="G91" s="280" t="s">
        <v>133</v>
      </c>
      <c r="H91" s="279">
        <v>167484.03</v>
      </c>
      <c r="I91" s="279">
        <v>0</v>
      </c>
      <c r="J91" s="279">
        <v>492.42</v>
      </c>
      <c r="K91" s="295" t="s">
        <v>133</v>
      </c>
    </row>
    <row r="92" spans="2:11" s="162" customFormat="1" ht="15">
      <c r="B92" s="288" t="s">
        <v>266</v>
      </c>
      <c r="C92" s="288" t="s">
        <v>74</v>
      </c>
      <c r="D92" s="281">
        <v>64472</v>
      </c>
      <c r="E92" s="282">
        <v>52359</v>
      </c>
      <c r="F92" s="282">
        <v>5922</v>
      </c>
      <c r="G92" s="283">
        <v>-88.689623560419406</v>
      </c>
      <c r="H92" s="282">
        <v>7543.65</v>
      </c>
      <c r="I92" s="282">
        <v>6181.56</v>
      </c>
      <c r="J92" s="282">
        <v>690.58</v>
      </c>
      <c r="K92" s="296">
        <v>-88.828386362018648</v>
      </c>
    </row>
    <row r="93" spans="2:11" ht="15">
      <c r="B93" s="293" t="s">
        <v>255</v>
      </c>
      <c r="C93" s="294"/>
      <c r="D93" s="278">
        <v>64472</v>
      </c>
      <c r="E93" s="279">
        <v>52359</v>
      </c>
      <c r="F93" s="279">
        <v>5922</v>
      </c>
      <c r="G93" s="280">
        <v>-88.689623560419406</v>
      </c>
      <c r="H93" s="279">
        <v>7543.65</v>
      </c>
      <c r="I93" s="279">
        <v>6181.56</v>
      </c>
      <c r="J93" s="279">
        <v>690.58</v>
      </c>
      <c r="K93" s="295">
        <v>-88.828386362018648</v>
      </c>
    </row>
    <row r="94" spans="2:11" ht="15">
      <c r="B94" s="299" t="s">
        <v>88</v>
      </c>
      <c r="C94" s="300"/>
      <c r="D94" s="285">
        <v>109499612.06479998</v>
      </c>
      <c r="E94" s="286">
        <v>53875316.878599986</v>
      </c>
      <c r="F94" s="286">
        <v>61233202.086899996</v>
      </c>
      <c r="G94" s="287">
        <v>13.657247204466394</v>
      </c>
      <c r="H94" s="301">
        <v>103882406.55999997</v>
      </c>
      <c r="I94" s="301">
        <v>49768141.519999996</v>
      </c>
      <c r="J94" s="301">
        <v>56067032.600000009</v>
      </c>
      <c r="K94" s="302">
        <v>12.656472368912386</v>
      </c>
    </row>
    <row r="95" spans="2:11">
      <c r="B95" s="260" t="s">
        <v>240</v>
      </c>
    </row>
  </sheetData>
  <mergeCells count="13">
    <mergeCell ref="B24:B41"/>
    <mergeCell ref="B6:B22"/>
    <mergeCell ref="B2:K2"/>
    <mergeCell ref="D4:G4"/>
    <mergeCell ref="H4:K4"/>
    <mergeCell ref="B4:B5"/>
    <mergeCell ref="C4:C5"/>
    <mergeCell ref="B89:B90"/>
    <mergeCell ref="B43:B53"/>
    <mergeCell ref="B55:B70"/>
    <mergeCell ref="B72:B78"/>
    <mergeCell ref="B80:B81"/>
    <mergeCell ref="B83:B87"/>
  </mergeCells>
  <hyperlinks>
    <hyperlink ref="M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46"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H26"/>
  <sheetViews>
    <sheetView view="pageBreakPreview" zoomScale="60" zoomScaleNormal="80" zoomScalePageLayoutView="80" workbookViewId="0"/>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9" t="s">
        <v>105</v>
      </c>
      <c r="F2" s="58"/>
      <c r="G2" s="57"/>
      <c r="H2" s="57"/>
    </row>
    <row r="3" spans="2:8" ht="15" customHeight="1">
      <c r="B3" s="57"/>
      <c r="C3" s="57"/>
      <c r="E3" s="102" t="str">
        <f>+Portada!D49</f>
        <v>Julio 2018</v>
      </c>
      <c r="F3" s="101"/>
      <c r="G3" s="57"/>
      <c r="H3" s="57"/>
    </row>
    <row r="4" spans="2:8">
      <c r="B4" s="57"/>
      <c r="C4" s="57"/>
      <c r="D4" s="58"/>
      <c r="E4" s="85" t="s">
        <v>258</v>
      </c>
      <c r="F4" s="58"/>
      <c r="G4" s="57"/>
      <c r="H4" s="57"/>
    </row>
    <row r="5" spans="2:8">
      <c r="B5" s="57"/>
      <c r="D5" s="86"/>
      <c r="F5" s="86"/>
      <c r="G5" s="86"/>
      <c r="H5" s="57"/>
    </row>
    <row r="6" spans="2:8">
      <c r="B6" s="57"/>
      <c r="C6" s="57"/>
      <c r="D6" s="57"/>
      <c r="E6" s="57"/>
      <c r="F6" s="57"/>
      <c r="G6" s="57"/>
      <c r="H6" s="57"/>
    </row>
    <row r="7" spans="2:8">
      <c r="B7" s="57"/>
      <c r="C7" s="57"/>
      <c r="D7" s="58"/>
      <c r="E7" s="80" t="s">
        <v>231</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113</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216</v>
      </c>
      <c r="F17" s="98"/>
      <c r="G17" s="98"/>
      <c r="H17" s="84"/>
    </row>
    <row r="18" spans="2:8">
      <c r="B18" s="58"/>
      <c r="E18" s="98" t="s">
        <v>217</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50" t="s">
        <v>103</v>
      </c>
      <c r="F25" s="90"/>
      <c r="G25" s="90"/>
      <c r="H25" s="84"/>
    </row>
    <row r="26" spans="2:8">
      <c r="B26" s="57"/>
      <c r="C26" s="57"/>
      <c r="D26" s="57"/>
      <c r="E26" s="57"/>
      <c r="F26" s="57"/>
      <c r="G26" s="57"/>
      <c r="H26" s="57"/>
    </row>
  </sheetData>
  <hyperlinks>
    <hyperlink ref="E15" r:id="rId1"/>
  </hyperlinks>
  <printOptions horizontalCentered="1" verticalCentered="1"/>
  <pageMargins left="0.70866141732283472" right="0.70866141732283472" top="1.299212598425197" bottom="0.74803149606299213" header="0.31496062992125984" footer="0.31496062992125984"/>
  <pageSetup paperSize="119"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9"/>
  <sheetViews>
    <sheetView view="pageBreakPreview" zoomScale="60" zoomScaleNormal="80" zoomScalePageLayoutView="80" workbookViewId="0">
      <selection activeCell="B1" sqref="B1:I39"/>
    </sheetView>
  </sheetViews>
  <sheetFormatPr baseColWidth="10" defaultColWidth="10.85546875" defaultRowHeight="14.25"/>
  <cols>
    <col min="1" max="1" width="1.28515625" style="152" customWidth="1"/>
    <col min="2" max="9" width="11" style="152" customWidth="1"/>
    <col min="10" max="10" width="2" style="152" customWidth="1"/>
    <col min="11" max="18" width="10.85546875" style="152"/>
    <col min="19" max="20" width="10.85546875" style="152" customWidth="1"/>
    <col min="21" max="25" width="10.85546875" style="152"/>
    <col min="26" max="26" width="10.85546875" style="152" customWidth="1"/>
    <col min="27" max="16384" width="10.85546875" style="152"/>
  </cols>
  <sheetData>
    <row r="2" spans="2:11" ht="15">
      <c r="B2" s="308" t="s">
        <v>147</v>
      </c>
      <c r="C2" s="308"/>
      <c r="D2" s="308"/>
      <c r="E2" s="308"/>
      <c r="F2" s="308"/>
      <c r="G2" s="308"/>
      <c r="H2" s="308"/>
      <c r="I2" s="308"/>
      <c r="J2" s="151"/>
      <c r="K2" s="52" t="s">
        <v>137</v>
      </c>
    </row>
    <row r="3" spans="2:11">
      <c r="B3" s="153"/>
      <c r="C3" s="153"/>
      <c r="D3" s="153"/>
      <c r="E3" s="153"/>
      <c r="F3" s="153"/>
      <c r="G3" s="153"/>
      <c r="H3" s="153"/>
      <c r="I3" s="153"/>
      <c r="J3" s="153"/>
    </row>
    <row r="4" spans="2:11" ht="34.5" customHeight="1">
      <c r="B4" s="309" t="s">
        <v>164</v>
      </c>
      <c r="C4" s="309"/>
      <c r="D4" s="309"/>
      <c r="E4" s="309"/>
      <c r="F4" s="309"/>
      <c r="G4" s="309"/>
      <c r="H4" s="309"/>
      <c r="I4" s="309"/>
      <c r="J4" s="154"/>
    </row>
    <row r="5" spans="2:11" ht="29.25" customHeight="1">
      <c r="B5" s="309" t="s">
        <v>149</v>
      </c>
      <c r="C5" s="309"/>
      <c r="D5" s="309"/>
      <c r="E5" s="309"/>
      <c r="F5" s="309"/>
      <c r="G5" s="309"/>
      <c r="H5" s="309"/>
      <c r="I5" s="309"/>
      <c r="J5" s="154"/>
    </row>
    <row r="6" spans="2:11" ht="18" customHeight="1">
      <c r="B6" s="307" t="s">
        <v>148</v>
      </c>
      <c r="C6" s="307"/>
      <c r="D6" s="307"/>
      <c r="E6" s="307"/>
      <c r="F6" s="307"/>
      <c r="G6" s="307"/>
      <c r="H6" s="307"/>
      <c r="I6" s="307"/>
      <c r="J6" s="154"/>
    </row>
    <row r="7" spans="2:11" ht="34.5" customHeight="1">
      <c r="B7" s="307" t="s">
        <v>150</v>
      </c>
      <c r="C7" s="307"/>
      <c r="D7" s="307"/>
      <c r="E7" s="307"/>
      <c r="F7" s="307"/>
      <c r="G7" s="307"/>
      <c r="H7" s="307"/>
      <c r="I7" s="307"/>
      <c r="J7" s="154"/>
    </row>
    <row r="8" spans="2:11" ht="34.5" customHeight="1">
      <c r="B8" s="307" t="s">
        <v>152</v>
      </c>
      <c r="C8" s="307"/>
      <c r="D8" s="307"/>
      <c r="E8" s="307"/>
      <c r="F8" s="307"/>
      <c r="G8" s="307"/>
      <c r="H8" s="307"/>
      <c r="I8" s="307"/>
      <c r="J8" s="154"/>
    </row>
    <row r="9" spans="2:11">
      <c r="B9" s="307" t="s">
        <v>232</v>
      </c>
      <c r="C9" s="307"/>
      <c r="D9" s="307"/>
      <c r="E9" s="307"/>
      <c r="F9" s="307"/>
      <c r="G9" s="307"/>
      <c r="H9" s="307"/>
      <c r="I9" s="307"/>
    </row>
  </sheetData>
  <mergeCells count="7">
    <mergeCell ref="B9:I9"/>
    <mergeCell ref="B7:I7"/>
    <mergeCell ref="B8:I8"/>
    <mergeCell ref="B2:I2"/>
    <mergeCell ref="B4:I4"/>
    <mergeCell ref="B5:I5"/>
    <mergeCell ref="B6:I6"/>
  </mergeCells>
  <hyperlinks>
    <hyperlink ref="K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firstPageNumber="4"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D38"/>
  <sheetViews>
    <sheetView view="pageBreakPreview" zoomScale="60" zoomScaleNormal="80"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10" t="s">
        <v>56</v>
      </c>
      <c r="C2" s="310"/>
      <c r="D2" s="310"/>
    </row>
    <row r="3" spans="2:4">
      <c r="B3" s="6"/>
      <c r="C3" s="50"/>
    </row>
    <row r="4" spans="2:4">
      <c r="B4" s="22" t="s">
        <v>55</v>
      </c>
      <c r="C4" s="22" t="s">
        <v>52</v>
      </c>
      <c r="D4" s="21" t="s">
        <v>51</v>
      </c>
    </row>
    <row r="5" spans="2:4" ht="8.25" customHeight="1">
      <c r="B5" s="32"/>
      <c r="C5" s="19"/>
      <c r="D5" s="18"/>
    </row>
    <row r="6" spans="2:4">
      <c r="B6" s="9">
        <v>1</v>
      </c>
      <c r="C6" s="51" t="s">
        <v>99</v>
      </c>
      <c r="D6" s="26">
        <v>5</v>
      </c>
    </row>
    <row r="7" spans="2:4">
      <c r="B7" s="9">
        <v>2</v>
      </c>
      <c r="C7" s="51" t="s">
        <v>100</v>
      </c>
      <c r="D7" s="26">
        <v>5</v>
      </c>
    </row>
    <row r="8" spans="2:4">
      <c r="B8" s="9">
        <v>3</v>
      </c>
      <c r="C8" s="51" t="s">
        <v>120</v>
      </c>
      <c r="D8" s="26">
        <v>5</v>
      </c>
    </row>
    <row r="9" spans="2:4">
      <c r="B9" s="9">
        <v>4</v>
      </c>
      <c r="C9" s="51" t="s">
        <v>249</v>
      </c>
      <c r="D9" s="26">
        <v>5</v>
      </c>
    </row>
    <row r="10" spans="2:4">
      <c r="B10" s="9">
        <v>5</v>
      </c>
      <c r="C10" s="69" t="s">
        <v>166</v>
      </c>
      <c r="D10" s="26">
        <v>5</v>
      </c>
    </row>
    <row r="11" spans="2:4" ht="7.5" customHeight="1">
      <c r="B11" s="17"/>
      <c r="C11" s="16"/>
      <c r="D11" s="15"/>
    </row>
    <row r="12" spans="2:4">
      <c r="B12" s="22" t="s">
        <v>54</v>
      </c>
      <c r="C12" s="22" t="s">
        <v>52</v>
      </c>
      <c r="D12" s="21" t="s">
        <v>51</v>
      </c>
    </row>
    <row r="13" spans="2:4" ht="8.25" customHeight="1">
      <c r="B13" s="10"/>
      <c r="C13" s="12"/>
      <c r="D13" s="14"/>
    </row>
    <row r="14" spans="2:4">
      <c r="B14" s="10">
        <v>1</v>
      </c>
      <c r="C14" s="8" t="s">
        <v>194</v>
      </c>
      <c r="D14" s="27">
        <v>6</v>
      </c>
    </row>
    <row r="15" spans="2:4">
      <c r="B15" s="10">
        <v>2</v>
      </c>
      <c r="C15" s="8" t="s">
        <v>129</v>
      </c>
      <c r="D15" s="28">
        <v>7</v>
      </c>
    </row>
    <row r="16" spans="2:4">
      <c r="B16" s="10">
        <v>3</v>
      </c>
      <c r="C16" s="8" t="s">
        <v>128</v>
      </c>
      <c r="D16" s="28">
        <v>8</v>
      </c>
    </row>
    <row r="17" spans="2:4">
      <c r="B17" s="10">
        <v>4</v>
      </c>
      <c r="C17" s="8" t="s">
        <v>101</v>
      </c>
      <c r="D17" s="28">
        <v>9</v>
      </c>
    </row>
    <row r="18" spans="2:4">
      <c r="B18" s="10">
        <v>5</v>
      </c>
      <c r="C18" s="8" t="s">
        <v>134</v>
      </c>
      <c r="D18" s="28">
        <v>10</v>
      </c>
    </row>
    <row r="19" spans="2:4">
      <c r="B19" s="10">
        <v>6</v>
      </c>
      <c r="C19" s="8" t="s">
        <v>115</v>
      </c>
      <c r="D19" s="28">
        <v>11</v>
      </c>
    </row>
    <row r="20" spans="2:4">
      <c r="B20" s="10">
        <v>7</v>
      </c>
      <c r="C20" s="8" t="s">
        <v>49</v>
      </c>
      <c r="D20" s="27">
        <v>12</v>
      </c>
    </row>
    <row r="21" spans="2:4">
      <c r="B21" s="10">
        <v>8</v>
      </c>
      <c r="C21" s="8" t="s">
        <v>48</v>
      </c>
      <c r="D21" s="27">
        <v>13</v>
      </c>
    </row>
    <row r="22" spans="2:4">
      <c r="B22" s="10">
        <v>9</v>
      </c>
      <c r="C22" s="8" t="s">
        <v>47</v>
      </c>
      <c r="D22" s="27">
        <v>14</v>
      </c>
    </row>
    <row r="23" spans="2:4" ht="12.6" customHeight="1">
      <c r="B23" s="10">
        <v>10</v>
      </c>
      <c r="C23" s="8" t="s">
        <v>183</v>
      </c>
      <c r="D23" s="132">
        <v>15</v>
      </c>
    </row>
    <row r="24" spans="2:4">
      <c r="B24" s="10">
        <v>11</v>
      </c>
      <c r="C24" s="8" t="s">
        <v>167</v>
      </c>
      <c r="D24" s="27">
        <v>16</v>
      </c>
    </row>
    <row r="25" spans="2:4">
      <c r="B25" s="10">
        <v>12</v>
      </c>
      <c r="C25" s="8" t="s">
        <v>168</v>
      </c>
      <c r="D25" s="27">
        <v>17</v>
      </c>
    </row>
    <row r="26" spans="2:4" ht="6.75" customHeight="1">
      <c r="B26" s="10"/>
      <c r="C26" s="12"/>
      <c r="D26" s="11"/>
    </row>
    <row r="27" spans="2:4">
      <c r="B27" s="22" t="s">
        <v>53</v>
      </c>
      <c r="C27" s="23" t="s">
        <v>52</v>
      </c>
      <c r="D27" s="21" t="s">
        <v>51</v>
      </c>
    </row>
    <row r="28" spans="2:4" ht="7.5" customHeight="1">
      <c r="B28" s="13"/>
      <c r="C28" s="12"/>
      <c r="D28" s="11"/>
    </row>
    <row r="29" spans="2:4">
      <c r="B29" s="10">
        <v>1</v>
      </c>
      <c r="C29" s="24" t="s">
        <v>125</v>
      </c>
      <c r="D29" s="27">
        <v>6</v>
      </c>
    </row>
    <row r="30" spans="2:4">
      <c r="B30" s="10">
        <v>2</v>
      </c>
      <c r="C30" s="6" t="s">
        <v>195</v>
      </c>
      <c r="D30" s="27">
        <v>7</v>
      </c>
    </row>
    <row r="31" spans="2:4">
      <c r="B31" s="10">
        <v>3</v>
      </c>
      <c r="C31" s="6" t="s">
        <v>131</v>
      </c>
      <c r="D31" s="27">
        <v>8</v>
      </c>
    </row>
    <row r="32" spans="2:4">
      <c r="B32" s="10">
        <v>4</v>
      </c>
      <c r="C32" s="6" t="s">
        <v>203</v>
      </c>
      <c r="D32" s="28">
        <v>9</v>
      </c>
    </row>
    <row r="33" spans="2:4">
      <c r="B33" s="10">
        <v>5</v>
      </c>
      <c r="C33" s="8" t="s">
        <v>135</v>
      </c>
      <c r="D33" s="28">
        <v>10</v>
      </c>
    </row>
    <row r="34" spans="2:4">
      <c r="B34" s="10">
        <v>6</v>
      </c>
      <c r="C34" s="8" t="s">
        <v>136</v>
      </c>
      <c r="D34" s="28">
        <v>10</v>
      </c>
    </row>
    <row r="35" spans="2:4">
      <c r="B35" s="10">
        <v>7</v>
      </c>
      <c r="C35" s="6" t="s">
        <v>50</v>
      </c>
      <c r="D35" s="28">
        <v>11</v>
      </c>
    </row>
    <row r="36" spans="2:4">
      <c r="B36" s="10">
        <v>8</v>
      </c>
      <c r="C36" s="6" t="s">
        <v>49</v>
      </c>
      <c r="D36" s="27">
        <v>12</v>
      </c>
    </row>
    <row r="37" spans="2:4">
      <c r="B37" s="10">
        <v>9</v>
      </c>
      <c r="C37" s="6" t="s">
        <v>48</v>
      </c>
      <c r="D37" s="27">
        <v>13</v>
      </c>
    </row>
    <row r="38" spans="2:4">
      <c r="B38" s="10">
        <v>10</v>
      </c>
      <c r="C38" s="6" t="s">
        <v>47</v>
      </c>
      <c r="D38" s="27">
        <v>14</v>
      </c>
    </row>
  </sheetData>
  <mergeCells count="1">
    <mergeCell ref="B2:D2"/>
  </mergeCells>
  <hyperlinks>
    <hyperlink ref="D14" location="'precio mayorista'!A1" display="'precio mayorista'!A1"/>
    <hyperlink ref="D20" location="'sup región'!A1" display="'sup región'!A1"/>
    <hyperlink ref="D21" location="'prod región'!A1" display="'prod región'!A1"/>
    <hyperlink ref="D22" location="'rend región'!A1" display="'rend región'!A1"/>
    <hyperlink ref="D29" location="'precio mayorista'!A23" display="'precio mayorista'!A23"/>
    <hyperlink ref="D15" location="'precio mayorista2'!A1" display="'precio mayorista2'!A1"/>
    <hyperlink ref="D17" location="'precio minorista'!A1" display="'precio minorista'!A1"/>
    <hyperlink ref="D19" location="'sup, prod y rend'!A1" display="'sup, prod y rend'!A1"/>
    <hyperlink ref="D24" location="export!A1" display="export!A1"/>
    <hyperlink ref="D25" location="import!A1" display="import!A1"/>
    <hyperlink ref="D30" location="'precio mayorista2'!A42" display="'precio mayorista2'!A42"/>
    <hyperlink ref="D32" location="'precio minorista'!A23" display="'precio minorista'!A23"/>
    <hyperlink ref="D35" location="'sup, prod y rend'!A22" display="'sup, prod y rend'!A22"/>
    <hyperlink ref="D36" location="'sup región'!A22" display="'sup región'!A22"/>
    <hyperlink ref="D37" location="'prod región'!A22" display="'prod región'!A22"/>
    <hyperlink ref="D38" location="'rend región'!A22" display="'rend región'!A22"/>
    <hyperlink ref="D16" location="'precio mayorista3'!A1" display="'precio mayorista3'!A1"/>
    <hyperlink ref="D18" location="'precio minorista regiones'!A1" display="'precio minorista regiones'!A1"/>
    <hyperlink ref="D31" location="'precio mayorista3'!A43" display="'precio mayorista3'!A43"/>
    <hyperlink ref="D33" location="'precio minorista regiones'!A25" display="'precio minorista regiones'!A25"/>
    <hyperlink ref="D34" location="'precio minorista regiones'!A45" display="'precio minorista regiones'!A45"/>
    <hyperlink ref="D6" location="Comentarios!A1" display="Comentarios!A1"/>
    <hyperlink ref="D7" location="Comentarios!A1" display="Comentarios!A1"/>
    <hyperlink ref="D8" location="Comentarios!A1" display="Comentarios!A1"/>
    <hyperlink ref="D10" location="Comentarios!A1" display="Comentarios!A1"/>
    <hyperlink ref="D23" location="'Ficha de Costos'!A1" display="'Ficha de Costos'!A1"/>
    <hyperlink ref="D9" location="Comentarios!A1" display="Comentarios!A1"/>
  </hyperlinks>
  <printOptions horizontalCentered="1" verticalCentered="1"/>
  <pageMargins left="0.70866141732283472" right="0.70866141732283472" top="1.299212598425197" bottom="0.74803149606299213" header="0.31496062992125984" footer="0.31496062992125984"/>
  <pageSetup paperSize="119" scale="84" orientation="portrait" r:id="rId1"/>
  <headerFooter differentFirst="1">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L11"/>
  <sheetViews>
    <sheetView view="pageBreakPreview" zoomScale="80" zoomScaleNormal="90" zoomScaleSheetLayoutView="80" zoomScalePageLayoutView="80" workbookViewId="0">
      <selection sqref="A1:K11"/>
    </sheetView>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17" t="s">
        <v>143</v>
      </c>
      <c r="C2" s="317"/>
      <c r="D2" s="317"/>
      <c r="E2" s="317"/>
      <c r="F2" s="317"/>
      <c r="G2" s="317"/>
      <c r="H2" s="317"/>
      <c r="I2" s="317"/>
      <c r="J2" s="317"/>
      <c r="K2" s="115"/>
      <c r="L2" s="52" t="s">
        <v>137</v>
      </c>
    </row>
    <row r="3" spans="2:12" ht="16.5" customHeight="1">
      <c r="B3" s="237"/>
      <c r="C3" s="237"/>
      <c r="D3" s="237"/>
      <c r="E3" s="237"/>
      <c r="F3" s="237"/>
      <c r="G3" s="237"/>
      <c r="H3" s="237"/>
      <c r="I3" s="237"/>
      <c r="J3" s="237"/>
      <c r="K3" s="238"/>
      <c r="L3" s="52"/>
    </row>
    <row r="4" spans="2:12" ht="111.95" customHeight="1">
      <c r="B4" s="318" t="s">
        <v>268</v>
      </c>
      <c r="C4" s="318"/>
      <c r="D4" s="318"/>
      <c r="E4" s="318"/>
      <c r="F4" s="318"/>
      <c r="G4" s="318"/>
      <c r="H4" s="318"/>
      <c r="I4" s="318"/>
      <c r="J4" s="318"/>
      <c r="K4" s="116"/>
    </row>
    <row r="5" spans="2:12" ht="124.35" customHeight="1">
      <c r="B5" s="318" t="s">
        <v>269</v>
      </c>
      <c r="C5" s="318"/>
      <c r="D5" s="318"/>
      <c r="E5" s="318"/>
      <c r="F5" s="318"/>
      <c r="G5" s="318"/>
      <c r="H5" s="318"/>
      <c r="I5" s="318"/>
      <c r="J5" s="318"/>
      <c r="K5" s="116"/>
    </row>
    <row r="6" spans="2:12" ht="248.25" customHeight="1">
      <c r="B6" s="318" t="s">
        <v>270</v>
      </c>
      <c r="C6" s="318"/>
      <c r="D6" s="318"/>
      <c r="E6" s="318"/>
      <c r="F6" s="318"/>
      <c r="G6" s="318"/>
      <c r="H6" s="318"/>
      <c r="I6" s="318"/>
      <c r="J6" s="318"/>
      <c r="K6" s="116"/>
    </row>
    <row r="7" spans="2:12" ht="181.35" customHeight="1">
      <c r="B7" s="319" t="s">
        <v>250</v>
      </c>
      <c r="C7" s="319"/>
      <c r="D7" s="319"/>
      <c r="E7" s="319"/>
      <c r="F7" s="319"/>
      <c r="G7" s="319"/>
      <c r="H7" s="319"/>
      <c r="I7" s="319"/>
      <c r="J7" s="319"/>
      <c r="K7" s="116"/>
    </row>
    <row r="8" spans="2:12" ht="135.94999999999999" customHeight="1">
      <c r="B8" s="318" t="s">
        <v>271</v>
      </c>
      <c r="C8" s="318"/>
      <c r="D8" s="318"/>
      <c r="E8" s="318"/>
      <c r="F8" s="318"/>
      <c r="G8" s="318"/>
      <c r="H8" s="318"/>
      <c r="I8" s="318"/>
      <c r="J8" s="318"/>
    </row>
    <row r="9" spans="2:12" ht="116.25" customHeight="1">
      <c r="B9" s="311" t="s">
        <v>251</v>
      </c>
      <c r="C9" s="312"/>
      <c r="D9" s="312"/>
      <c r="E9" s="312"/>
      <c r="F9" s="312"/>
      <c r="G9" s="312"/>
      <c r="H9" s="312"/>
      <c r="I9" s="312"/>
      <c r="J9" s="313"/>
    </row>
    <row r="10" spans="2:12" ht="15">
      <c r="B10" s="314" t="s">
        <v>241</v>
      </c>
      <c r="C10" s="315"/>
      <c r="D10" s="315"/>
      <c r="E10" s="315"/>
      <c r="F10" s="315"/>
      <c r="G10" s="315"/>
      <c r="H10" s="315"/>
      <c r="I10" s="315"/>
      <c r="J10" s="316"/>
    </row>
    <row r="11" spans="2:12" ht="9.75" customHeight="1">
      <c r="B11" s="261"/>
      <c r="C11" s="262"/>
      <c r="D11" s="262"/>
      <c r="E11" s="262"/>
      <c r="F11" s="262"/>
      <c r="G11" s="262"/>
      <c r="H11" s="262"/>
      <c r="I11" s="262"/>
      <c r="J11" s="263"/>
    </row>
  </sheetData>
  <mergeCells count="8">
    <mergeCell ref="B9:J9"/>
    <mergeCell ref="B10:J10"/>
    <mergeCell ref="B2:J2"/>
    <mergeCell ref="B4:J4"/>
    <mergeCell ref="B5:J5"/>
    <mergeCell ref="B6:J6"/>
    <mergeCell ref="B8:J8"/>
    <mergeCell ref="B7:J7"/>
  </mergeCells>
  <hyperlinks>
    <hyperlink ref="L2" location="Índice!A1" display="Volver al índice"/>
    <hyperlink ref="B10" r:id="rId1"/>
  </hyperlinks>
  <printOptions horizontalCentered="1" verticalCentered="1"/>
  <pageMargins left="0.70866141732283472" right="0.70866141732283472" top="1.299212598425197" bottom="0.74803149606299213" header="0.31496062992125984" footer="0.31496062992125984"/>
  <pageSetup paperSize="119" scale="62" firstPageNumber="4"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I22"/>
  <sheetViews>
    <sheetView view="pageBreakPreview" zoomScale="80" zoomScaleNormal="80" zoomScaleSheetLayoutView="80" zoomScalePageLayoutView="125" workbookViewId="0">
      <selection activeCell="B2" sqref="B2:G2"/>
    </sheetView>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24" t="s">
        <v>57</v>
      </c>
      <c r="C2" s="324"/>
      <c r="D2" s="324"/>
      <c r="E2" s="324"/>
      <c r="F2" s="324"/>
      <c r="G2" s="324"/>
      <c r="I2" s="40" t="s">
        <v>137</v>
      </c>
    </row>
    <row r="3" spans="2:9" ht="12.75" customHeight="1">
      <c r="B3" s="324" t="s">
        <v>124</v>
      </c>
      <c r="C3" s="324"/>
      <c r="D3" s="324"/>
      <c r="E3" s="324"/>
      <c r="F3" s="324"/>
      <c r="G3" s="324"/>
    </row>
    <row r="4" spans="2:9">
      <c r="B4" s="324" t="s">
        <v>219</v>
      </c>
      <c r="C4" s="324"/>
      <c r="D4" s="324"/>
      <c r="E4" s="324"/>
      <c r="F4" s="324"/>
      <c r="G4" s="324"/>
    </row>
    <row r="5" spans="2:9">
      <c r="B5" s="2"/>
      <c r="C5" s="2"/>
      <c r="D5" s="2"/>
      <c r="E5" s="2"/>
      <c r="F5" s="2"/>
      <c r="G5" s="2"/>
      <c r="I5" s="111"/>
    </row>
    <row r="6" spans="2:9">
      <c r="B6" s="322" t="s">
        <v>46</v>
      </c>
      <c r="C6" s="321" t="s">
        <v>45</v>
      </c>
      <c r="D6" s="321"/>
      <c r="E6" s="321"/>
      <c r="F6" s="321" t="s">
        <v>44</v>
      </c>
      <c r="G6" s="321"/>
      <c r="I6" s="111"/>
    </row>
    <row r="7" spans="2:9">
      <c r="B7" s="323"/>
      <c r="C7" s="167">
        <v>2016</v>
      </c>
      <c r="D7" s="166">
        <v>2017</v>
      </c>
      <c r="E7" s="166">
        <v>2018</v>
      </c>
      <c r="F7" s="189" t="s">
        <v>43</v>
      </c>
      <c r="G7" s="189" t="s">
        <v>42</v>
      </c>
    </row>
    <row r="8" spans="2:9">
      <c r="B8" s="78" t="s">
        <v>41</v>
      </c>
      <c r="C8" s="250">
        <v>5870.2493894916133</v>
      </c>
      <c r="D8" s="250">
        <v>3649.8039034301619</v>
      </c>
      <c r="E8" s="250">
        <v>7976.7941188395216</v>
      </c>
      <c r="F8" s="112">
        <f>(E8/D19-1)*100</f>
        <v>-2.5321073356613599</v>
      </c>
      <c r="G8" s="112">
        <f t="shared" ref="G8:G13" si="0">(E8/D8-1)*100</f>
        <v>118.55404646103764</v>
      </c>
    </row>
    <row r="9" spans="2:9">
      <c r="B9" s="79" t="s">
        <v>40</v>
      </c>
      <c r="C9" s="251">
        <v>5512.2771475282989</v>
      </c>
      <c r="D9" s="251">
        <v>4210.5750441630807</v>
      </c>
      <c r="E9" s="251">
        <v>7386.0482005676686</v>
      </c>
      <c r="F9" s="112">
        <f>(E9/E8-1)*100</f>
        <v>-7.4058062608966519</v>
      </c>
      <c r="G9" s="112">
        <f t="shared" si="0"/>
        <v>75.416614668977218</v>
      </c>
    </row>
    <row r="10" spans="2:9">
      <c r="B10" s="79" t="s">
        <v>39</v>
      </c>
      <c r="C10" s="251">
        <v>5621.283265841128</v>
      </c>
      <c r="D10" s="251">
        <v>4419.1887260479079</v>
      </c>
      <c r="E10" s="251">
        <v>7621.296860804714</v>
      </c>
      <c r="F10" s="112">
        <f>(E10/E9-1)*100</f>
        <v>3.1850409562581117</v>
      </c>
      <c r="G10" s="112">
        <f t="shared" si="0"/>
        <v>72.459185005670918</v>
      </c>
    </row>
    <row r="11" spans="2:9">
      <c r="B11" s="79" t="s">
        <v>38</v>
      </c>
      <c r="C11" s="251">
        <v>5289.886655795267</v>
      </c>
      <c r="D11" s="251">
        <v>4218.045080392988</v>
      </c>
      <c r="E11" s="252">
        <v>7169.2904729380289</v>
      </c>
      <c r="F11" s="112">
        <f>(E11/E10-1)*100</f>
        <v>-5.9308329818681171</v>
      </c>
      <c r="G11" s="112">
        <f t="shared" si="0"/>
        <v>69.96713729456107</v>
      </c>
    </row>
    <row r="12" spans="2:9">
      <c r="B12" s="79" t="s">
        <v>37</v>
      </c>
      <c r="C12" s="251">
        <v>6568.1963639273808</v>
      </c>
      <c r="D12" s="251">
        <v>4293.8489268546818</v>
      </c>
      <c r="E12" s="252">
        <v>6467.8749860272064</v>
      </c>
      <c r="F12" s="112">
        <f>(E12/E11-1)*100</f>
        <v>-9.7836109383273033</v>
      </c>
      <c r="G12" s="112">
        <f t="shared" si="0"/>
        <v>50.631172549543699</v>
      </c>
    </row>
    <row r="13" spans="2:9">
      <c r="B13" s="79" t="s">
        <v>36</v>
      </c>
      <c r="C13" s="251">
        <v>7206.8687738496637</v>
      </c>
      <c r="D13" s="251">
        <v>3778.7463022463317</v>
      </c>
      <c r="E13" s="251">
        <v>6864.28954335664</v>
      </c>
      <c r="F13" s="112">
        <f>(E13/E12-1)*100</f>
        <v>6.1289767997344313</v>
      </c>
      <c r="G13" s="112">
        <f t="shared" si="0"/>
        <v>81.655210334603879</v>
      </c>
    </row>
    <row r="14" spans="2:9">
      <c r="B14" s="79" t="s">
        <v>35</v>
      </c>
      <c r="C14" s="251">
        <v>7248.9546176367357</v>
      </c>
      <c r="D14" s="251">
        <v>3934.1468877263478</v>
      </c>
      <c r="E14" s="252"/>
      <c r="F14" s="112"/>
      <c r="G14" s="112"/>
    </row>
    <row r="15" spans="2:9">
      <c r="B15" s="79" t="s">
        <v>34</v>
      </c>
      <c r="C15" s="251">
        <v>7945.3385133182337</v>
      </c>
      <c r="D15" s="251">
        <v>3813.1342349857005</v>
      </c>
      <c r="E15" s="252"/>
      <c r="F15" s="112"/>
      <c r="G15" s="112"/>
    </row>
    <row r="16" spans="2:9">
      <c r="B16" s="79" t="s">
        <v>33</v>
      </c>
      <c r="C16" s="251">
        <v>7040.2649865985759</v>
      </c>
      <c r="D16" s="251">
        <v>4307.8244704163626</v>
      </c>
      <c r="E16" s="251"/>
      <c r="F16" s="112"/>
      <c r="G16" s="112"/>
    </row>
    <row r="17" spans="2:9">
      <c r="B17" s="79" t="s">
        <v>32</v>
      </c>
      <c r="C17" s="251">
        <v>7292.0917825686429</v>
      </c>
      <c r="D17" s="251">
        <v>4391.534614620974</v>
      </c>
      <c r="E17" s="251"/>
      <c r="F17" s="112"/>
      <c r="G17" s="112"/>
    </row>
    <row r="18" spans="2:9">
      <c r="B18" s="79" t="s">
        <v>31</v>
      </c>
      <c r="C18" s="251">
        <v>6354.105789104201</v>
      </c>
      <c r="D18" s="251">
        <v>6788.0859724450893</v>
      </c>
      <c r="E18" s="251"/>
      <c r="F18" s="112"/>
      <c r="G18" s="112"/>
    </row>
    <row r="19" spans="2:9">
      <c r="B19" s="2" t="s">
        <v>30</v>
      </c>
      <c r="C19" s="253">
        <v>3863.9035405145264</v>
      </c>
      <c r="D19" s="253">
        <v>8184.0223490930721</v>
      </c>
      <c r="E19" s="253"/>
      <c r="F19" s="112"/>
      <c r="G19" s="112"/>
    </row>
    <row r="20" spans="2:9">
      <c r="B20" s="4" t="s">
        <v>200</v>
      </c>
      <c r="C20" s="254">
        <f>AVERAGE(C8:C19)</f>
        <v>6317.7850688478547</v>
      </c>
      <c r="D20" s="254">
        <f>AVERAGE(D8:D19)</f>
        <v>4665.7463760352248</v>
      </c>
      <c r="E20" s="254"/>
      <c r="F20" s="113"/>
      <c r="G20" s="113"/>
    </row>
    <row r="21" spans="2:9">
      <c r="B21" s="3" t="s">
        <v>259</v>
      </c>
      <c r="C21" s="255">
        <f>AVERAGE(C8:C13)</f>
        <v>6011.4602660722257</v>
      </c>
      <c r="D21" s="255">
        <f>AVERAGE(D8:D13)</f>
        <v>4095.034663855859</v>
      </c>
      <c r="E21" s="255">
        <f>AVERAGE(E8:E13)</f>
        <v>7247.5990304222951</v>
      </c>
      <c r="F21" s="114"/>
      <c r="G21" s="114">
        <f>(E21/D21-1)*100</f>
        <v>76.985047144826879</v>
      </c>
    </row>
    <row r="22" spans="2:9" ht="82.35" customHeight="1">
      <c r="B22" s="320" t="s">
        <v>234</v>
      </c>
      <c r="C22" s="320"/>
      <c r="D22" s="320"/>
      <c r="E22" s="320"/>
      <c r="F22" s="320"/>
      <c r="G22" s="320"/>
      <c r="H22" s="171"/>
      <c r="I22" s="111"/>
    </row>
  </sheetData>
  <mergeCells count="7">
    <mergeCell ref="B22:G22"/>
    <mergeCell ref="F6:G6"/>
    <mergeCell ref="B6:B7"/>
    <mergeCell ref="B2:G2"/>
    <mergeCell ref="B3:G3"/>
    <mergeCell ref="B4:G4"/>
    <mergeCell ref="C6:E6"/>
  </mergeCells>
  <hyperlinks>
    <hyperlink ref="I2" location="Índice!A1" display="Volver al índice"/>
  </hyperlinks>
  <printOptions horizontalCentered="1" verticalCentered="1"/>
  <pageMargins left="0.7" right="0.7" top="0.75" bottom="0.75" header="0.3" footer="0.3"/>
  <pageSetup paperSize="119" scale="93" orientation="portrait" r:id="rId1"/>
  <headerFooter differentFirst="1">
    <oddFooter>&amp;C&amp;P</oddFooter>
  </headerFooter>
  <ignoredErrors>
    <ignoredError sqref="C20:E2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Z41"/>
  <sheetViews>
    <sheetView view="pageBreakPreview" zoomScale="60" zoomScaleNormal="80" workbookViewId="0">
      <selection sqref="A1:L58"/>
    </sheetView>
  </sheetViews>
  <sheetFormatPr baseColWidth="10" defaultColWidth="10.85546875" defaultRowHeight="12.75"/>
  <cols>
    <col min="1" max="1" width="1.42578125" style="162" customWidth="1"/>
    <col min="2" max="11" width="11" style="162" customWidth="1"/>
    <col min="12" max="12" width="12.28515625" style="162" customWidth="1"/>
    <col min="13" max="13" width="14.140625" style="162" customWidth="1"/>
    <col min="14" max="14" width="10.85546875" style="108" customWidth="1"/>
    <col min="15" max="25" width="10.85546875" style="240" hidden="1" customWidth="1"/>
    <col min="26" max="26" width="10.85546875" style="108"/>
    <col min="27" max="16384" width="10.85546875" style="162"/>
  </cols>
  <sheetData>
    <row r="1" spans="2:25" ht="6.75" customHeight="1"/>
    <row r="2" spans="2:25">
      <c r="B2" s="326" t="s">
        <v>58</v>
      </c>
      <c r="C2" s="326"/>
      <c r="D2" s="326"/>
      <c r="E2" s="326"/>
      <c r="F2" s="326"/>
      <c r="G2" s="326"/>
      <c r="H2" s="326"/>
      <c r="I2" s="326"/>
      <c r="J2" s="326"/>
      <c r="K2" s="326"/>
      <c r="L2" s="326"/>
      <c r="M2" s="40" t="s">
        <v>137</v>
      </c>
      <c r="N2" s="110"/>
    </row>
    <row r="3" spans="2:25">
      <c r="B3" s="326" t="s">
        <v>129</v>
      </c>
      <c r="C3" s="326"/>
      <c r="D3" s="326"/>
      <c r="E3" s="326"/>
      <c r="F3" s="326"/>
      <c r="G3" s="326"/>
      <c r="H3" s="326"/>
      <c r="I3" s="326"/>
      <c r="J3" s="326"/>
      <c r="K3" s="326"/>
      <c r="L3" s="326"/>
      <c r="M3" s="166"/>
      <c r="N3" s="165"/>
    </row>
    <row r="4" spans="2:25">
      <c r="B4" s="326" t="s">
        <v>219</v>
      </c>
      <c r="C4" s="326"/>
      <c r="D4" s="326"/>
      <c r="E4" s="326"/>
      <c r="F4" s="326"/>
      <c r="G4" s="326"/>
      <c r="H4" s="326"/>
      <c r="I4" s="326"/>
      <c r="J4" s="326"/>
      <c r="K4" s="326"/>
      <c r="L4" s="326"/>
      <c r="M4" s="166"/>
      <c r="N4" s="165"/>
    </row>
    <row r="5" spans="2:25" ht="28.7" customHeight="1">
      <c r="B5" s="49" t="s">
        <v>220</v>
      </c>
      <c r="C5" s="70" t="s">
        <v>61</v>
      </c>
      <c r="D5" s="70" t="s">
        <v>116</v>
      </c>
      <c r="E5" s="70" t="s">
        <v>221</v>
      </c>
      <c r="F5" s="70" t="s">
        <v>222</v>
      </c>
      <c r="G5" s="70" t="s">
        <v>207</v>
      </c>
      <c r="H5" s="70" t="s">
        <v>223</v>
      </c>
      <c r="I5" s="70" t="s">
        <v>224</v>
      </c>
      <c r="J5" s="70" t="s">
        <v>122</v>
      </c>
      <c r="K5" s="70" t="s">
        <v>145</v>
      </c>
      <c r="L5" s="70" t="s">
        <v>67</v>
      </c>
      <c r="P5" s="242" t="str">
        <f t="shared" ref="P5:W5" si="0">+C5</f>
        <v>Asterix</v>
      </c>
      <c r="Q5" s="242" t="str">
        <f t="shared" si="0"/>
        <v>Cardinal</v>
      </c>
      <c r="R5" s="242" t="str">
        <f t="shared" si="0"/>
        <v>Desirée</v>
      </c>
      <c r="S5" s="242" t="str">
        <f t="shared" si="0"/>
        <v>Karú</v>
      </c>
      <c r="T5" s="242" t="str">
        <f t="shared" si="0"/>
        <v>Monalisa</v>
      </c>
      <c r="U5" s="242" t="str">
        <f t="shared" si="0"/>
        <v>Patagonia</v>
      </c>
      <c r="V5" s="242" t="str">
        <f t="shared" si="0"/>
        <v>Pukará</v>
      </c>
      <c r="W5" s="242" t="str">
        <f t="shared" si="0"/>
        <v>Rodeo</v>
      </c>
      <c r="X5" s="242" t="s">
        <v>207</v>
      </c>
      <c r="Y5" s="242" t="s">
        <v>211</v>
      </c>
    </row>
    <row r="6" spans="2:25">
      <c r="B6" s="76">
        <v>43249</v>
      </c>
      <c r="C6" s="107">
        <v>7281.6658932714618</v>
      </c>
      <c r="D6" s="107">
        <v>6823</v>
      </c>
      <c r="E6" s="107"/>
      <c r="F6" s="107"/>
      <c r="G6" s="107">
        <v>6333</v>
      </c>
      <c r="H6" s="107">
        <v>6621.2937317784254</v>
      </c>
      <c r="I6" s="107">
        <v>6145.072463768116</v>
      </c>
      <c r="J6" s="107">
        <v>5828.2238805970146</v>
      </c>
      <c r="K6" s="208">
        <v>6000</v>
      </c>
      <c r="L6" s="107">
        <v>6611.1240760295668</v>
      </c>
      <c r="P6" s="243">
        <f t="shared" ref="P6:P30" si="1">+IF(C6="","",((C6-$L6)/$L6))</f>
        <v>0.10142629445923231</v>
      </c>
      <c r="Q6" s="243">
        <f t="shared" ref="Q6:Q30" si="2">+IF(D6="","",((D6-$L6)/$L6))</f>
        <v>3.2048396238492503E-2</v>
      </c>
      <c r="R6" s="243" t="str">
        <f t="shared" ref="R6:R30" si="3">+IF(E6="","",((E6-$L6)/$L6))</f>
        <v/>
      </c>
      <c r="S6" s="243" t="str">
        <f t="shared" ref="S6:S30" si="4">+IF(F6="","",((F6-$L6)/$L6))</f>
        <v/>
      </c>
      <c r="T6" s="243">
        <f t="shared" ref="T6:T30" si="5">+IF(G6="","",((G6-$L6)/$L6))</f>
        <v>-4.2069105469973181E-2</v>
      </c>
      <c r="U6" s="243">
        <f t="shared" ref="U6:U30" si="6">+IF(H6="","",((H6-$L6)/$L6))</f>
        <v>1.5382642394704694E-3</v>
      </c>
      <c r="V6" s="243">
        <f t="shared" ref="V6:V30" si="7">+IF(I6="","",((I6-$L6)/$L6))</f>
        <v>-7.0495063608206662E-2</v>
      </c>
      <c r="W6" s="243">
        <f t="shared" ref="W6:W30" si="8">+IF(J6="","",((J6-$L6)/$L6))</f>
        <v>-0.11842164606638837</v>
      </c>
      <c r="X6" s="243">
        <f t="shared" ref="X6:X30" si="9">+IF(K6="","",((K6-$L6)/$L6))</f>
        <v>-9.2438754590216179E-2</v>
      </c>
      <c r="Y6" s="243"/>
    </row>
    <row r="7" spans="2:25">
      <c r="B7" s="77">
        <v>43250</v>
      </c>
      <c r="C7" s="73">
        <v>6978.6466973886327</v>
      </c>
      <c r="D7" s="73">
        <v>7000</v>
      </c>
      <c r="E7" s="73"/>
      <c r="F7" s="73"/>
      <c r="G7" s="73"/>
      <c r="H7" s="73">
        <v>6572.6123348017618</v>
      </c>
      <c r="I7" s="73">
        <v>6000</v>
      </c>
      <c r="J7" s="73">
        <v>6762.8504672897197</v>
      </c>
      <c r="K7" s="73">
        <v>6065</v>
      </c>
      <c r="L7" s="73">
        <v>6754.3833766233765</v>
      </c>
      <c r="P7" s="243">
        <f t="shared" si="1"/>
        <v>3.3202634239184826E-2</v>
      </c>
      <c r="Q7" s="243">
        <f t="shared" si="2"/>
        <v>3.6364033499592545E-2</v>
      </c>
      <c r="R7" s="243" t="str">
        <f t="shared" si="3"/>
        <v/>
      </c>
      <c r="S7" s="243" t="str">
        <f t="shared" si="4"/>
        <v/>
      </c>
      <c r="T7" s="243" t="str">
        <f t="shared" si="5"/>
        <v/>
      </c>
      <c r="U7" s="243">
        <f t="shared" si="6"/>
        <v>-2.6911567153667396E-2</v>
      </c>
      <c r="V7" s="243">
        <f t="shared" si="7"/>
        <v>-0.11168797128606353</v>
      </c>
      <c r="W7" s="243">
        <f t="shared" si="8"/>
        <v>1.2535697478540289E-3</v>
      </c>
      <c r="X7" s="243">
        <f t="shared" si="9"/>
        <v>-0.10206459097499589</v>
      </c>
      <c r="Y7" s="243"/>
    </row>
    <row r="8" spans="2:25">
      <c r="B8" s="77">
        <v>43251</v>
      </c>
      <c r="C8" s="73">
        <v>6692.5456238361267</v>
      </c>
      <c r="D8" s="73"/>
      <c r="E8" s="73"/>
      <c r="F8" s="73">
        <v>6000</v>
      </c>
      <c r="G8" s="73"/>
      <c r="H8" s="73">
        <v>6374.2168316831685</v>
      </c>
      <c r="I8" s="73">
        <v>6000</v>
      </c>
      <c r="J8" s="73">
        <v>6578.4406779661012</v>
      </c>
      <c r="K8" s="73">
        <v>6209</v>
      </c>
      <c r="L8" s="73">
        <v>6473.1707597450095</v>
      </c>
      <c r="P8" s="243">
        <f t="shared" si="1"/>
        <v>3.3889862052667176E-2</v>
      </c>
      <c r="Q8" s="243" t="str">
        <f t="shared" si="2"/>
        <v/>
      </c>
      <c r="R8" s="243" t="str">
        <f t="shared" si="3"/>
        <v/>
      </c>
      <c r="S8" s="243">
        <f t="shared" si="4"/>
        <v>-7.3097215770598425E-2</v>
      </c>
      <c r="T8" s="243" t="str">
        <f t="shared" si="5"/>
        <v/>
      </c>
      <c r="U8" s="243">
        <f t="shared" si="6"/>
        <v>-1.5286778571826056E-2</v>
      </c>
      <c r="V8" s="243">
        <f t="shared" si="7"/>
        <v>-7.3097215770598425E-2</v>
      </c>
      <c r="W8" s="243">
        <f t="shared" si="8"/>
        <v>1.6262496715788562E-2</v>
      </c>
      <c r="X8" s="243">
        <f t="shared" si="9"/>
        <v>-4.0810102119940933E-2</v>
      </c>
      <c r="Y8" s="243"/>
    </row>
    <row r="9" spans="2:25">
      <c r="B9" s="77">
        <v>43252</v>
      </c>
      <c r="C9" s="73">
        <v>7170.2408759124091</v>
      </c>
      <c r="D9" s="73"/>
      <c r="E9" s="73"/>
      <c r="F9" s="73"/>
      <c r="G9" s="73"/>
      <c r="H9" s="73">
        <v>6551.2596439169138</v>
      </c>
      <c r="I9" s="73">
        <v>6000</v>
      </c>
      <c r="J9" s="73">
        <v>6132.8755186721992</v>
      </c>
      <c r="K9" s="73">
        <v>4000</v>
      </c>
      <c r="L9" s="73">
        <v>6330.1969895287957</v>
      </c>
      <c r="P9" s="243">
        <f t="shared" si="1"/>
        <v>0.13270422512493474</v>
      </c>
      <c r="Q9" s="243" t="str">
        <f t="shared" si="2"/>
        <v/>
      </c>
      <c r="R9" s="243" t="str">
        <f t="shared" si="3"/>
        <v/>
      </c>
      <c r="S9" s="243" t="str">
        <f t="shared" si="4"/>
        <v/>
      </c>
      <c r="T9" s="243" t="str">
        <f t="shared" si="5"/>
        <v/>
      </c>
      <c r="U9" s="243">
        <f t="shared" si="6"/>
        <v>3.4921923402035142E-2</v>
      </c>
      <c r="V9" s="243">
        <f t="shared" si="7"/>
        <v>-5.2162198123533399E-2</v>
      </c>
      <c r="W9" s="243">
        <f t="shared" si="8"/>
        <v>-3.1171458199957956E-2</v>
      </c>
      <c r="X9" s="243">
        <f t="shared" si="9"/>
        <v>-0.3681081320823556</v>
      </c>
      <c r="Y9" s="243"/>
    </row>
    <row r="10" spans="2:25">
      <c r="B10" s="77">
        <v>43255</v>
      </c>
      <c r="C10" s="73">
        <v>7890.0487804878048</v>
      </c>
      <c r="D10" s="73">
        <v>5867</v>
      </c>
      <c r="E10" s="73"/>
      <c r="F10" s="73"/>
      <c r="G10" s="73"/>
      <c r="H10" s="73">
        <v>6533.5883838383843</v>
      </c>
      <c r="I10" s="73">
        <v>5676.258992805755</v>
      </c>
      <c r="J10" s="73">
        <v>6370</v>
      </c>
      <c r="K10" s="73">
        <v>5968.8571428571431</v>
      </c>
      <c r="L10" s="73">
        <v>6678.385500575374</v>
      </c>
      <c r="P10" s="243">
        <f t="shared" si="1"/>
        <v>0.18143056878163749</v>
      </c>
      <c r="Q10" s="243">
        <f t="shared" si="2"/>
        <v>-0.12149425942923919</v>
      </c>
      <c r="R10" s="243" t="str">
        <f t="shared" si="3"/>
        <v/>
      </c>
      <c r="S10" s="243" t="str">
        <f t="shared" si="4"/>
        <v/>
      </c>
      <c r="T10" s="243" t="str">
        <f t="shared" si="5"/>
        <v/>
      </c>
      <c r="U10" s="243">
        <f t="shared" si="6"/>
        <v>-2.1681455304506565E-2</v>
      </c>
      <c r="V10" s="243">
        <f t="shared" si="7"/>
        <v>-0.15005520536112824</v>
      </c>
      <c r="W10" s="243">
        <f t="shared" si="8"/>
        <v>-4.6176654604440717E-2</v>
      </c>
      <c r="X10" s="243">
        <f t="shared" si="9"/>
        <v>-0.10624249792964208</v>
      </c>
      <c r="Y10" s="243"/>
    </row>
    <row r="11" spans="2:25">
      <c r="B11" s="77">
        <v>43256</v>
      </c>
      <c r="C11" s="73">
        <v>7133.0121951219517</v>
      </c>
      <c r="D11" s="73">
        <v>5714</v>
      </c>
      <c r="E11" s="73"/>
      <c r="F11" s="73"/>
      <c r="G11" s="73"/>
      <c r="H11" s="73">
        <v>6566.4610526315792</v>
      </c>
      <c r="I11" s="73">
        <v>6265</v>
      </c>
      <c r="J11" s="73">
        <v>6280.9375</v>
      </c>
      <c r="K11" s="73">
        <v>4856.3762376237628</v>
      </c>
      <c r="L11" s="73">
        <v>6594.5617647058825</v>
      </c>
      <c r="P11" s="243">
        <f t="shared" si="1"/>
        <v>8.1650676667835265E-2</v>
      </c>
      <c r="Q11" s="243">
        <f t="shared" si="2"/>
        <v>-0.13352847332762158</v>
      </c>
      <c r="R11" s="243" t="str">
        <f t="shared" si="3"/>
        <v/>
      </c>
      <c r="S11" s="243" t="str">
        <f t="shared" si="4"/>
        <v/>
      </c>
      <c r="T11" s="243" t="str">
        <f t="shared" si="5"/>
        <v/>
      </c>
      <c r="U11" s="243">
        <f t="shared" si="6"/>
        <v>-4.2611947657687404E-3</v>
      </c>
      <c r="V11" s="243">
        <f t="shared" si="7"/>
        <v>-4.9974778683505285E-2</v>
      </c>
      <c r="W11" s="243">
        <f t="shared" si="8"/>
        <v>-4.7558014602941574E-2</v>
      </c>
      <c r="X11" s="243">
        <f t="shared" si="9"/>
        <v>-0.26357862570715385</v>
      </c>
      <c r="Y11" s="243"/>
    </row>
    <row r="12" spans="2:25">
      <c r="B12" s="77">
        <v>43257</v>
      </c>
      <c r="C12" s="73">
        <v>7013.3571428571431</v>
      </c>
      <c r="D12" s="73">
        <v>6276</v>
      </c>
      <c r="E12" s="73">
        <v>6000</v>
      </c>
      <c r="F12" s="73"/>
      <c r="G12" s="73"/>
      <c r="H12" s="73">
        <v>6627.4249667994691</v>
      </c>
      <c r="I12" s="73">
        <v>6500</v>
      </c>
      <c r="J12" s="73">
        <v>6152</v>
      </c>
      <c r="K12" s="73">
        <v>5990.2941176470586</v>
      </c>
      <c r="L12" s="73">
        <v>6567.088235294118</v>
      </c>
      <c r="P12" s="243">
        <f t="shared" si="1"/>
        <v>6.7955369499164073E-2</v>
      </c>
      <c r="Q12" s="243">
        <f t="shared" si="2"/>
        <v>-4.4325312050734332E-2</v>
      </c>
      <c r="R12" s="243">
        <f t="shared" si="3"/>
        <v>-8.6353070794201084E-2</v>
      </c>
      <c r="S12" s="243" t="str">
        <f t="shared" si="4"/>
        <v/>
      </c>
      <c r="T12" s="243" t="str">
        <f t="shared" si="5"/>
        <v/>
      </c>
      <c r="U12" s="243">
        <f t="shared" si="6"/>
        <v>9.1877449096964617E-3</v>
      </c>
      <c r="V12" s="243">
        <f t="shared" si="7"/>
        <v>-1.0215826693717837E-2</v>
      </c>
      <c r="W12" s="243">
        <f t="shared" si="8"/>
        <v>-6.3207348587654172E-2</v>
      </c>
      <c r="X12" s="243">
        <f t="shared" si="9"/>
        <v>-8.7831029062034036E-2</v>
      </c>
      <c r="Y12" s="243"/>
    </row>
    <row r="13" spans="2:25">
      <c r="B13" s="77">
        <v>43258</v>
      </c>
      <c r="C13" s="73">
        <v>6991.7288135593217</v>
      </c>
      <c r="D13" s="73">
        <v>6260</v>
      </c>
      <c r="E13" s="73">
        <v>6182</v>
      </c>
      <c r="F13" s="73"/>
      <c r="G13" s="73"/>
      <c r="H13" s="73">
        <v>6608.1790606653622</v>
      </c>
      <c r="I13" s="73">
        <v>5850</v>
      </c>
      <c r="J13" s="73">
        <v>6115</v>
      </c>
      <c r="K13" s="73">
        <v>5953</v>
      </c>
      <c r="L13" s="73">
        <v>6584.3004566210047</v>
      </c>
      <c r="P13" s="243">
        <f t="shared" si="1"/>
        <v>6.1878761399567869E-2</v>
      </c>
      <c r="Q13" s="243">
        <f t="shared" si="2"/>
        <v>-4.9253593264398571E-2</v>
      </c>
      <c r="R13" s="243">
        <f t="shared" si="3"/>
        <v>-6.109995424289328E-2</v>
      </c>
      <c r="S13" s="243" t="str">
        <f t="shared" si="4"/>
        <v/>
      </c>
      <c r="T13" s="243" t="str">
        <f t="shared" si="5"/>
        <v/>
      </c>
      <c r="U13" s="243">
        <f t="shared" si="6"/>
        <v>3.6265969637436124E-3</v>
      </c>
      <c r="V13" s="243">
        <f t="shared" si="7"/>
        <v>-0.11152292661289642</v>
      </c>
      <c r="W13" s="243">
        <f t="shared" si="8"/>
        <v>-7.127567457057464E-2</v>
      </c>
      <c r="X13" s="243">
        <f t="shared" si="9"/>
        <v>-9.587965506437135E-2</v>
      </c>
      <c r="Y13" s="243"/>
    </row>
    <row r="14" spans="2:25">
      <c r="B14" s="77">
        <v>43259</v>
      </c>
      <c r="C14" s="73">
        <v>8269.0622171945706</v>
      </c>
      <c r="D14" s="73">
        <v>6132</v>
      </c>
      <c r="E14" s="73"/>
      <c r="F14" s="73"/>
      <c r="G14" s="73"/>
      <c r="H14" s="73">
        <v>6509.2328931572629</v>
      </c>
      <c r="I14" s="73">
        <v>6000</v>
      </c>
      <c r="J14" s="73">
        <v>4399.2890173410406</v>
      </c>
      <c r="K14" s="73">
        <v>5784</v>
      </c>
      <c r="L14" s="73">
        <v>7018.3984045049274</v>
      </c>
      <c r="P14" s="243">
        <f t="shared" si="1"/>
        <v>0.17819789367997044</v>
      </c>
      <c r="Q14" s="243">
        <f t="shared" si="2"/>
        <v>-0.12629639319648359</v>
      </c>
      <c r="R14" s="243" t="str">
        <f t="shared" si="3"/>
        <v/>
      </c>
      <c r="S14" s="243" t="str">
        <f t="shared" si="4"/>
        <v/>
      </c>
      <c r="T14" s="243" t="str">
        <f t="shared" si="5"/>
        <v/>
      </c>
      <c r="U14" s="243">
        <f t="shared" si="6"/>
        <v>-7.2547251096609797E-2</v>
      </c>
      <c r="V14" s="243">
        <f t="shared" si="7"/>
        <v>-0.14510410293198003</v>
      </c>
      <c r="W14" s="243">
        <f t="shared" si="8"/>
        <v>-0.37317764484312382</v>
      </c>
      <c r="X14" s="243">
        <f t="shared" si="9"/>
        <v>-0.17588035522642875</v>
      </c>
      <c r="Y14" s="243"/>
    </row>
    <row r="15" spans="2:25">
      <c r="B15" s="77">
        <v>43262</v>
      </c>
      <c r="C15" s="73">
        <v>8109.6438356164381</v>
      </c>
      <c r="D15" s="73">
        <v>12577</v>
      </c>
      <c r="E15" s="73">
        <v>7000</v>
      </c>
      <c r="F15" s="73"/>
      <c r="G15" s="73"/>
      <c r="H15" s="73">
        <v>6901.1047619047622</v>
      </c>
      <c r="I15" s="73">
        <v>6500</v>
      </c>
      <c r="J15" s="73">
        <v>6744.7973568281941</v>
      </c>
      <c r="K15" s="73">
        <v>6354</v>
      </c>
      <c r="L15" s="73">
        <v>7828.8254364089771</v>
      </c>
      <c r="P15" s="243">
        <f t="shared" si="1"/>
        <v>3.5869799561691368E-2</v>
      </c>
      <c r="Q15" s="243">
        <f t="shared" si="2"/>
        <v>0.60649897001266828</v>
      </c>
      <c r="R15" s="243">
        <f t="shared" si="3"/>
        <v>-0.10586842728085569</v>
      </c>
      <c r="S15" s="243" t="str">
        <f t="shared" si="4"/>
        <v/>
      </c>
      <c r="T15" s="243" t="str">
        <f t="shared" si="5"/>
        <v/>
      </c>
      <c r="U15" s="243">
        <f t="shared" si="6"/>
        <v>-0.11850062081978843</v>
      </c>
      <c r="V15" s="243">
        <f t="shared" si="7"/>
        <v>-0.16973496818936601</v>
      </c>
      <c r="W15" s="243">
        <f t="shared" si="8"/>
        <v>-0.13846624738103988</v>
      </c>
      <c r="X15" s="243">
        <f t="shared" si="9"/>
        <v>-0.18838399813465101</v>
      </c>
      <c r="Y15" s="243"/>
    </row>
    <row r="16" spans="2:25">
      <c r="B16" s="77">
        <v>43263</v>
      </c>
      <c r="C16" s="73">
        <v>7405.6795048143058</v>
      </c>
      <c r="D16" s="73">
        <v>7601.34375</v>
      </c>
      <c r="E16" s="73"/>
      <c r="F16" s="73"/>
      <c r="G16" s="73"/>
      <c r="H16" s="73">
        <v>6627.6584507042253</v>
      </c>
      <c r="I16" s="73">
        <v>6818</v>
      </c>
      <c r="J16" s="73">
        <v>7907.069478908189</v>
      </c>
      <c r="K16" s="73">
        <v>6750</v>
      </c>
      <c r="L16" s="73">
        <v>7304.842359767892</v>
      </c>
      <c r="P16" s="243">
        <f t="shared" si="1"/>
        <v>1.3804150737295007E-2</v>
      </c>
      <c r="Q16" s="243">
        <f t="shared" si="2"/>
        <v>4.0589704148184948E-2</v>
      </c>
      <c r="R16" s="243" t="str">
        <f t="shared" si="3"/>
        <v/>
      </c>
      <c r="S16" s="243" t="str">
        <f t="shared" si="4"/>
        <v/>
      </c>
      <c r="T16" s="243" t="str">
        <f t="shared" si="5"/>
        <v/>
      </c>
      <c r="U16" s="243">
        <f t="shared" si="6"/>
        <v>-9.2703425441912471E-2</v>
      </c>
      <c r="V16" s="243">
        <f t="shared" si="7"/>
        <v>-6.6646525111783692E-2</v>
      </c>
      <c r="W16" s="243">
        <f t="shared" si="8"/>
        <v>8.2442178691920803E-2</v>
      </c>
      <c r="X16" s="243">
        <f t="shared" si="9"/>
        <v>-7.5955418671830435E-2</v>
      </c>
      <c r="Y16" s="243"/>
    </row>
    <row r="17" spans="2:25">
      <c r="B17" s="77">
        <v>43264</v>
      </c>
      <c r="C17" s="73">
        <v>7074.6343612334804</v>
      </c>
      <c r="D17" s="73">
        <v>8550.2888888888883</v>
      </c>
      <c r="E17" s="73"/>
      <c r="F17" s="73"/>
      <c r="G17" s="73"/>
      <c r="H17" s="73">
        <v>6449.2232142857147</v>
      </c>
      <c r="I17" s="73">
        <v>6500</v>
      </c>
      <c r="J17" s="73">
        <v>6596.6867469879517</v>
      </c>
      <c r="K17" s="73">
        <v>6441</v>
      </c>
      <c r="L17" s="73">
        <v>6992.8210526315788</v>
      </c>
      <c r="P17" s="243">
        <f t="shared" si="1"/>
        <v>1.1699614216656251E-2</v>
      </c>
      <c r="Q17" s="243">
        <f t="shared" si="2"/>
        <v>0.22272382269401764</v>
      </c>
      <c r="R17" s="243" t="str">
        <f t="shared" si="3"/>
        <v/>
      </c>
      <c r="S17" s="243" t="str">
        <f t="shared" si="4"/>
        <v/>
      </c>
      <c r="T17" s="243" t="str">
        <f t="shared" si="5"/>
        <v/>
      </c>
      <c r="U17" s="243">
        <f t="shared" si="6"/>
        <v>-7.773655785761803E-2</v>
      </c>
      <c r="V17" s="243">
        <f t="shared" si="7"/>
        <v>-7.0475284427036433E-2</v>
      </c>
      <c r="W17" s="243">
        <f t="shared" si="8"/>
        <v>-5.6648711966474759E-2</v>
      </c>
      <c r="X17" s="243">
        <f t="shared" si="9"/>
        <v>-7.8912508768391024E-2</v>
      </c>
      <c r="Y17" s="243"/>
    </row>
    <row r="18" spans="2:25">
      <c r="B18" s="77">
        <v>43265</v>
      </c>
      <c r="C18" s="73">
        <v>6622.9132602193422</v>
      </c>
      <c r="D18" s="73">
        <v>8244.7737909516381</v>
      </c>
      <c r="E18" s="73"/>
      <c r="F18" s="73">
        <v>6853</v>
      </c>
      <c r="G18" s="73"/>
      <c r="H18" s="73">
        <v>6563.1911057692305</v>
      </c>
      <c r="I18" s="73"/>
      <c r="J18" s="73">
        <v>6908.2857142857147</v>
      </c>
      <c r="K18" s="73">
        <v>6682</v>
      </c>
      <c r="L18" s="73">
        <v>7071.3612586037361</v>
      </c>
      <c r="P18" s="243">
        <f t="shared" si="1"/>
        <v>-6.3417492330598527E-2</v>
      </c>
      <c r="Q18" s="243">
        <f t="shared" si="2"/>
        <v>0.165938705354674</v>
      </c>
      <c r="R18" s="243" t="str">
        <f t="shared" si="3"/>
        <v/>
      </c>
      <c r="S18" s="243">
        <f t="shared" si="4"/>
        <v>-3.0879663846625802E-2</v>
      </c>
      <c r="T18" s="243" t="str">
        <f t="shared" si="5"/>
        <v/>
      </c>
      <c r="U18" s="243">
        <f t="shared" si="6"/>
        <v>-7.1863129919464128E-2</v>
      </c>
      <c r="V18" s="243" t="str">
        <f t="shared" si="7"/>
        <v/>
      </c>
      <c r="W18" s="243">
        <f t="shared" si="8"/>
        <v>-2.3061407606577475E-2</v>
      </c>
      <c r="X18" s="243">
        <f t="shared" si="9"/>
        <v>-5.5061712217007681E-2</v>
      </c>
      <c r="Y18" s="243"/>
    </row>
    <row r="19" spans="2:25">
      <c r="B19" s="77">
        <v>43266</v>
      </c>
      <c r="C19" s="73">
        <v>7032.0338345864666</v>
      </c>
      <c r="D19" s="73">
        <v>7800.5083798882679</v>
      </c>
      <c r="E19" s="73"/>
      <c r="F19" s="73"/>
      <c r="G19" s="73"/>
      <c r="H19" s="73">
        <v>6587.2205056179773</v>
      </c>
      <c r="I19" s="73">
        <v>7000</v>
      </c>
      <c r="J19" s="73">
        <v>6949.5906040268455</v>
      </c>
      <c r="K19" s="73">
        <v>6914</v>
      </c>
      <c r="L19" s="73">
        <v>7128.4338601112086</v>
      </c>
      <c r="P19" s="243">
        <f t="shared" si="1"/>
        <v>-1.3523310648103295E-2</v>
      </c>
      <c r="Q19" s="243">
        <f t="shared" si="2"/>
        <v>9.4280810198409351E-2</v>
      </c>
      <c r="R19" s="243" t="str">
        <f t="shared" si="3"/>
        <v/>
      </c>
      <c r="S19" s="243" t="str">
        <f t="shared" si="4"/>
        <v/>
      </c>
      <c r="T19" s="243" t="str">
        <f t="shared" si="5"/>
        <v/>
      </c>
      <c r="U19" s="243">
        <f t="shared" si="6"/>
        <v>-7.5923178234382604E-2</v>
      </c>
      <c r="V19" s="243">
        <f t="shared" si="7"/>
        <v>-1.8017121661167368E-2</v>
      </c>
      <c r="W19" s="243">
        <f t="shared" si="8"/>
        <v>-2.5088716483030248E-2</v>
      </c>
      <c r="X19" s="243">
        <f t="shared" si="9"/>
        <v>-3.0081482737901597E-2</v>
      </c>
      <c r="Y19" s="243"/>
    </row>
    <row r="20" spans="2:25">
      <c r="B20" s="77">
        <v>43269</v>
      </c>
      <c r="C20" s="73">
        <v>7188</v>
      </c>
      <c r="D20" s="73">
        <v>7485.5294117647063</v>
      </c>
      <c r="E20" s="73">
        <v>7000</v>
      </c>
      <c r="F20" s="73">
        <v>7000</v>
      </c>
      <c r="G20" s="73"/>
      <c r="H20" s="73">
        <v>6483.4872611464971</v>
      </c>
      <c r="I20" s="73"/>
      <c r="J20" s="73">
        <v>7178.8628158844767</v>
      </c>
      <c r="K20" s="73">
        <v>6300</v>
      </c>
      <c r="L20" s="73">
        <v>6916.9978479196552</v>
      </c>
      <c r="P20" s="243">
        <f t="shared" si="1"/>
        <v>3.9179158073881858E-2</v>
      </c>
      <c r="Q20" s="243">
        <f t="shared" si="2"/>
        <v>8.2193398978147966E-2</v>
      </c>
      <c r="R20" s="243">
        <f t="shared" si="3"/>
        <v>1.1999736577236087E-2</v>
      </c>
      <c r="S20" s="243">
        <f t="shared" si="4"/>
        <v>1.1999736577236087E-2</v>
      </c>
      <c r="T20" s="243" t="str">
        <f t="shared" si="5"/>
        <v/>
      </c>
      <c r="U20" s="243">
        <f t="shared" si="6"/>
        <v>-6.2673228516839874E-2</v>
      </c>
      <c r="V20" s="243" t="str">
        <f t="shared" si="7"/>
        <v/>
      </c>
      <c r="W20" s="243">
        <f t="shared" si="8"/>
        <v>3.7858182657029393E-2</v>
      </c>
      <c r="X20" s="243">
        <f t="shared" si="9"/>
        <v>-8.9200237080487521E-2</v>
      </c>
      <c r="Y20" s="243"/>
    </row>
    <row r="21" spans="2:25">
      <c r="B21" s="77">
        <v>43270</v>
      </c>
      <c r="C21" s="73">
        <v>7764.8761061946907</v>
      </c>
      <c r="D21" s="73">
        <v>8453.8850574712651</v>
      </c>
      <c r="E21" s="73">
        <v>7000</v>
      </c>
      <c r="F21" s="73"/>
      <c r="G21" s="73">
        <v>6643</v>
      </c>
      <c r="H21" s="73">
        <v>6768.2206076618231</v>
      </c>
      <c r="I21" s="73">
        <v>5482</v>
      </c>
      <c r="J21" s="73">
        <v>6434.9694397283529</v>
      </c>
      <c r="K21" s="73">
        <v>6471</v>
      </c>
      <c r="L21" s="73">
        <v>7028.9113193943767</v>
      </c>
      <c r="P21" s="243">
        <f t="shared" si="1"/>
        <v>0.10470537375676067</v>
      </c>
      <c r="Q21" s="243">
        <f t="shared" si="2"/>
        <v>0.20273036226037727</v>
      </c>
      <c r="R21" s="243">
        <f t="shared" si="3"/>
        <v>-4.1132001928383677E-3</v>
      </c>
      <c r="S21" s="243" t="str">
        <f t="shared" si="4"/>
        <v/>
      </c>
      <c r="T21" s="243">
        <f t="shared" si="5"/>
        <v>-5.4903426983003607E-2</v>
      </c>
      <c r="U21" s="243">
        <f t="shared" si="6"/>
        <v>-3.7088348378112014E-2</v>
      </c>
      <c r="V21" s="243">
        <f t="shared" si="7"/>
        <v>-0.22007836620816285</v>
      </c>
      <c r="W21" s="243">
        <f t="shared" si="8"/>
        <v>-8.4499839687435255E-2</v>
      </c>
      <c r="X21" s="243">
        <f t="shared" si="9"/>
        <v>-7.9373788349693872E-2</v>
      </c>
      <c r="Y21" s="243"/>
    </row>
    <row r="22" spans="2:25">
      <c r="B22" s="77">
        <v>43271</v>
      </c>
      <c r="C22" s="73">
        <v>7629.5834658187596</v>
      </c>
      <c r="D22" s="73">
        <v>7565.36</v>
      </c>
      <c r="E22" s="73"/>
      <c r="F22" s="73">
        <v>6500</v>
      </c>
      <c r="G22" s="73"/>
      <c r="H22" s="73">
        <v>6419.2613827993255</v>
      </c>
      <c r="I22" s="73">
        <v>5385</v>
      </c>
      <c r="J22" s="73">
        <v>6632.2891566265062</v>
      </c>
      <c r="K22" s="73">
        <v>6500</v>
      </c>
      <c r="L22" s="73">
        <v>6869.3210385828679</v>
      </c>
      <c r="P22" s="243">
        <f t="shared" si="1"/>
        <v>0.11067504677183246</v>
      </c>
      <c r="Q22" s="243">
        <f t="shared" si="2"/>
        <v>0.10132572891959693</v>
      </c>
      <c r="R22" s="243" t="str">
        <f t="shared" si="3"/>
        <v/>
      </c>
      <c r="S22" s="243">
        <f t="shared" si="4"/>
        <v>-5.3763834374387948E-2</v>
      </c>
      <c r="T22" s="243" t="str">
        <f t="shared" si="5"/>
        <v/>
      </c>
      <c r="U22" s="243">
        <f t="shared" si="6"/>
        <v>-6.5517341998677231E-2</v>
      </c>
      <c r="V22" s="243">
        <f t="shared" si="7"/>
        <v>-0.21607973047785833</v>
      </c>
      <c r="W22" s="243">
        <f t="shared" si="8"/>
        <v>-3.45058675559093E-2</v>
      </c>
      <c r="X22" s="243">
        <f t="shared" si="9"/>
        <v>-5.3763834374387948E-2</v>
      </c>
      <c r="Y22" s="243"/>
    </row>
    <row r="23" spans="2:25">
      <c r="B23" s="77">
        <v>43272</v>
      </c>
      <c r="C23" s="73">
        <v>9373.3056994818653</v>
      </c>
      <c r="D23" s="73">
        <v>8107.5922746781116</v>
      </c>
      <c r="E23" s="73">
        <v>7000</v>
      </c>
      <c r="F23" s="73"/>
      <c r="G23" s="73"/>
      <c r="H23" s="73">
        <v>6693.6685288640592</v>
      </c>
      <c r="I23" s="73"/>
      <c r="J23" s="73">
        <v>6889.5377358490568</v>
      </c>
      <c r="K23" s="73">
        <v>6500</v>
      </c>
      <c r="L23" s="73">
        <v>7364.9232547387883</v>
      </c>
      <c r="P23" s="243">
        <f t="shared" si="1"/>
        <v>0.27269563786029</v>
      </c>
      <c r="Q23" s="243">
        <f t="shared" si="2"/>
        <v>0.10083866379211355</v>
      </c>
      <c r="R23" s="243">
        <f t="shared" si="3"/>
        <v>-4.9548819738751103E-2</v>
      </c>
      <c r="S23" s="243" t="str">
        <f t="shared" si="4"/>
        <v/>
      </c>
      <c r="T23" s="243" t="str">
        <f t="shared" si="5"/>
        <v/>
      </c>
      <c r="U23" s="243">
        <f t="shared" si="6"/>
        <v>-9.1142120923368194E-2</v>
      </c>
      <c r="V23" s="243" t="str">
        <f t="shared" si="7"/>
        <v/>
      </c>
      <c r="W23" s="243">
        <f t="shared" si="8"/>
        <v>-6.4547246786835918E-2</v>
      </c>
      <c r="X23" s="243">
        <f t="shared" si="9"/>
        <v>-0.11743818975741174</v>
      </c>
      <c r="Y23" s="243"/>
    </row>
    <row r="24" spans="2:25">
      <c r="B24" s="77">
        <v>43273</v>
      </c>
      <c r="C24" s="73">
        <v>7182.5393858477973</v>
      </c>
      <c r="D24" s="73">
        <v>8295.8333333333339</v>
      </c>
      <c r="E24" s="73">
        <v>7000</v>
      </c>
      <c r="F24" s="73"/>
      <c r="G24" s="73"/>
      <c r="H24" s="73">
        <v>6659.1335149863762</v>
      </c>
      <c r="I24" s="73">
        <v>5350</v>
      </c>
      <c r="J24" s="73">
        <v>5859.0933062880322</v>
      </c>
      <c r="K24" s="73">
        <v>6226</v>
      </c>
      <c r="L24" s="73">
        <v>6574.9316489961648</v>
      </c>
      <c r="P24" s="243">
        <f t="shared" si="1"/>
        <v>9.2412783780710453E-2</v>
      </c>
      <c r="Q24" s="243">
        <f t="shared" si="2"/>
        <v>0.26173681738576093</v>
      </c>
      <c r="R24" s="243">
        <f t="shared" si="3"/>
        <v>6.4649850933238676E-2</v>
      </c>
      <c r="S24" s="243" t="str">
        <f t="shared" si="4"/>
        <v/>
      </c>
      <c r="T24" s="243" t="str">
        <f t="shared" si="5"/>
        <v/>
      </c>
      <c r="U24" s="243">
        <f t="shared" si="6"/>
        <v>1.2806500582111307E-2</v>
      </c>
      <c r="V24" s="243">
        <f t="shared" si="7"/>
        <v>-0.18630332821531043</v>
      </c>
      <c r="W24" s="243">
        <f t="shared" si="8"/>
        <v>-0.10887388355093</v>
      </c>
      <c r="X24" s="243">
        <f t="shared" si="9"/>
        <v>-5.3070004012807995E-2</v>
      </c>
      <c r="Y24" s="243"/>
    </row>
    <row r="25" spans="2:25">
      <c r="B25" s="77">
        <v>43276</v>
      </c>
      <c r="C25" s="73">
        <v>6875</v>
      </c>
      <c r="D25" s="73">
        <v>8205</v>
      </c>
      <c r="E25" s="73">
        <v>7000</v>
      </c>
      <c r="F25" s="73"/>
      <c r="G25" s="73"/>
      <c r="H25" s="73">
        <v>6489.3976311336719</v>
      </c>
      <c r="I25" s="73">
        <v>6500</v>
      </c>
      <c r="J25" s="73">
        <v>6186.7945425361158</v>
      </c>
      <c r="K25" s="73">
        <v>6000</v>
      </c>
      <c r="L25" s="73">
        <v>6628.9516523867806</v>
      </c>
      <c r="P25" s="243">
        <f t="shared" si="1"/>
        <v>3.7117233691790277E-2</v>
      </c>
      <c r="Q25" s="243">
        <f t="shared" si="2"/>
        <v>0.23775227671871116</v>
      </c>
      <c r="R25" s="243">
        <f t="shared" si="3"/>
        <v>5.5973910668004646E-2</v>
      </c>
      <c r="S25" s="243" t="str">
        <f t="shared" si="4"/>
        <v/>
      </c>
      <c r="T25" s="243" t="str">
        <f t="shared" si="5"/>
        <v/>
      </c>
      <c r="U25" s="243">
        <f t="shared" si="6"/>
        <v>-2.1052200796012999E-2</v>
      </c>
      <c r="V25" s="243">
        <f t="shared" si="7"/>
        <v>-1.9452797236852826E-2</v>
      </c>
      <c r="W25" s="243">
        <f t="shared" si="8"/>
        <v>-6.6700910345524139E-2</v>
      </c>
      <c r="X25" s="243">
        <f t="shared" si="9"/>
        <v>-9.4879505141710299E-2</v>
      </c>
      <c r="Y25" s="243"/>
    </row>
    <row r="26" spans="2:25">
      <c r="B26" s="77">
        <v>43277</v>
      </c>
      <c r="C26" s="73">
        <v>6359.6742301458671</v>
      </c>
      <c r="D26" s="73">
        <v>7731.5925925925922</v>
      </c>
      <c r="E26" s="73"/>
      <c r="F26" s="73"/>
      <c r="G26" s="73"/>
      <c r="H26" s="73">
        <v>6378.0106060606058</v>
      </c>
      <c r="I26" s="73">
        <v>5795.913043478261</v>
      </c>
      <c r="J26" s="73">
        <v>6664.06640625</v>
      </c>
      <c r="K26" s="73">
        <v>6038</v>
      </c>
      <c r="L26" s="73">
        <v>6571.1163636363635</v>
      </c>
      <c r="P26" s="243">
        <f t="shared" si="1"/>
        <v>-3.2177505584985153E-2</v>
      </c>
      <c r="Q26" s="243">
        <f t="shared" si="2"/>
        <v>0.176602599122752</v>
      </c>
      <c r="R26" s="243" t="str">
        <f t="shared" si="3"/>
        <v/>
      </c>
      <c r="S26" s="243" t="str">
        <f t="shared" si="4"/>
        <v/>
      </c>
      <c r="T26" s="243" t="str">
        <f t="shared" si="5"/>
        <v/>
      </c>
      <c r="U26" s="243">
        <f t="shared" si="6"/>
        <v>-2.9387054937023774E-2</v>
      </c>
      <c r="V26" s="243">
        <f t="shared" si="7"/>
        <v>-0.11797132743653255</v>
      </c>
      <c r="W26" s="243">
        <f t="shared" si="8"/>
        <v>1.4145243740927946E-2</v>
      </c>
      <c r="X26" s="243">
        <f t="shared" si="9"/>
        <v>-8.1130257650976131E-2</v>
      </c>
      <c r="Y26" s="243"/>
    </row>
    <row r="27" spans="2:25">
      <c r="B27" s="77">
        <v>43278</v>
      </c>
      <c r="C27" s="73">
        <v>6565.9563409563407</v>
      </c>
      <c r="D27" s="73">
        <v>8272</v>
      </c>
      <c r="E27" s="73"/>
      <c r="F27" s="73"/>
      <c r="G27" s="73"/>
      <c r="H27" s="73">
        <v>6605.3695198329851</v>
      </c>
      <c r="I27" s="73">
        <v>5296.2962962962965</v>
      </c>
      <c r="J27" s="73">
        <v>6518.333333333333</v>
      </c>
      <c r="K27" s="73"/>
      <c r="L27" s="73">
        <v>6708.5842232173618</v>
      </c>
      <c r="P27" s="243">
        <f t="shared" si="1"/>
        <v>-2.1260504081831201E-2</v>
      </c>
      <c r="Q27" s="243">
        <f t="shared" si="2"/>
        <v>0.23304705206977958</v>
      </c>
      <c r="R27" s="243" t="str">
        <f t="shared" si="3"/>
        <v/>
      </c>
      <c r="S27" s="243" t="str">
        <f t="shared" si="4"/>
        <v/>
      </c>
      <c r="T27" s="243" t="str">
        <f t="shared" si="5"/>
        <v/>
      </c>
      <c r="U27" s="243">
        <f t="shared" si="6"/>
        <v>-1.538546732813858E-2</v>
      </c>
      <c r="V27" s="243">
        <f t="shared" si="7"/>
        <v>-0.21051951945886846</v>
      </c>
      <c r="W27" s="243">
        <f t="shared" si="8"/>
        <v>-2.8359320469675278E-2</v>
      </c>
      <c r="X27" s="243" t="str">
        <f t="shared" si="9"/>
        <v/>
      </c>
      <c r="Y27" s="243"/>
    </row>
    <row r="28" spans="2:25">
      <c r="B28" s="77">
        <v>43279</v>
      </c>
      <c r="C28" s="73">
        <v>7127.2480499219964</v>
      </c>
      <c r="D28" s="73">
        <v>8277.6916299559471</v>
      </c>
      <c r="E28" s="73">
        <v>7000</v>
      </c>
      <c r="F28" s="73"/>
      <c r="G28" s="73"/>
      <c r="H28" s="73">
        <v>6482.1465076660988</v>
      </c>
      <c r="I28" s="73">
        <v>5824.1393442622948</v>
      </c>
      <c r="J28" s="73">
        <v>6553.4773662551443</v>
      </c>
      <c r="K28" s="73">
        <v>5974</v>
      </c>
      <c r="L28" s="73">
        <v>6788.8556197245671</v>
      </c>
      <c r="P28" s="243">
        <f t="shared" si="1"/>
        <v>4.9845283086335304E-2</v>
      </c>
      <c r="Q28" s="243">
        <f t="shared" si="2"/>
        <v>0.21930588800646553</v>
      </c>
      <c r="R28" s="243">
        <f t="shared" si="3"/>
        <v>3.1101615957476989E-2</v>
      </c>
      <c r="S28" s="243" t="str">
        <f t="shared" si="4"/>
        <v/>
      </c>
      <c r="T28" s="243" t="str">
        <f t="shared" si="5"/>
        <v/>
      </c>
      <c r="U28" s="243">
        <f t="shared" si="6"/>
        <v>-4.51783230103385E-2</v>
      </c>
      <c r="V28" s="243">
        <f t="shared" si="7"/>
        <v>-0.14210293008137534</v>
      </c>
      <c r="W28" s="243">
        <f t="shared" si="8"/>
        <v>-3.4671271073367212E-2</v>
      </c>
      <c r="X28" s="243">
        <f t="shared" si="9"/>
        <v>-0.12002842089571893</v>
      </c>
      <c r="Y28" s="243"/>
    </row>
    <row r="29" spans="2:25">
      <c r="B29" s="77">
        <v>43280</v>
      </c>
      <c r="C29" s="73">
        <v>7124.0560747663549</v>
      </c>
      <c r="D29" s="73">
        <v>8361.5831739961759</v>
      </c>
      <c r="E29" s="73"/>
      <c r="F29" s="73"/>
      <c r="G29" s="73"/>
      <c r="H29" s="73">
        <v>6411.4164305949007</v>
      </c>
      <c r="I29" s="73">
        <v>5852.333333333333</v>
      </c>
      <c r="J29" s="73">
        <v>6239.72</v>
      </c>
      <c r="K29" s="73">
        <v>6267</v>
      </c>
      <c r="L29" s="73">
        <v>6818.6565631874846</v>
      </c>
      <c r="P29" s="243">
        <f t="shared" si="1"/>
        <v>4.478880975288578E-2</v>
      </c>
      <c r="Q29" s="243">
        <f t="shared" si="2"/>
        <v>0.22628014719770939</v>
      </c>
      <c r="R29" s="243" t="str">
        <f t="shared" si="3"/>
        <v/>
      </c>
      <c r="S29" s="243" t="str">
        <f t="shared" si="4"/>
        <v/>
      </c>
      <c r="T29" s="243" t="str">
        <f t="shared" si="5"/>
        <v/>
      </c>
      <c r="U29" s="243">
        <f t="shared" si="6"/>
        <v>-5.9724394214424742E-2</v>
      </c>
      <c r="V29" s="243">
        <f t="shared" si="7"/>
        <v>-0.14171753935681858</v>
      </c>
      <c r="W29" s="243">
        <f t="shared" si="8"/>
        <v>-8.4904784076242093E-2</v>
      </c>
      <c r="X29" s="243">
        <f t="shared" si="9"/>
        <v>-8.0903995981519913E-2</v>
      </c>
      <c r="Y29" s="243"/>
    </row>
    <row r="30" spans="2:25">
      <c r="B30" s="77">
        <v>43284</v>
      </c>
      <c r="C30" s="73">
        <v>5824.2694063926938</v>
      </c>
      <c r="D30" s="73">
        <v>9053.7520661157032</v>
      </c>
      <c r="E30" s="73"/>
      <c r="F30" s="73"/>
      <c r="G30" s="73"/>
      <c r="H30" s="73">
        <v>7031.7611940298511</v>
      </c>
      <c r="I30" s="73"/>
      <c r="J30" s="73">
        <v>7043.1570996978853</v>
      </c>
      <c r="K30" s="73">
        <v>5988</v>
      </c>
      <c r="L30" s="73">
        <v>6996.9100696643445</v>
      </c>
      <c r="P30" s="243">
        <f t="shared" si="1"/>
        <v>-0.16759407389780909</v>
      </c>
      <c r="Q30" s="243">
        <f t="shared" si="2"/>
        <v>0.2939643322513118</v>
      </c>
      <c r="R30" s="243" t="str">
        <f t="shared" si="3"/>
        <v/>
      </c>
      <c r="S30" s="243" t="str">
        <f t="shared" si="4"/>
        <v/>
      </c>
      <c r="T30" s="243" t="str">
        <f t="shared" si="5"/>
        <v/>
      </c>
      <c r="U30" s="243">
        <f t="shared" si="6"/>
        <v>4.9809307277803123E-3</v>
      </c>
      <c r="V30" s="243" t="str">
        <f t="shared" si="7"/>
        <v/>
      </c>
      <c r="W30" s="243">
        <f t="shared" si="8"/>
        <v>6.6096361927028965E-3</v>
      </c>
      <c r="X30" s="243">
        <f t="shared" si="9"/>
        <v>-0.1441936597182453</v>
      </c>
      <c r="Y30" s="243"/>
    </row>
    <row r="31" spans="2:25">
      <c r="B31" s="77">
        <v>43285</v>
      </c>
      <c r="C31" s="73">
        <v>8532.9557739557731</v>
      </c>
      <c r="D31" s="73">
        <v>9250</v>
      </c>
      <c r="E31" s="73"/>
      <c r="F31" s="73">
        <v>6500</v>
      </c>
      <c r="G31" s="73"/>
      <c r="H31" s="73">
        <v>6809.7948139797072</v>
      </c>
      <c r="I31" s="73">
        <v>5641</v>
      </c>
      <c r="J31" s="73">
        <v>7077.2009685230023</v>
      </c>
      <c r="K31" s="73">
        <v>6321</v>
      </c>
      <c r="L31" s="73">
        <v>7076.5498449268944</v>
      </c>
      <c r="P31" s="243"/>
      <c r="Q31" s="243"/>
      <c r="R31" s="243"/>
      <c r="S31" s="243"/>
      <c r="T31" s="243"/>
      <c r="U31" s="243"/>
      <c r="V31" s="243"/>
      <c r="W31" s="243"/>
      <c r="X31" s="243"/>
      <c r="Y31" s="243"/>
    </row>
    <row r="32" spans="2:25">
      <c r="B32" s="77">
        <v>43286</v>
      </c>
      <c r="C32" s="73">
        <v>7366.8666666666668</v>
      </c>
      <c r="D32" s="73">
        <v>8926.7058823529405</v>
      </c>
      <c r="E32" s="73"/>
      <c r="F32" s="73"/>
      <c r="G32" s="73">
        <v>6214</v>
      </c>
      <c r="H32" s="73">
        <v>7677.6022222222218</v>
      </c>
      <c r="I32" s="73">
        <v>6321</v>
      </c>
      <c r="J32" s="73">
        <v>7984.072580645161</v>
      </c>
      <c r="K32" s="73">
        <v>6769</v>
      </c>
      <c r="L32" s="73">
        <v>7712.5989632422243</v>
      </c>
      <c r="P32" s="243"/>
      <c r="Q32" s="243"/>
      <c r="R32" s="243"/>
      <c r="S32" s="243"/>
      <c r="T32" s="243"/>
      <c r="U32" s="243"/>
      <c r="V32" s="243"/>
      <c r="W32" s="243"/>
      <c r="X32" s="243"/>
      <c r="Y32" s="243"/>
    </row>
    <row r="33" spans="2:25">
      <c r="B33" s="77">
        <v>43287</v>
      </c>
      <c r="C33" s="73">
        <v>8451.4061810154526</v>
      </c>
      <c r="D33" s="73">
        <v>8302.3076923076915</v>
      </c>
      <c r="E33" s="73"/>
      <c r="F33" s="73"/>
      <c r="G33" s="73"/>
      <c r="H33" s="73">
        <v>7313.6280834914614</v>
      </c>
      <c r="I33" s="73">
        <v>7347.7816550348953</v>
      </c>
      <c r="J33" s="73">
        <v>8097.826086956522</v>
      </c>
      <c r="K33" s="73">
        <v>6598.3529411764703</v>
      </c>
      <c r="L33" s="73">
        <v>7803.7128055260364</v>
      </c>
      <c r="P33" s="243"/>
      <c r="Q33" s="243"/>
      <c r="R33" s="243"/>
      <c r="S33" s="243"/>
      <c r="T33" s="243"/>
      <c r="U33" s="243"/>
      <c r="V33" s="243"/>
      <c r="W33" s="243"/>
      <c r="X33" s="243"/>
      <c r="Y33" s="243"/>
    </row>
    <row r="34" spans="2:25">
      <c r="B34" s="77">
        <v>43290</v>
      </c>
      <c r="C34" s="73">
        <v>6262</v>
      </c>
      <c r="D34" s="73">
        <v>8381.78947368421</v>
      </c>
      <c r="E34" s="73"/>
      <c r="F34" s="73"/>
      <c r="G34" s="73">
        <v>6692</v>
      </c>
      <c r="H34" s="73">
        <v>7544.8495934959346</v>
      </c>
      <c r="I34" s="73">
        <v>7681.5</v>
      </c>
      <c r="J34" s="73">
        <v>6706.739130434783</v>
      </c>
      <c r="K34" s="73">
        <v>6888.7777777777774</v>
      </c>
      <c r="L34" s="73">
        <v>7142.1936708860758</v>
      </c>
      <c r="P34" s="243"/>
      <c r="Q34" s="243"/>
      <c r="R34" s="243"/>
      <c r="S34" s="243"/>
      <c r="T34" s="243"/>
      <c r="U34" s="243"/>
      <c r="V34" s="243"/>
      <c r="W34" s="243"/>
      <c r="X34" s="243"/>
      <c r="Y34" s="243"/>
    </row>
    <row r="35" spans="2:25">
      <c r="B35" s="77">
        <v>43291</v>
      </c>
      <c r="C35" s="73">
        <v>7991.3818797629128</v>
      </c>
      <c r="D35" s="73">
        <v>8750</v>
      </c>
      <c r="E35" s="73"/>
      <c r="F35" s="73"/>
      <c r="G35" s="73">
        <v>6182</v>
      </c>
      <c r="H35" s="73">
        <v>7095.4618902439024</v>
      </c>
      <c r="I35" s="73">
        <v>6767.6627906976746</v>
      </c>
      <c r="J35" s="73">
        <v>7045.2754303599377</v>
      </c>
      <c r="K35" s="73">
        <v>6382</v>
      </c>
      <c r="L35" s="73">
        <v>7299.2124374864097</v>
      </c>
      <c r="P35" s="243"/>
      <c r="Q35" s="243"/>
      <c r="R35" s="243"/>
      <c r="S35" s="243"/>
      <c r="T35" s="243"/>
      <c r="U35" s="243"/>
      <c r="V35" s="243"/>
      <c r="W35" s="243"/>
      <c r="X35" s="243"/>
      <c r="Y35" s="243"/>
    </row>
    <row r="36" spans="2:25" ht="69" customHeight="1">
      <c r="B36" s="325" t="s">
        <v>233</v>
      </c>
      <c r="C36" s="325"/>
      <c r="D36" s="325"/>
      <c r="E36" s="325"/>
      <c r="F36" s="325"/>
      <c r="G36" s="325"/>
      <c r="H36" s="325"/>
      <c r="I36" s="325"/>
      <c r="J36" s="325"/>
      <c r="K36" s="325"/>
      <c r="L36" s="325"/>
      <c r="M36" s="172"/>
      <c r="N36" s="173"/>
    </row>
    <row r="37" spans="2:25">
      <c r="O37" s="244" t="s">
        <v>187</v>
      </c>
      <c r="P37" s="245">
        <f t="shared" ref="P37:Y37" si="10">+AVERAGE(C16:C35)</f>
        <v>7287.7190110890397</v>
      </c>
      <c r="Q37" s="245">
        <f t="shared" si="10"/>
        <v>8280.8768698990752</v>
      </c>
      <c r="R37" s="245">
        <f t="shared" si="10"/>
        <v>7000</v>
      </c>
      <c r="S37" s="245">
        <f t="shared" si="10"/>
        <v>6713.25</v>
      </c>
      <c r="T37" s="245">
        <f t="shared" si="10"/>
        <v>6432.75</v>
      </c>
      <c r="U37" s="245">
        <f t="shared" si="10"/>
        <v>6754.5251532293278</v>
      </c>
      <c r="V37" s="245">
        <f t="shared" si="10"/>
        <v>6222.6641539439224</v>
      </c>
      <c r="W37" s="245">
        <f t="shared" si="10"/>
        <v>6873.6523971788511</v>
      </c>
      <c r="X37" s="245">
        <f t="shared" si="10"/>
        <v>6421.5858273133817</v>
      </c>
      <c r="Y37" s="245">
        <f t="shared" si="10"/>
        <v>7039.9942927315424</v>
      </c>
    </row>
    <row r="38" spans="2:25">
      <c r="P38" s="246">
        <f>+(P37-$Y$37)/$Y$37</f>
        <v>3.5188198748010525E-2</v>
      </c>
      <c r="Q38" s="246">
        <f>+(Q37-$Y$37)/$Y$37</f>
        <v>0.17626187260530662</v>
      </c>
      <c r="R38" s="246">
        <f t="shared" ref="R38:X38" si="11">+(R37-$Y$37)/$Y$37</f>
        <v>-5.6810120958243632E-3</v>
      </c>
      <c r="S38" s="246">
        <f t="shared" si="11"/>
        <v>-4.6412579207470418E-2</v>
      </c>
      <c r="T38" s="246">
        <f t="shared" si="11"/>
        <v>-8.6256361508487742E-2</v>
      </c>
      <c r="U38" s="246">
        <f t="shared" si="11"/>
        <v>-4.0549626552531137E-2</v>
      </c>
      <c r="V38" s="246">
        <f t="shared" si="11"/>
        <v>-0.11609812519755509</v>
      </c>
      <c r="W38" s="246">
        <f t="shared" si="11"/>
        <v>-2.3628129318859159E-2</v>
      </c>
      <c r="X38" s="246">
        <f t="shared" si="11"/>
        <v>-8.7842182777994271E-2</v>
      </c>
    </row>
    <row r="40" spans="2:25">
      <c r="O40" s="244"/>
      <c r="P40" s="247"/>
      <c r="Q40" s="247"/>
      <c r="R40" s="247"/>
      <c r="S40" s="247"/>
      <c r="T40" s="247"/>
      <c r="U40" s="247"/>
      <c r="V40" s="247"/>
      <c r="W40" s="247"/>
      <c r="X40" s="247"/>
    </row>
    <row r="41" spans="2:25">
      <c r="O41" s="244"/>
      <c r="P41" s="247"/>
      <c r="Q41" s="247"/>
      <c r="R41" s="247"/>
      <c r="S41" s="247"/>
      <c r="T41" s="247"/>
      <c r="U41" s="247"/>
      <c r="V41" s="247"/>
      <c r="W41" s="247"/>
      <c r="X41" s="247"/>
    </row>
  </sheetData>
  <mergeCells count="4">
    <mergeCell ref="B36:L36"/>
    <mergeCell ref="B2:L2"/>
    <mergeCell ref="B3:L3"/>
    <mergeCell ref="B4:L4"/>
  </mergeCells>
  <conditionalFormatting sqref="P38:X38">
    <cfRule type="top10" dxfId="7" priority="1" bottom="1" rank="1"/>
    <cfRule type="top10" dxfId="6" priority="2" rank="1"/>
  </conditionalFormatting>
  <hyperlinks>
    <hyperlink ref="M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73"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O58"/>
  <sheetViews>
    <sheetView view="pageBreakPreview" zoomScale="60" zoomScaleNormal="80" workbookViewId="0">
      <selection activeCell="M5" sqref="M5"/>
    </sheetView>
  </sheetViews>
  <sheetFormatPr baseColWidth="10" defaultColWidth="10.85546875" defaultRowHeight="12.75"/>
  <cols>
    <col min="1" max="1" width="1.85546875" style="33" customWidth="1"/>
    <col min="2" max="2" width="12.28515625" style="33" customWidth="1"/>
    <col min="3" max="3" width="10.85546875" style="48" customWidth="1"/>
    <col min="4" max="4" width="12.42578125" style="48" customWidth="1"/>
    <col min="5" max="5" width="10" style="48" customWidth="1"/>
    <col min="6" max="6" width="12.85546875" style="33" customWidth="1"/>
    <col min="7" max="7" width="15.7109375" style="33" customWidth="1"/>
    <col min="8" max="8" width="14.140625" style="33" customWidth="1"/>
    <col min="9" max="9" width="14.28515625" style="33" customWidth="1"/>
    <col min="10" max="10" width="15" style="33" customWidth="1"/>
    <col min="11" max="11" width="12.42578125" style="33" customWidth="1"/>
    <col min="12" max="12" width="14.140625" style="33" customWidth="1"/>
    <col min="13" max="13" width="13.42578125" style="33" customWidth="1"/>
    <col min="14" max="14" width="1.85546875" style="33" customWidth="1"/>
    <col min="15" max="16384" width="10.85546875" style="33"/>
  </cols>
  <sheetData>
    <row r="1" spans="2:15" ht="4.5" customHeight="1"/>
    <row r="2" spans="2:15">
      <c r="B2" s="324" t="s">
        <v>106</v>
      </c>
      <c r="C2" s="324"/>
      <c r="D2" s="324"/>
      <c r="E2" s="324"/>
      <c r="F2" s="324"/>
      <c r="G2" s="324"/>
      <c r="H2" s="324"/>
      <c r="I2" s="324"/>
      <c r="J2" s="324"/>
      <c r="K2" s="324"/>
      <c r="L2" s="324"/>
      <c r="M2" s="324"/>
      <c r="N2" s="81"/>
      <c r="O2" s="40" t="s">
        <v>137</v>
      </c>
    </row>
    <row r="3" spans="2:15">
      <c r="B3" s="324" t="s">
        <v>128</v>
      </c>
      <c r="C3" s="324"/>
      <c r="D3" s="324"/>
      <c r="E3" s="324"/>
      <c r="F3" s="324"/>
      <c r="G3" s="324"/>
      <c r="H3" s="324"/>
      <c r="I3" s="324"/>
      <c r="J3" s="324"/>
      <c r="K3" s="324"/>
      <c r="L3" s="324"/>
      <c r="M3" s="324"/>
      <c r="N3" s="81"/>
    </row>
    <row r="4" spans="2:15">
      <c r="B4" s="324" t="s">
        <v>219</v>
      </c>
      <c r="C4" s="324"/>
      <c r="D4" s="324"/>
      <c r="E4" s="324"/>
      <c r="F4" s="324"/>
      <c r="G4" s="324"/>
      <c r="H4" s="324"/>
      <c r="I4" s="324"/>
      <c r="J4" s="324"/>
      <c r="K4" s="324"/>
      <c r="L4" s="324"/>
      <c r="M4" s="324"/>
      <c r="N4" s="81"/>
    </row>
    <row r="5" spans="2:15" ht="72.75" customHeight="1">
      <c r="B5" s="29" t="s">
        <v>62</v>
      </c>
      <c r="C5" s="30" t="s">
        <v>153</v>
      </c>
      <c r="D5" s="30" t="s">
        <v>161</v>
      </c>
      <c r="E5" s="30" t="s">
        <v>154</v>
      </c>
      <c r="F5" s="30" t="s">
        <v>205</v>
      </c>
      <c r="G5" s="30" t="s">
        <v>225</v>
      </c>
      <c r="H5" s="30" t="s">
        <v>155</v>
      </c>
      <c r="I5" s="30" t="s">
        <v>156</v>
      </c>
      <c r="J5" s="30" t="s">
        <v>144</v>
      </c>
      <c r="K5" s="30" t="s">
        <v>157</v>
      </c>
      <c r="L5" s="30" t="s">
        <v>158</v>
      </c>
      <c r="M5" s="30" t="s">
        <v>67</v>
      </c>
      <c r="N5" s="93"/>
    </row>
    <row r="6" spans="2:15">
      <c r="B6" s="74">
        <v>43249</v>
      </c>
      <c r="C6" s="75">
        <v>9478</v>
      </c>
      <c r="D6" s="75">
        <v>7488.0952380952385</v>
      </c>
      <c r="E6" s="75">
        <v>5888.8888888888887</v>
      </c>
      <c r="F6" s="75">
        <v>6482.833333333333</v>
      </c>
      <c r="G6" s="75">
        <v>8220.0522388059708</v>
      </c>
      <c r="H6" s="75">
        <v>5250</v>
      </c>
      <c r="I6" s="75">
        <v>6250</v>
      </c>
      <c r="J6" s="75">
        <v>6077.6724137931033</v>
      </c>
      <c r="K6" s="75">
        <v>6000</v>
      </c>
      <c r="L6" s="75">
        <v>6250</v>
      </c>
      <c r="M6" s="75">
        <v>6611.1240760295668</v>
      </c>
      <c r="N6" s="94"/>
    </row>
    <row r="7" spans="2:15">
      <c r="B7" s="74">
        <v>43250</v>
      </c>
      <c r="C7" s="75">
        <v>8833.5</v>
      </c>
      <c r="D7" s="75">
        <v>7489.130434782609</v>
      </c>
      <c r="E7" s="75">
        <v>5993.2972972972975</v>
      </c>
      <c r="F7" s="75">
        <v>6312.3393665158374</v>
      </c>
      <c r="G7" s="75">
        <v>7778.622950819672</v>
      </c>
      <c r="H7" s="75">
        <v>6500</v>
      </c>
      <c r="I7" s="75">
        <v>5750</v>
      </c>
      <c r="J7" s="75">
        <v>5740</v>
      </c>
      <c r="K7" s="75"/>
      <c r="L7" s="75">
        <v>6214</v>
      </c>
      <c r="M7" s="75">
        <v>6754.3833766233765</v>
      </c>
      <c r="N7" s="94"/>
      <c r="O7" s="162"/>
    </row>
    <row r="8" spans="2:15">
      <c r="B8" s="74">
        <v>43251</v>
      </c>
      <c r="C8" s="75"/>
      <c r="D8" s="75">
        <v>7513.1578947368425</v>
      </c>
      <c r="E8" s="75">
        <v>6081.3765020026703</v>
      </c>
      <c r="F8" s="75">
        <v>6458.9818181818182</v>
      </c>
      <c r="G8" s="75">
        <v>8086.2758620689656</v>
      </c>
      <c r="H8" s="75">
        <v>6000</v>
      </c>
      <c r="I8" s="75">
        <v>5750</v>
      </c>
      <c r="J8" s="75">
        <v>5741.9047619047615</v>
      </c>
      <c r="K8" s="75">
        <v>6000</v>
      </c>
      <c r="L8" s="75">
        <v>6250</v>
      </c>
      <c r="M8" s="75">
        <v>6473.1707597450095</v>
      </c>
      <c r="N8" s="94"/>
      <c r="O8" s="162"/>
    </row>
    <row r="9" spans="2:15">
      <c r="B9" s="74">
        <v>43252</v>
      </c>
      <c r="C9" s="75"/>
      <c r="D9" s="75">
        <v>7489.130434782609</v>
      </c>
      <c r="E9" s="75">
        <v>5955.0449438202249</v>
      </c>
      <c r="F9" s="75">
        <v>6517.5739348370926</v>
      </c>
      <c r="G9" s="75">
        <v>8509</v>
      </c>
      <c r="H9" s="75">
        <v>4369.565217391304</v>
      </c>
      <c r="I9" s="75">
        <v>5782.739130434783</v>
      </c>
      <c r="J9" s="75">
        <v>5740</v>
      </c>
      <c r="K9" s="75">
        <v>6000</v>
      </c>
      <c r="L9" s="75">
        <v>6250</v>
      </c>
      <c r="M9" s="75">
        <v>6330.1969895287957</v>
      </c>
      <c r="N9" s="94"/>
      <c r="O9" s="162"/>
    </row>
    <row r="10" spans="2:15">
      <c r="B10" s="74">
        <v>43255</v>
      </c>
      <c r="C10" s="75">
        <v>10000</v>
      </c>
      <c r="D10" s="75">
        <v>7500</v>
      </c>
      <c r="E10" s="75">
        <v>5921.6741573033705</v>
      </c>
      <c r="F10" s="75">
        <v>6371.0645161290322</v>
      </c>
      <c r="G10" s="75"/>
      <c r="H10" s="75">
        <v>6000</v>
      </c>
      <c r="I10" s="75">
        <v>6160</v>
      </c>
      <c r="J10" s="75"/>
      <c r="K10" s="75">
        <v>6500</v>
      </c>
      <c r="L10" s="75">
        <v>6250</v>
      </c>
      <c r="M10" s="75">
        <v>6678.385500575374</v>
      </c>
      <c r="N10" s="94"/>
      <c r="O10" s="162"/>
    </row>
    <row r="11" spans="2:15">
      <c r="B11" s="72">
        <v>43256</v>
      </c>
      <c r="C11" s="73">
        <v>9962</v>
      </c>
      <c r="D11" s="73">
        <v>7488.0952380952385</v>
      </c>
      <c r="E11" s="73">
        <v>6128.1923076923076</v>
      </c>
      <c r="F11" s="73">
        <v>6280.0515463917527</v>
      </c>
      <c r="G11" s="73">
        <v>8312.1428571428569</v>
      </c>
      <c r="H11" s="73">
        <v>5500</v>
      </c>
      <c r="I11" s="73">
        <v>6484</v>
      </c>
      <c r="J11" s="73">
        <v>6750</v>
      </c>
      <c r="K11" s="73">
        <v>6500</v>
      </c>
      <c r="L11" s="73">
        <v>6250</v>
      </c>
      <c r="M11" s="73">
        <v>6594.5617647058825</v>
      </c>
      <c r="N11" s="94"/>
      <c r="O11" s="39"/>
    </row>
    <row r="12" spans="2:15">
      <c r="B12" s="72">
        <v>43257</v>
      </c>
      <c r="C12" s="73"/>
      <c r="D12" s="73">
        <v>7489.130434782609</v>
      </c>
      <c r="E12" s="73">
        <v>6074.5405405405409</v>
      </c>
      <c r="F12" s="73">
        <v>6474.5531914893618</v>
      </c>
      <c r="G12" s="73">
        <v>7400</v>
      </c>
      <c r="H12" s="73">
        <v>6000</v>
      </c>
      <c r="I12" s="73">
        <v>6767</v>
      </c>
      <c r="J12" s="73">
        <v>6750</v>
      </c>
      <c r="K12" s="73">
        <v>6000</v>
      </c>
      <c r="L12" s="73">
        <v>6250</v>
      </c>
      <c r="M12" s="73">
        <v>6567.088235294118</v>
      </c>
      <c r="N12" s="94"/>
      <c r="O12" s="162"/>
    </row>
    <row r="13" spans="2:15">
      <c r="B13" s="72">
        <v>43258</v>
      </c>
      <c r="C13" s="73"/>
      <c r="D13" s="73">
        <v>7513.1578947368425</v>
      </c>
      <c r="E13" s="73">
        <v>5969.378787878788</v>
      </c>
      <c r="F13" s="73">
        <v>6443.458461538462</v>
      </c>
      <c r="G13" s="73">
        <v>7533.333333333333</v>
      </c>
      <c r="H13" s="73"/>
      <c r="I13" s="73">
        <v>6121</v>
      </c>
      <c r="J13" s="73"/>
      <c r="K13" s="73">
        <v>6325.1</v>
      </c>
      <c r="L13" s="73">
        <v>6250</v>
      </c>
      <c r="M13" s="73">
        <v>6584.3004566210047</v>
      </c>
      <c r="N13" s="94"/>
      <c r="O13" s="162"/>
    </row>
    <row r="14" spans="2:15">
      <c r="B14" s="72">
        <v>43259</v>
      </c>
      <c r="C14" s="73">
        <v>11437</v>
      </c>
      <c r="D14" s="73">
        <v>7489.130434782609</v>
      </c>
      <c r="E14" s="73">
        <v>5912.1758241758243</v>
      </c>
      <c r="F14" s="73">
        <v>6175.8995215311006</v>
      </c>
      <c r="G14" s="73">
        <v>7545.6768292682927</v>
      </c>
      <c r="H14" s="73">
        <v>6000</v>
      </c>
      <c r="I14" s="73">
        <v>6219.72</v>
      </c>
      <c r="J14" s="73">
        <v>6750</v>
      </c>
      <c r="K14" s="73">
        <v>6120</v>
      </c>
      <c r="L14" s="73">
        <v>6250</v>
      </c>
      <c r="M14" s="73">
        <v>7018.3984045049274</v>
      </c>
      <c r="N14" s="94"/>
      <c r="O14" s="162"/>
    </row>
    <row r="15" spans="2:15">
      <c r="B15" s="72">
        <v>43262</v>
      </c>
      <c r="C15" s="73">
        <v>10982</v>
      </c>
      <c r="D15" s="73">
        <v>7250</v>
      </c>
      <c r="E15" s="73">
        <v>6375.291666666667</v>
      </c>
      <c r="F15" s="73">
        <v>6888.3297872340427</v>
      </c>
      <c r="G15" s="73">
        <v>7117.5294117647063</v>
      </c>
      <c r="H15" s="73"/>
      <c r="I15" s="73">
        <v>6333.666666666667</v>
      </c>
      <c r="J15" s="73"/>
      <c r="K15" s="73">
        <v>6800</v>
      </c>
      <c r="L15" s="73">
        <v>6233</v>
      </c>
      <c r="M15" s="73">
        <v>7828.8254364089771</v>
      </c>
      <c r="N15" s="94"/>
      <c r="O15" s="162"/>
    </row>
    <row r="16" spans="2:15">
      <c r="B16" s="72">
        <v>43263</v>
      </c>
      <c r="C16" s="73">
        <v>10500</v>
      </c>
      <c r="D16" s="73">
        <v>7964</v>
      </c>
      <c r="E16" s="73">
        <v>6659.045454545455</v>
      </c>
      <c r="F16" s="73">
        <v>6930.6</v>
      </c>
      <c r="G16" s="73">
        <v>8156.8431372549021</v>
      </c>
      <c r="H16" s="73">
        <v>6000</v>
      </c>
      <c r="I16" s="73">
        <v>6692</v>
      </c>
      <c r="J16" s="73">
        <v>5741</v>
      </c>
      <c r="K16" s="73">
        <v>6722</v>
      </c>
      <c r="L16" s="73">
        <v>6286</v>
      </c>
      <c r="M16" s="73">
        <v>7304.842359767892</v>
      </c>
      <c r="N16" s="94"/>
      <c r="O16" s="162"/>
    </row>
    <row r="17" spans="2:15">
      <c r="B17" s="72">
        <v>43264</v>
      </c>
      <c r="C17" s="73">
        <v>12000</v>
      </c>
      <c r="D17" s="73">
        <v>8033</v>
      </c>
      <c r="E17" s="73">
        <v>6567.405405405405</v>
      </c>
      <c r="F17" s="73">
        <v>6735.715909090909</v>
      </c>
      <c r="G17" s="73">
        <v>7286</v>
      </c>
      <c r="H17" s="73">
        <v>5500</v>
      </c>
      <c r="I17" s="73">
        <v>6767</v>
      </c>
      <c r="J17" s="73"/>
      <c r="K17" s="73"/>
      <c r="L17" s="73">
        <v>6181.954545454545</v>
      </c>
      <c r="M17" s="73">
        <v>6992.8210526315788</v>
      </c>
      <c r="N17" s="94"/>
      <c r="O17" s="162"/>
    </row>
    <row r="18" spans="2:15">
      <c r="B18" s="72">
        <v>43265</v>
      </c>
      <c r="C18" s="73">
        <v>9464</v>
      </c>
      <c r="D18" s="73">
        <v>7985</v>
      </c>
      <c r="E18" s="73">
        <v>6789</v>
      </c>
      <c r="F18" s="73">
        <v>6646.6766467065872</v>
      </c>
      <c r="G18" s="73">
        <v>8710.9879518072285</v>
      </c>
      <c r="H18" s="73">
        <v>6500</v>
      </c>
      <c r="I18" s="73">
        <v>6767</v>
      </c>
      <c r="J18" s="73">
        <v>5769</v>
      </c>
      <c r="K18" s="73">
        <v>7000</v>
      </c>
      <c r="L18" s="73"/>
      <c r="M18" s="73">
        <v>7071.3612586037361</v>
      </c>
      <c r="N18" s="94"/>
      <c r="O18" s="162"/>
    </row>
    <row r="19" spans="2:15">
      <c r="B19" s="72">
        <v>43266</v>
      </c>
      <c r="C19" s="73">
        <v>9500</v>
      </c>
      <c r="D19" s="73">
        <v>8033</v>
      </c>
      <c r="E19" s="73">
        <v>6926.919270833333</v>
      </c>
      <c r="F19" s="73">
        <v>6519.0970464135025</v>
      </c>
      <c r="G19" s="73">
        <v>8864.141304347826</v>
      </c>
      <c r="H19" s="73"/>
      <c r="I19" s="73">
        <v>6792</v>
      </c>
      <c r="J19" s="73">
        <v>5766.4777777777781</v>
      </c>
      <c r="K19" s="73">
        <v>7000</v>
      </c>
      <c r="L19" s="73">
        <v>6250</v>
      </c>
      <c r="M19" s="73">
        <v>7128.4338601112086</v>
      </c>
      <c r="N19" s="94"/>
      <c r="O19" s="162"/>
    </row>
    <row r="20" spans="2:15">
      <c r="B20" s="72">
        <v>43269</v>
      </c>
      <c r="C20" s="73"/>
      <c r="D20" s="73">
        <v>7932</v>
      </c>
      <c r="E20" s="73">
        <v>6452.3809523809523</v>
      </c>
      <c r="F20" s="73">
        <v>7036.6606060606064</v>
      </c>
      <c r="G20" s="73"/>
      <c r="H20" s="73">
        <v>5250</v>
      </c>
      <c r="I20" s="73">
        <v>6481.666666666667</v>
      </c>
      <c r="J20" s="73"/>
      <c r="K20" s="73">
        <v>7000</v>
      </c>
      <c r="L20" s="73">
        <v>6267</v>
      </c>
      <c r="M20" s="73">
        <v>6916.9978479196552</v>
      </c>
      <c r="N20" s="94"/>
      <c r="O20" s="162"/>
    </row>
    <row r="21" spans="2:15">
      <c r="B21" s="72">
        <v>43270</v>
      </c>
      <c r="C21" s="73">
        <v>10000</v>
      </c>
      <c r="D21" s="73">
        <v>7964</v>
      </c>
      <c r="E21" s="73">
        <v>6514.36231884058</v>
      </c>
      <c r="F21" s="73">
        <v>6615.8567493112951</v>
      </c>
      <c r="G21" s="73">
        <v>8797.1304347826081</v>
      </c>
      <c r="H21" s="73">
        <v>4500</v>
      </c>
      <c r="I21" s="73">
        <v>6769</v>
      </c>
      <c r="J21" s="73">
        <v>7500</v>
      </c>
      <c r="K21" s="73">
        <v>6849.2771084337346</v>
      </c>
      <c r="L21" s="73">
        <v>7000</v>
      </c>
      <c r="M21" s="73">
        <v>7028.9113193943767</v>
      </c>
      <c r="N21" s="94"/>
      <c r="O21" s="162"/>
    </row>
    <row r="22" spans="2:15">
      <c r="B22" s="72">
        <v>43271</v>
      </c>
      <c r="C22" s="73">
        <v>9000</v>
      </c>
      <c r="D22" s="73">
        <v>8033</v>
      </c>
      <c r="E22" s="73">
        <v>6163.7413793103451</v>
      </c>
      <c r="F22" s="73">
        <v>6744.9931972789118</v>
      </c>
      <c r="G22" s="73">
        <v>7552</v>
      </c>
      <c r="H22" s="73">
        <v>5250</v>
      </c>
      <c r="I22" s="73">
        <v>6500.217391304348</v>
      </c>
      <c r="J22" s="73"/>
      <c r="K22" s="73"/>
      <c r="L22" s="73">
        <v>7000</v>
      </c>
      <c r="M22" s="73">
        <v>6869.3210385828679</v>
      </c>
      <c r="N22" s="94"/>
      <c r="O22" s="162"/>
    </row>
    <row r="23" spans="2:15">
      <c r="B23" s="72">
        <v>43272</v>
      </c>
      <c r="C23" s="73">
        <v>9961.4285714285706</v>
      </c>
      <c r="D23" s="73">
        <v>7985</v>
      </c>
      <c r="E23" s="73">
        <v>6145.1612903225805</v>
      </c>
      <c r="F23" s="73">
        <v>6792.5566037735853</v>
      </c>
      <c r="G23" s="73">
        <v>8191.25</v>
      </c>
      <c r="H23" s="73">
        <v>5500</v>
      </c>
      <c r="I23" s="73">
        <v>5786</v>
      </c>
      <c r="J23" s="73">
        <v>7250</v>
      </c>
      <c r="K23" s="73">
        <v>7000</v>
      </c>
      <c r="L23" s="73">
        <v>7000</v>
      </c>
      <c r="M23" s="73">
        <v>7364.9232547387883</v>
      </c>
      <c r="N23" s="94"/>
      <c r="O23" s="162"/>
    </row>
    <row r="24" spans="2:15" s="162" customFormat="1">
      <c r="B24" s="72">
        <v>43273</v>
      </c>
      <c r="C24" s="73"/>
      <c r="D24" s="73">
        <v>8272</v>
      </c>
      <c r="E24" s="73">
        <v>6323.5806451612907</v>
      </c>
      <c r="F24" s="73">
        <v>6472.9280380176515</v>
      </c>
      <c r="G24" s="73">
        <v>8247.92</v>
      </c>
      <c r="H24" s="73">
        <v>5022</v>
      </c>
      <c r="I24" s="73">
        <v>5767</v>
      </c>
      <c r="J24" s="73"/>
      <c r="K24" s="73">
        <v>7000</v>
      </c>
      <c r="L24" s="73">
        <v>7000</v>
      </c>
      <c r="M24" s="73">
        <v>6574.9316489961648</v>
      </c>
      <c r="N24" s="94"/>
    </row>
    <row r="25" spans="2:15">
      <c r="B25" s="72">
        <v>43276</v>
      </c>
      <c r="C25" s="73"/>
      <c r="D25" s="73">
        <v>8205</v>
      </c>
      <c r="E25" s="73">
        <v>6232.7912087912091</v>
      </c>
      <c r="F25" s="73">
        <v>6574.92</v>
      </c>
      <c r="G25" s="73"/>
      <c r="H25" s="73">
        <v>5500</v>
      </c>
      <c r="I25" s="73">
        <v>5731</v>
      </c>
      <c r="J25" s="73"/>
      <c r="K25" s="73">
        <v>7000</v>
      </c>
      <c r="L25" s="73">
        <v>7000</v>
      </c>
      <c r="M25" s="73">
        <v>6628.9516523867806</v>
      </c>
      <c r="N25" s="94"/>
      <c r="O25" s="162"/>
    </row>
    <row r="26" spans="2:15" s="162" customFormat="1">
      <c r="B26" s="72">
        <v>43277</v>
      </c>
      <c r="C26" s="73"/>
      <c r="D26" s="73">
        <v>8171</v>
      </c>
      <c r="E26" s="73">
        <v>6026.7741935483873</v>
      </c>
      <c r="F26" s="73">
        <v>6433.8516129032259</v>
      </c>
      <c r="G26" s="73">
        <v>8827.1272727272735</v>
      </c>
      <c r="H26" s="73">
        <v>4000</v>
      </c>
      <c r="I26" s="73">
        <v>6767</v>
      </c>
      <c r="J26" s="73">
        <v>5253</v>
      </c>
      <c r="K26" s="73">
        <v>7000</v>
      </c>
      <c r="L26" s="73">
        <v>7000</v>
      </c>
      <c r="M26" s="73">
        <v>6571.1163636363635</v>
      </c>
      <c r="N26" s="94"/>
    </row>
    <row r="27" spans="2:15" s="162" customFormat="1">
      <c r="B27" s="72">
        <v>43278</v>
      </c>
      <c r="C27" s="73">
        <v>9500</v>
      </c>
      <c r="D27" s="73">
        <v>8272</v>
      </c>
      <c r="E27" s="73">
        <v>6300.2</v>
      </c>
      <c r="F27" s="73">
        <v>6489.84</v>
      </c>
      <c r="G27" s="73">
        <v>8379.310344827587</v>
      </c>
      <c r="H27" s="73">
        <v>5250</v>
      </c>
      <c r="I27" s="73">
        <v>6767</v>
      </c>
      <c r="J27" s="73"/>
      <c r="K27" s="73"/>
      <c r="L27" s="73">
        <v>7000</v>
      </c>
      <c r="M27" s="73">
        <v>6708.5842232173618</v>
      </c>
      <c r="N27" s="94"/>
    </row>
    <row r="28" spans="2:15" s="162" customFormat="1">
      <c r="B28" s="72">
        <v>43279</v>
      </c>
      <c r="C28" s="73">
        <v>10000</v>
      </c>
      <c r="D28" s="73">
        <v>8240</v>
      </c>
      <c r="E28" s="73">
        <v>6062.625</v>
      </c>
      <c r="F28" s="73">
        <v>6466.2857142857147</v>
      </c>
      <c r="G28" s="73">
        <v>8727.2000000000007</v>
      </c>
      <c r="H28" s="73">
        <v>4666.666666666667</v>
      </c>
      <c r="I28" s="73">
        <v>6730.7692307692305</v>
      </c>
      <c r="J28" s="73">
        <v>5278</v>
      </c>
      <c r="K28" s="73">
        <v>7000</v>
      </c>
      <c r="L28" s="73">
        <v>7000</v>
      </c>
      <c r="M28" s="73">
        <v>6788.8556197245671</v>
      </c>
      <c r="N28" s="94"/>
    </row>
    <row r="29" spans="2:15" s="162" customFormat="1">
      <c r="B29" s="72">
        <v>43280</v>
      </c>
      <c r="C29" s="73">
        <v>9438</v>
      </c>
      <c r="D29" s="73">
        <v>8345</v>
      </c>
      <c r="E29" s="73">
        <v>6202.0638297872338</v>
      </c>
      <c r="F29" s="73">
        <v>6388.3258928571431</v>
      </c>
      <c r="G29" s="73">
        <v>8414.0689655172409</v>
      </c>
      <c r="H29" s="73">
        <v>5000</v>
      </c>
      <c r="I29" s="73">
        <v>6233</v>
      </c>
      <c r="J29" s="73">
        <v>5750</v>
      </c>
      <c r="K29" s="73">
        <v>7000</v>
      </c>
      <c r="L29" s="73">
        <v>7000</v>
      </c>
      <c r="M29" s="73">
        <v>6818.6565631874846</v>
      </c>
      <c r="N29" s="94"/>
    </row>
    <row r="30" spans="2:15" s="162" customFormat="1">
      <c r="B30" s="72">
        <v>43284</v>
      </c>
      <c r="C30" s="73">
        <v>8283</v>
      </c>
      <c r="D30" s="73">
        <v>8700</v>
      </c>
      <c r="E30" s="73">
        <v>6230.3492063492067</v>
      </c>
      <c r="F30" s="73">
        <v>6680.1866666666665</v>
      </c>
      <c r="G30" s="73">
        <v>8173.0740740740739</v>
      </c>
      <c r="H30" s="73">
        <v>5000</v>
      </c>
      <c r="I30" s="73">
        <v>6250</v>
      </c>
      <c r="J30" s="73">
        <v>6750</v>
      </c>
      <c r="K30" s="73">
        <v>7000</v>
      </c>
      <c r="L30" s="73">
        <v>7434.782608695652</v>
      </c>
      <c r="M30" s="73">
        <v>6996.9100696643445</v>
      </c>
      <c r="N30" s="94"/>
    </row>
    <row r="31" spans="2:15">
      <c r="B31" s="72">
        <v>43285</v>
      </c>
      <c r="C31" s="73">
        <v>9833</v>
      </c>
      <c r="D31" s="73">
        <v>8728.2608695652179</v>
      </c>
      <c r="E31" s="73">
        <v>6341.152173913043</v>
      </c>
      <c r="F31" s="73">
        <v>6433.8014705882351</v>
      </c>
      <c r="G31" s="73">
        <v>8569.2586206896558</v>
      </c>
      <c r="H31" s="73">
        <v>5000</v>
      </c>
      <c r="I31" s="73">
        <v>5750</v>
      </c>
      <c r="J31" s="73"/>
      <c r="K31" s="73">
        <v>7000</v>
      </c>
      <c r="L31" s="73">
        <v>7000</v>
      </c>
      <c r="M31" s="73">
        <v>7076.5498449268944</v>
      </c>
      <c r="N31" s="94"/>
      <c r="O31" s="162"/>
    </row>
    <row r="32" spans="2:15">
      <c r="B32" s="72">
        <v>43286</v>
      </c>
      <c r="C32" s="73">
        <v>9926.8536585365855</v>
      </c>
      <c r="D32" s="73">
        <v>8760.2040816326535</v>
      </c>
      <c r="E32" s="73">
        <v>6523</v>
      </c>
      <c r="F32" s="73">
        <v>7728.724907063197</v>
      </c>
      <c r="G32" s="73"/>
      <c r="H32" s="73">
        <v>5000</v>
      </c>
      <c r="I32" s="73">
        <v>6250</v>
      </c>
      <c r="J32" s="73">
        <v>6500</v>
      </c>
      <c r="K32" s="73">
        <v>7000</v>
      </c>
      <c r="L32" s="73"/>
      <c r="M32" s="73">
        <v>7712.5989632422243</v>
      </c>
      <c r="N32" s="94"/>
      <c r="O32" s="162"/>
    </row>
    <row r="33" spans="2:15">
      <c r="B33" s="72">
        <v>43287</v>
      </c>
      <c r="C33" s="73">
        <v>10500</v>
      </c>
      <c r="D33" s="73">
        <v>9071.9298245614027</v>
      </c>
      <c r="E33" s="73">
        <v>6666.2987012987014</v>
      </c>
      <c r="F33" s="73">
        <v>7750.1176470588234</v>
      </c>
      <c r="G33" s="73">
        <v>9034.3973214285706</v>
      </c>
      <c r="H33" s="73">
        <v>5500</v>
      </c>
      <c r="I33" s="73">
        <v>6250</v>
      </c>
      <c r="J33" s="73">
        <v>6750</v>
      </c>
      <c r="K33" s="73">
        <v>7000</v>
      </c>
      <c r="L33" s="73">
        <v>6737</v>
      </c>
      <c r="M33" s="73">
        <v>7803.7128055260364</v>
      </c>
      <c r="N33" s="94"/>
      <c r="O33" s="162"/>
    </row>
    <row r="34" spans="2:15">
      <c r="B34" s="72">
        <v>43290</v>
      </c>
      <c r="C34" s="73"/>
      <c r="D34" s="73">
        <v>8728.2608695652179</v>
      </c>
      <c r="E34" s="73">
        <v>6594.0705882352941</v>
      </c>
      <c r="F34" s="73">
        <v>7467.2307692307695</v>
      </c>
      <c r="G34" s="73">
        <v>8545</v>
      </c>
      <c r="H34" s="73">
        <v>4666.666666666667</v>
      </c>
      <c r="I34" s="73">
        <v>5750</v>
      </c>
      <c r="J34" s="73"/>
      <c r="K34" s="73">
        <v>7000</v>
      </c>
      <c r="L34" s="73">
        <v>7000</v>
      </c>
      <c r="M34" s="73">
        <v>7142.1936708860758</v>
      </c>
      <c r="N34" s="94"/>
      <c r="O34" s="162"/>
    </row>
    <row r="35" spans="2:15">
      <c r="B35" s="72">
        <v>43291</v>
      </c>
      <c r="C35" s="73">
        <v>12000</v>
      </c>
      <c r="D35" s="73">
        <v>8162.8289473684208</v>
      </c>
      <c r="E35" s="73">
        <v>6412.3711340206182</v>
      </c>
      <c r="F35" s="73">
        <v>7053.4199288256232</v>
      </c>
      <c r="G35" s="73">
        <v>8243.8048780487807</v>
      </c>
      <c r="H35" s="73">
        <v>5750</v>
      </c>
      <c r="I35" s="73">
        <v>5556.727272727273</v>
      </c>
      <c r="J35" s="73">
        <v>5949.1016949152545</v>
      </c>
      <c r="K35" s="73">
        <v>6000</v>
      </c>
      <c r="L35" s="73">
        <v>6763</v>
      </c>
      <c r="M35" s="73">
        <v>7299.2124374864097</v>
      </c>
      <c r="N35" s="94"/>
      <c r="O35" s="162"/>
    </row>
    <row r="36" spans="2:15" ht="29.65" customHeight="1">
      <c r="B36" s="327" t="s">
        <v>235</v>
      </c>
      <c r="C36" s="327"/>
      <c r="D36" s="327"/>
      <c r="E36" s="327"/>
      <c r="F36" s="327"/>
      <c r="G36" s="327"/>
      <c r="H36" s="327"/>
      <c r="I36" s="327"/>
      <c r="J36" s="327"/>
      <c r="K36" s="327"/>
      <c r="L36" s="327"/>
      <c r="M36" s="327"/>
    </row>
    <row r="58" spans="2:2">
      <c r="B58" s="47"/>
    </row>
  </sheetData>
  <mergeCells count="4">
    <mergeCell ref="B2:M2"/>
    <mergeCell ref="B3:M3"/>
    <mergeCell ref="B4:M4"/>
    <mergeCell ref="B36:M36"/>
  </mergeCells>
  <hyperlinks>
    <hyperlink ref="O2" location="Índice!A1" display="Volver al índice"/>
  </hyperlinks>
  <printOptions horizontalCentered="1" verticalCentered="1"/>
  <pageMargins left="0.7" right="0.7" top="0.75" bottom="0.75" header="0.3" footer="0.3"/>
  <pageSetup paperSize="119" scale="56" orientation="portrait"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44"/>
  <sheetViews>
    <sheetView view="pageBreakPreview" zoomScale="60" zoomScaleNormal="80" zoomScalePageLayoutView="80" workbookViewId="0">
      <selection sqref="A1:K46"/>
    </sheetView>
  </sheetViews>
  <sheetFormatPr baseColWidth="10" defaultColWidth="10.85546875" defaultRowHeight="12.75"/>
  <cols>
    <col min="1" max="1" width="1.7109375" style="20" customWidth="1"/>
    <col min="2" max="2" width="38" style="20" customWidth="1"/>
    <col min="3" max="10" width="10.85546875" style="20" customWidth="1"/>
    <col min="11" max="11" width="2.42578125" style="20" customWidth="1"/>
    <col min="12" max="12" width="10.85546875" style="20"/>
    <col min="13" max="13" width="8.28515625" style="111" customWidth="1"/>
    <col min="14" max="14" width="7.7109375" style="106" hidden="1" customWidth="1"/>
    <col min="15" max="15" width="10.85546875" style="111"/>
    <col min="16" max="16384" width="10.85546875" style="20"/>
  </cols>
  <sheetData>
    <row r="1" spans="2:16" ht="6.75" customHeight="1"/>
    <row r="2" spans="2:16">
      <c r="B2" s="324" t="s">
        <v>59</v>
      </c>
      <c r="C2" s="324"/>
      <c r="D2" s="324"/>
      <c r="E2" s="324"/>
      <c r="F2" s="324"/>
      <c r="G2" s="324"/>
      <c r="H2" s="324"/>
      <c r="I2" s="324"/>
      <c r="J2" s="324"/>
      <c r="K2" s="81"/>
      <c r="L2" s="40" t="s">
        <v>137</v>
      </c>
    </row>
    <row r="3" spans="2:16">
      <c r="B3" s="324" t="s">
        <v>226</v>
      </c>
      <c r="C3" s="324"/>
      <c r="D3" s="324"/>
      <c r="E3" s="324"/>
      <c r="F3" s="324"/>
      <c r="G3" s="324"/>
      <c r="H3" s="324"/>
      <c r="I3" s="324"/>
      <c r="J3" s="324"/>
      <c r="K3" s="81"/>
    </row>
    <row r="4" spans="2:16">
      <c r="B4" s="324" t="s">
        <v>208</v>
      </c>
      <c r="C4" s="324"/>
      <c r="D4" s="324"/>
      <c r="E4" s="324"/>
      <c r="F4" s="324"/>
      <c r="G4" s="324"/>
      <c r="H4" s="324"/>
      <c r="I4" s="324"/>
      <c r="J4" s="324"/>
      <c r="K4" s="81"/>
    </row>
    <row r="5" spans="2:16" ht="15" customHeight="1">
      <c r="B5" s="329" t="s">
        <v>46</v>
      </c>
      <c r="C5" s="332" t="s">
        <v>64</v>
      </c>
      <c r="D5" s="333"/>
      <c r="E5" s="333"/>
      <c r="F5" s="334"/>
      <c r="G5" s="332" t="s">
        <v>65</v>
      </c>
      <c r="H5" s="333"/>
      <c r="I5" s="333"/>
      <c r="J5" s="334"/>
      <c r="K5" s="81"/>
      <c r="L5" s="111"/>
    </row>
    <row r="6" spans="2:16" ht="12.75" customHeight="1">
      <c r="B6" s="330"/>
      <c r="C6" s="332" t="s">
        <v>45</v>
      </c>
      <c r="D6" s="333"/>
      <c r="E6" s="333" t="s">
        <v>44</v>
      </c>
      <c r="F6" s="334"/>
      <c r="G6" s="332" t="s">
        <v>45</v>
      </c>
      <c r="H6" s="333"/>
      <c r="I6" s="333" t="s">
        <v>44</v>
      </c>
      <c r="J6" s="334"/>
      <c r="K6" s="81"/>
    </row>
    <row r="7" spans="2:16">
      <c r="B7" s="331"/>
      <c r="C7" s="192">
        <v>2017</v>
      </c>
      <c r="D7" s="193">
        <v>2018</v>
      </c>
      <c r="E7" s="193" t="s">
        <v>43</v>
      </c>
      <c r="F7" s="194" t="s">
        <v>42</v>
      </c>
      <c r="G7" s="195">
        <v>2017</v>
      </c>
      <c r="H7" s="196">
        <v>2018</v>
      </c>
      <c r="I7" s="196" t="s">
        <v>43</v>
      </c>
      <c r="J7" s="197" t="s">
        <v>42</v>
      </c>
      <c r="K7" s="104"/>
      <c r="L7" s="106"/>
    </row>
    <row r="8" spans="2:16" ht="12.75" customHeight="1">
      <c r="B8" s="216" t="s">
        <v>41</v>
      </c>
      <c r="C8" s="200">
        <v>1090.5</v>
      </c>
      <c r="D8" s="208">
        <v>1074.25</v>
      </c>
      <c r="E8" s="202">
        <f>+(D8/C19-1)*100</f>
        <v>4.9789895436333387</v>
      </c>
      <c r="F8" s="203">
        <f t="shared" ref="F8:F13" si="0">(D8/C8-1)*100</f>
        <v>-1.4901421366345757</v>
      </c>
      <c r="G8" s="208">
        <v>393.75</v>
      </c>
      <c r="H8" s="201">
        <v>497.25</v>
      </c>
      <c r="I8" s="202">
        <f>+(H8/G19-1)*100</f>
        <v>5.9105431309904199</v>
      </c>
      <c r="J8" s="203">
        <f t="shared" ref="J8:J13" si="1">(H8/G8-1)*100</f>
        <v>26.285714285714292</v>
      </c>
      <c r="K8" s="65"/>
      <c r="L8" s="256"/>
      <c r="M8" s="256"/>
      <c r="N8" s="257"/>
      <c r="O8" s="256"/>
      <c r="P8" s="256"/>
    </row>
    <row r="9" spans="2:16" ht="12.75" customHeight="1">
      <c r="B9" s="217" t="s">
        <v>40</v>
      </c>
      <c r="C9" s="204">
        <v>1091.5</v>
      </c>
      <c r="D9" s="73">
        <v>1099</v>
      </c>
      <c r="E9" s="199">
        <f>+(D9/D8-1)*100</f>
        <v>2.3039329764952265</v>
      </c>
      <c r="F9" s="205">
        <f t="shared" si="0"/>
        <v>0.68712780577186994</v>
      </c>
      <c r="G9" s="73">
        <v>387.75</v>
      </c>
      <c r="H9" s="198">
        <v>465.5</v>
      </c>
      <c r="I9" s="199">
        <f>+(H9/H8-1)*100</f>
        <v>-6.3851181498240317</v>
      </c>
      <c r="J9" s="205">
        <f t="shared" si="1"/>
        <v>20.051579626047712</v>
      </c>
      <c r="K9" s="65"/>
      <c r="L9" s="256"/>
      <c r="M9" s="256"/>
      <c r="N9" s="257"/>
      <c r="O9" s="256"/>
      <c r="P9" s="256"/>
    </row>
    <row r="10" spans="2:16" ht="12.75" customHeight="1">
      <c r="B10" s="217" t="s">
        <v>39</v>
      </c>
      <c r="C10" s="204">
        <v>1108.8571428571429</v>
      </c>
      <c r="D10" s="73">
        <v>1110.9000000000001</v>
      </c>
      <c r="E10" s="199">
        <f>+(D10/D9-1)*100</f>
        <v>1.0828025477707115</v>
      </c>
      <c r="F10" s="205">
        <f t="shared" si="0"/>
        <v>0.18423086833290192</v>
      </c>
      <c r="G10" s="73">
        <v>407</v>
      </c>
      <c r="H10" s="198">
        <v>483.7</v>
      </c>
      <c r="I10" s="199">
        <f>+(H10/H9-1)*100</f>
        <v>3.9097744360902187</v>
      </c>
      <c r="J10" s="205">
        <f t="shared" si="1"/>
        <v>18.845208845208838</v>
      </c>
      <c r="K10" s="65"/>
      <c r="L10" s="256"/>
      <c r="M10" s="256"/>
      <c r="N10" s="257"/>
      <c r="O10" s="256"/>
      <c r="P10" s="256"/>
    </row>
    <row r="11" spans="2:16">
      <c r="B11" s="217" t="s">
        <v>38</v>
      </c>
      <c r="C11" s="204">
        <v>1076.375</v>
      </c>
      <c r="D11" s="73">
        <v>1104.875</v>
      </c>
      <c r="E11" s="199">
        <f>+(D11/D10-1)*100</f>
        <v>-0.54235304707895837</v>
      </c>
      <c r="F11" s="205">
        <f t="shared" si="0"/>
        <v>2.6477761003367739</v>
      </c>
      <c r="G11" s="73">
        <v>385.625</v>
      </c>
      <c r="H11" s="198">
        <v>484.375</v>
      </c>
      <c r="I11" s="199">
        <f>+(H11/H10-1)*100</f>
        <v>0.13954930742194893</v>
      </c>
      <c r="J11" s="205">
        <f t="shared" si="1"/>
        <v>25.607779578606159</v>
      </c>
      <c r="K11" s="65"/>
      <c r="L11" s="256"/>
      <c r="M11" s="256"/>
      <c r="N11" s="257"/>
      <c r="O11" s="256"/>
      <c r="P11" s="256"/>
    </row>
    <row r="12" spans="2:16" ht="12.75" customHeight="1">
      <c r="B12" s="217" t="s">
        <v>37</v>
      </c>
      <c r="C12" s="204">
        <v>1066.125</v>
      </c>
      <c r="D12" s="73">
        <v>1082</v>
      </c>
      <c r="E12" s="199">
        <f>+(D12/D11-1)*100</f>
        <v>-2.070369951351958</v>
      </c>
      <c r="F12" s="205">
        <f t="shared" si="0"/>
        <v>1.4890374018056152</v>
      </c>
      <c r="G12" s="73">
        <v>365</v>
      </c>
      <c r="H12" s="198">
        <v>511.625</v>
      </c>
      <c r="I12" s="199">
        <f>+(H12/H11-1)*100</f>
        <v>5.6258064516129025</v>
      </c>
      <c r="J12" s="205">
        <f t="shared" si="1"/>
        <v>40.171232876712338</v>
      </c>
      <c r="K12" s="65"/>
      <c r="L12" s="256"/>
      <c r="M12" s="256"/>
      <c r="N12" s="257"/>
      <c r="O12" s="256"/>
      <c r="P12" s="256"/>
    </row>
    <row r="13" spans="2:16" ht="12.75" customHeight="1">
      <c r="B13" s="217" t="s">
        <v>36</v>
      </c>
      <c r="C13" s="204">
        <v>969.2</v>
      </c>
      <c r="D13" s="73">
        <v>1050.9000000000001</v>
      </c>
      <c r="E13" s="199">
        <f>+(D13/D12-1)*100</f>
        <v>-2.87430683918668</v>
      </c>
      <c r="F13" s="205">
        <f t="shared" si="0"/>
        <v>8.4296326867519653</v>
      </c>
      <c r="G13" s="73">
        <v>374.8</v>
      </c>
      <c r="H13" s="198">
        <v>494</v>
      </c>
      <c r="I13" s="199">
        <f>+(H13/H12-1)*100</f>
        <v>-3.4449059369655477</v>
      </c>
      <c r="J13" s="205">
        <f t="shared" si="1"/>
        <v>31.80362860192103</v>
      </c>
      <c r="K13" s="65"/>
      <c r="L13" s="256"/>
      <c r="M13" s="256"/>
      <c r="N13" s="257"/>
      <c r="O13" s="257"/>
      <c r="P13" s="256"/>
    </row>
    <row r="14" spans="2:16">
      <c r="B14" s="217" t="s">
        <v>35</v>
      </c>
      <c r="C14" s="204">
        <v>905</v>
      </c>
      <c r="D14" s="73"/>
      <c r="E14" s="199"/>
      <c r="F14" s="205"/>
      <c r="G14" s="73">
        <v>372.75</v>
      </c>
      <c r="H14" s="198"/>
      <c r="I14" s="199"/>
      <c r="J14" s="205"/>
      <c r="K14" s="65"/>
      <c r="L14" s="256"/>
      <c r="M14" s="105"/>
      <c r="N14" s="257"/>
      <c r="O14" s="256"/>
      <c r="P14" s="256"/>
    </row>
    <row r="15" spans="2:16" ht="13.5" customHeight="1">
      <c r="B15" s="217" t="s">
        <v>34</v>
      </c>
      <c r="C15" s="204">
        <v>920.25</v>
      </c>
      <c r="D15" s="73"/>
      <c r="E15" s="199"/>
      <c r="F15" s="205"/>
      <c r="G15" s="73">
        <v>337.125</v>
      </c>
      <c r="H15" s="198"/>
      <c r="I15" s="199"/>
      <c r="J15" s="205"/>
      <c r="K15" s="65"/>
      <c r="L15" s="256"/>
      <c r="M15" s="256"/>
      <c r="N15" s="257"/>
      <c r="O15" s="256"/>
      <c r="P15" s="256"/>
    </row>
    <row r="16" spans="2:16">
      <c r="B16" s="217" t="s">
        <v>33</v>
      </c>
      <c r="C16" s="204">
        <v>953</v>
      </c>
      <c r="D16" s="73"/>
      <c r="E16" s="199"/>
      <c r="F16" s="205"/>
      <c r="G16" s="73">
        <v>369.6</v>
      </c>
      <c r="H16" s="198"/>
      <c r="I16" s="199"/>
      <c r="J16" s="205"/>
      <c r="K16" s="65"/>
      <c r="L16" s="256"/>
      <c r="M16" s="256"/>
      <c r="N16" s="257"/>
      <c r="O16" s="256"/>
      <c r="P16" s="256"/>
    </row>
    <row r="17" spans="2:16" ht="12.75" customHeight="1">
      <c r="B17" s="217" t="s">
        <v>32</v>
      </c>
      <c r="C17" s="204">
        <v>912.125</v>
      </c>
      <c r="D17" s="73"/>
      <c r="E17" s="199"/>
      <c r="F17" s="205"/>
      <c r="G17" s="73">
        <v>389.375</v>
      </c>
      <c r="H17" s="198"/>
      <c r="I17" s="199"/>
      <c r="J17" s="205"/>
      <c r="K17" s="65"/>
      <c r="L17" s="256"/>
      <c r="M17" s="256"/>
      <c r="N17" s="257"/>
      <c r="O17" s="256"/>
      <c r="P17" s="256"/>
    </row>
    <row r="18" spans="2:16">
      <c r="B18" s="217" t="s">
        <v>31</v>
      </c>
      <c r="C18" s="204">
        <v>945.5</v>
      </c>
      <c r="D18" s="73"/>
      <c r="E18" s="199"/>
      <c r="F18" s="205"/>
      <c r="G18" s="73">
        <v>426.75</v>
      </c>
      <c r="H18" s="198"/>
      <c r="I18" s="199"/>
      <c r="J18" s="205"/>
      <c r="K18" s="65"/>
      <c r="L18" s="256"/>
      <c r="M18" s="256"/>
      <c r="N18" s="257"/>
      <c r="O18" s="256"/>
      <c r="P18" s="256"/>
    </row>
    <row r="19" spans="2:16">
      <c r="B19" s="218" t="s">
        <v>30</v>
      </c>
      <c r="C19" s="206">
        <v>1023.3</v>
      </c>
      <c r="D19" s="209"/>
      <c r="E19" s="199"/>
      <c r="F19" s="205"/>
      <c r="G19" s="209">
        <v>469.5</v>
      </c>
      <c r="H19" s="207"/>
      <c r="I19" s="199"/>
      <c r="J19" s="205"/>
      <c r="K19" s="65"/>
      <c r="L19" s="256"/>
      <c r="M19" s="256"/>
      <c r="N19" s="257"/>
      <c r="O19" s="256"/>
      <c r="P19" s="256"/>
    </row>
    <row r="20" spans="2:16">
      <c r="B20" s="219" t="s">
        <v>66</v>
      </c>
      <c r="C20" s="210">
        <f>AVERAGE(C8:C19)</f>
        <v>1005.1443452380951</v>
      </c>
      <c r="D20" s="211"/>
      <c r="E20" s="211"/>
      <c r="F20" s="212"/>
      <c r="G20" s="210">
        <f>AVERAGE(G8:G19)</f>
        <v>389.91874999999999</v>
      </c>
      <c r="H20" s="211"/>
      <c r="I20" s="211"/>
      <c r="J20" s="212"/>
      <c r="K20" s="65"/>
    </row>
    <row r="21" spans="2:16" ht="12.75" customHeight="1">
      <c r="B21" s="220" t="str">
        <f>+'precio mayorista'!B21</f>
        <v>Promedio ene-jun</v>
      </c>
      <c r="C21" s="213">
        <f>AVERAGE(C8:C13)</f>
        <v>1067.0928571428572</v>
      </c>
      <c r="D21" s="214">
        <f>AVERAGE(D8:D13)</f>
        <v>1086.9875</v>
      </c>
      <c r="E21" s="214"/>
      <c r="F21" s="215">
        <f>(D21/C21-1)*100</f>
        <v>1.8643778490290641</v>
      </c>
      <c r="G21" s="213">
        <f>AVERAGE(G8:G13)</f>
        <v>385.6541666666667</v>
      </c>
      <c r="H21" s="214">
        <f>AVERAGE(H8:H13)</f>
        <v>489.4083333333333</v>
      </c>
      <c r="I21" s="214"/>
      <c r="J21" s="215">
        <f>(H21/G21-1)*100</f>
        <v>26.903421675291959</v>
      </c>
      <c r="K21" s="65"/>
    </row>
    <row r="22" spans="2:16" ht="24.95" customHeight="1">
      <c r="B22" s="328" t="s">
        <v>236</v>
      </c>
      <c r="C22" s="328"/>
      <c r="D22" s="328"/>
      <c r="E22" s="328"/>
      <c r="F22" s="328"/>
      <c r="G22" s="328"/>
      <c r="H22" s="328"/>
      <c r="I22" s="328"/>
      <c r="J22" s="328"/>
      <c r="K22" s="82"/>
    </row>
    <row r="24" spans="2:16">
      <c r="C24" s="226"/>
      <c r="D24" s="221" t="s">
        <v>64</v>
      </c>
      <c r="E24" s="221" t="s">
        <v>65</v>
      </c>
      <c r="F24" s="221" t="s">
        <v>202</v>
      </c>
    </row>
    <row r="25" spans="2:16">
      <c r="C25" s="100">
        <v>42675</v>
      </c>
      <c r="D25" s="99">
        <v>1130</v>
      </c>
      <c r="E25" s="99">
        <v>477</v>
      </c>
      <c r="F25" s="99">
        <v>240.22288451958858</v>
      </c>
    </row>
    <row r="26" spans="2:16">
      <c r="C26" s="100">
        <v>42705</v>
      </c>
      <c r="D26" s="99">
        <v>1082</v>
      </c>
      <c r="E26" s="99">
        <v>386</v>
      </c>
      <c r="F26" s="99">
        <v>134.25360921775177</v>
      </c>
    </row>
    <row r="27" spans="2:16">
      <c r="C27" s="100">
        <v>42736</v>
      </c>
      <c r="D27" s="99">
        <f t="shared" ref="D27:D38" si="2">+C8</f>
        <v>1090.5</v>
      </c>
      <c r="E27" s="99">
        <f t="shared" ref="E27:E38" si="3">+G8</f>
        <v>393.75</v>
      </c>
      <c r="F27" s="99">
        <v>122.55201052298115</v>
      </c>
    </row>
    <row r="28" spans="2:16">
      <c r="C28" s="100">
        <v>42767</v>
      </c>
      <c r="D28" s="99">
        <f t="shared" si="2"/>
        <v>1091.5</v>
      </c>
      <c r="E28" s="99">
        <f t="shared" si="3"/>
        <v>387.75</v>
      </c>
      <c r="F28" s="99">
        <v>156.77416826463534</v>
      </c>
    </row>
    <row r="29" spans="2:16">
      <c r="C29" s="100">
        <v>42795</v>
      </c>
      <c r="D29" s="99">
        <f t="shared" si="2"/>
        <v>1108.8571428571429</v>
      </c>
      <c r="E29" s="99">
        <f t="shared" si="3"/>
        <v>407</v>
      </c>
      <c r="F29" s="99">
        <v>173.07884036209697</v>
      </c>
    </row>
    <row r="30" spans="2:16">
      <c r="C30" s="100">
        <v>42826</v>
      </c>
      <c r="D30" s="99">
        <f t="shared" si="2"/>
        <v>1076.375</v>
      </c>
      <c r="E30" s="99">
        <f t="shared" si="3"/>
        <v>385.625</v>
      </c>
      <c r="F30" s="99">
        <v>164.94906596667934</v>
      </c>
    </row>
    <row r="31" spans="2:16">
      <c r="C31" s="100">
        <v>42856</v>
      </c>
      <c r="D31" s="99">
        <f t="shared" si="2"/>
        <v>1066.125</v>
      </c>
      <c r="E31" s="99">
        <f t="shared" si="3"/>
        <v>365</v>
      </c>
      <c r="F31" s="99">
        <v>168.24184474672663</v>
      </c>
    </row>
    <row r="32" spans="2:16">
      <c r="C32" s="100">
        <v>42887</v>
      </c>
      <c r="D32" s="99">
        <f t="shared" si="2"/>
        <v>969.2</v>
      </c>
      <c r="E32" s="99">
        <f t="shared" si="3"/>
        <v>374.8</v>
      </c>
      <c r="F32" s="99">
        <v>144.30786211548005</v>
      </c>
    </row>
    <row r="33" spans="2:6">
      <c r="C33" s="100">
        <v>42917</v>
      </c>
      <c r="D33" s="99">
        <f t="shared" si="2"/>
        <v>905</v>
      </c>
      <c r="E33" s="99">
        <f t="shared" si="3"/>
        <v>372.75</v>
      </c>
      <c r="F33" s="99">
        <v>153.24722365285405</v>
      </c>
    </row>
    <row r="34" spans="2:6">
      <c r="C34" s="100">
        <v>42948</v>
      </c>
      <c r="D34" s="99">
        <f t="shared" si="2"/>
        <v>920.25</v>
      </c>
      <c r="E34" s="99">
        <f t="shared" si="3"/>
        <v>337.125</v>
      </c>
      <c r="F34" s="99">
        <v>145.56473346602601</v>
      </c>
    </row>
    <row r="35" spans="2:6">
      <c r="C35" s="100">
        <v>42979</v>
      </c>
      <c r="D35" s="99">
        <f t="shared" si="2"/>
        <v>953</v>
      </c>
      <c r="E35" s="99">
        <f t="shared" si="3"/>
        <v>369.6</v>
      </c>
      <c r="F35" s="99">
        <v>165.63338176908732</v>
      </c>
    </row>
    <row r="36" spans="2:6">
      <c r="C36" s="100">
        <v>43009</v>
      </c>
      <c r="D36" s="99">
        <f t="shared" si="2"/>
        <v>912.125</v>
      </c>
      <c r="E36" s="99">
        <f t="shared" si="3"/>
        <v>389.375</v>
      </c>
      <c r="F36" s="99">
        <v>170.61140008511157</v>
      </c>
    </row>
    <row r="37" spans="2:6">
      <c r="C37" s="100">
        <v>43040</v>
      </c>
      <c r="D37" s="99">
        <f t="shared" si="2"/>
        <v>945.5</v>
      </c>
      <c r="E37" s="99">
        <f t="shared" si="3"/>
        <v>426.75</v>
      </c>
      <c r="F37" s="99">
        <v>265.80554582763341</v>
      </c>
    </row>
    <row r="38" spans="2:6">
      <c r="C38" s="100">
        <v>43070</v>
      </c>
      <c r="D38" s="99">
        <f t="shared" si="2"/>
        <v>1023.3</v>
      </c>
      <c r="E38" s="99">
        <f t="shared" si="3"/>
        <v>469.5</v>
      </c>
      <c r="F38" s="99">
        <v>306.40637434905051</v>
      </c>
    </row>
    <row r="39" spans="2:6">
      <c r="C39" s="239">
        <v>43101</v>
      </c>
      <c r="D39" s="45">
        <f t="shared" ref="D39:D44" si="4">+D8</f>
        <v>1074.25</v>
      </c>
      <c r="E39" s="45">
        <f t="shared" ref="E39:E44" si="5">+H8</f>
        <v>497.25</v>
      </c>
      <c r="F39" s="99">
        <v>294.74526160609918</v>
      </c>
    </row>
    <row r="40" spans="2:6">
      <c r="C40" s="239">
        <v>43132</v>
      </c>
      <c r="D40" s="45">
        <f t="shared" si="4"/>
        <v>1099</v>
      </c>
      <c r="E40" s="45">
        <f t="shared" si="5"/>
        <v>465.5</v>
      </c>
      <c r="F40" s="99">
        <v>281.30063313532338</v>
      </c>
    </row>
    <row r="41" spans="2:6">
      <c r="B41" s="43"/>
      <c r="C41" s="239">
        <v>43160</v>
      </c>
      <c r="D41" s="45">
        <f t="shared" si="4"/>
        <v>1110.9000000000001</v>
      </c>
      <c r="E41" s="45">
        <f t="shared" si="5"/>
        <v>483.7</v>
      </c>
      <c r="F41" s="99">
        <v>293.34749336134939</v>
      </c>
    </row>
    <row r="42" spans="2:6">
      <c r="C42" s="239">
        <v>43191</v>
      </c>
      <c r="D42" s="45">
        <f t="shared" si="4"/>
        <v>1104.875</v>
      </c>
      <c r="E42" s="45">
        <f t="shared" si="5"/>
        <v>484.375</v>
      </c>
      <c r="F42" s="99">
        <v>269.08175335526931</v>
      </c>
    </row>
    <row r="43" spans="2:6">
      <c r="C43" s="239">
        <v>43221</v>
      </c>
      <c r="D43" s="45">
        <f t="shared" si="4"/>
        <v>1082</v>
      </c>
      <c r="E43" s="45">
        <f t="shared" si="5"/>
        <v>511.625</v>
      </c>
      <c r="F43" s="99">
        <v>244.69677265643614</v>
      </c>
    </row>
    <row r="44" spans="2:6">
      <c r="C44" s="239">
        <v>43252</v>
      </c>
      <c r="D44" s="45">
        <f t="shared" si="4"/>
        <v>1050.9000000000001</v>
      </c>
      <c r="E44" s="45">
        <f t="shared" si="5"/>
        <v>494</v>
      </c>
      <c r="F44" s="99">
        <v>265.42502975009916</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hyperlinks>
  <printOptions horizontalCentered="1" verticalCentered="1"/>
  <pageMargins left="0.70866141732283472" right="0.70866141732283472" top="1.299212598425197" bottom="0.74803149606299213" header="0.31496062992125984" footer="0.31496062992125984"/>
  <pageSetup paperSize="119" scale="70" orientation="portrait" r:id="rId1"/>
  <headerFooter differentFirst="1">
    <oddFooter>&amp;C&amp;P</oddFooter>
  </headerFooter>
  <ignoredErrors>
    <ignoredError sqref="C20 E20:F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reportings xmlns="http://reportinglists.napkyn.com">
  <reporting xmlns="http://reportinglists.napkyn.com">[]</reporting>
</reportings>
</file>

<file path=customXml/item2.xml><?xml version="1.0" encoding="utf-8"?>
<groups xmlns="http://grouplists.napkyn.com">
  <group xmlns="http://grouplists.napkyn.com">[]</group>
</groups>
</file>

<file path=customXml/itemProps1.xml><?xml version="1.0" encoding="utf-8"?>
<ds:datastoreItem xmlns:ds="http://schemas.openxmlformats.org/officeDocument/2006/customXml" ds:itemID="{5BA79377-E0CF-45DE-BF64-4EF9EF037217}">
  <ds:schemaRefs>
    <ds:schemaRef ds:uri="http://reportinglists.napkyn.com"/>
  </ds:schemaRefs>
</ds:datastoreItem>
</file>

<file path=customXml/itemProps2.xml><?xml version="1.0" encoding="utf-8"?>
<ds:datastoreItem xmlns:ds="http://schemas.openxmlformats.org/officeDocument/2006/customXml" ds:itemID="{882BC85F-ADC0-45FC-92C5-E479A73A1B75}">
  <ds:schemaRefs>
    <ds:schemaRef ds:uri="http://group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32</vt:i4>
      </vt:variant>
    </vt:vector>
  </HeadingPairs>
  <TitlesOfParts>
    <vt:vector size="49"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Comentarios!Área_de_impresión</vt:lpstr>
      <vt:lpstr>export!Área_de_impresión</vt:lpstr>
      <vt:lpstr>'ficha de costos'!Área_de_impresión</vt:lpstr>
      <vt:lpstr>import!Área_de_impresión</vt:lpstr>
      <vt:lpstr>Introducción!Área_de_impresión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lpstr>colofón!Print_Area</vt:lpstr>
      <vt:lpstr>Comentarios!Print_Area</vt:lpstr>
      <vt:lpstr>export!Print_Area</vt:lpstr>
      <vt:lpstr>'ficha de costos'!Print_Area</vt:lpstr>
      <vt:lpstr>import!Print_Area</vt:lpstr>
      <vt:lpstr>Índice!Print_Area</vt:lpstr>
      <vt:lpstr>Introducción!Print_Area</vt:lpstr>
      <vt:lpstr>Portada!Print_Area</vt:lpstr>
      <vt:lpstr>'precio mayorista'!Print_Area</vt:lpstr>
      <vt:lpstr>'precio mayorista2'!Print_Area</vt:lpstr>
      <vt:lpstr>'precio mayorista3'!Print_Area</vt:lpstr>
      <vt:lpstr>'precio minorista'!Print_Area</vt:lpstr>
      <vt:lpstr>'precio minorista regiones'!Print_Area</vt:lpstr>
      <vt:lpstr>'prod región'!Print_Area</vt:lpstr>
      <vt:lpstr>'rend región'!Print_Area</vt:lpstr>
      <vt:lpstr>'sup región'!Print_Area</vt:lpstr>
      <vt:lpstr>'sup, prod y rend'!Print_Area</vt:lpstr>
      <vt:lpstr>import!Títulos_a_imprimir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Olfos Germano</dc:creator>
  <cp:lastModifiedBy>Guillermo Pino González</cp:lastModifiedBy>
  <cp:lastPrinted>2018-07-17T16:23:16Z</cp:lastPrinted>
  <dcterms:created xsi:type="dcterms:W3CDTF">2011-10-13T14:46:36Z</dcterms:created>
  <dcterms:modified xsi:type="dcterms:W3CDTF">2018-07-17T16:41:44Z</dcterms:modified>
</cp:coreProperties>
</file>