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ml.chartshapes+xml"/>
  <Override PartName="/xl/charts/chart1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2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4.xml" ContentType="application/vnd.openxmlformats-officedocument.drawingml.chart+xml"/>
  <Override PartName="/xl/drawings/drawing32.xml" ContentType="application/vnd.openxmlformats-officedocument.drawingml.chartshapes+xml"/>
  <Override PartName="/xl/charts/chart25.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7.xml" ContentType="application/vnd.openxmlformats-officedocument.drawingml.chart+xml"/>
  <Override PartName="/xl/drawings/drawing37.xml" ContentType="application/vnd.openxmlformats-officedocument.drawingml.chartshapes+xml"/>
  <Override PartName="/xl/charts/chart28.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9.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0.xml" ContentType="application/vnd.openxmlformats-officedocument.drawingml.chart+xml"/>
  <Override PartName="/xl/drawings/drawing42.xml" ContentType="application/vnd.openxmlformats-officedocument.drawingml.chartshapes+xml"/>
  <Override PartName="/xl/charts/chart3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asudy\Desktop\"/>
    </mc:Choice>
  </mc:AlternateContent>
  <bookViews>
    <workbookView xWindow="0" yWindow="0" windowWidth="14412" windowHeight="7668" tabRatio="952" firstSheet="9" activeTab="26"/>
  </bookViews>
  <sheets>
    <sheet name="tapa" sheetId="38" r:id="rId1"/>
    <sheet name="part" sheetId="2" r:id="rId2"/>
    <sheet name="cont" sheetId="46" r:id="rId3"/>
    <sheet name="comentario" sheetId="47" r:id="rId4"/>
    <sheet name="c1" sheetId="49" r:id="rId5"/>
    <sheet name="c2 A y B" sheetId="5" r:id="rId6"/>
    <sheet name="g2" sheetId="6" r:id="rId7"/>
    <sheet name="c3" sheetId="7" r:id="rId8"/>
    <sheet name="c4 A y B" sheetId="44" r:id="rId9"/>
    <sheet name="g4 - 5" sheetId="9" r:id="rId10"/>
    <sheet name="c5A" sheetId="10" r:id="rId11"/>
    <sheet name="c5B" sheetId="51" r:id="rId12"/>
    <sheet name="c6" sheetId="52" r:id="rId13"/>
    <sheet name="c7" sheetId="11" r:id="rId14"/>
    <sheet name="c8" sheetId="12" r:id="rId15"/>
    <sheet name="c9" sheetId="13" r:id="rId16"/>
    <sheet name="c10  - 11" sheetId="14" r:id="rId17"/>
    <sheet name="g7 - 8" sheetId="15" r:id="rId18"/>
    <sheet name="c12" sheetId="16" r:id="rId19"/>
    <sheet name="c13" sheetId="17" r:id="rId20"/>
    <sheet name="c14" sheetId="18" r:id="rId21"/>
    <sheet name="c15" sheetId="19" r:id="rId22"/>
    <sheet name="c16" sheetId="20" r:id="rId23"/>
    <sheet name="c17" sheetId="21" r:id="rId24"/>
    <sheet name="c18 - 19" sheetId="22" r:id="rId25"/>
    <sheet name="g15 - 16" sheetId="23" r:id="rId26"/>
    <sheet name="c20" sheetId="24" r:id="rId27"/>
    <sheet name="c21" sheetId="25" r:id="rId28"/>
    <sheet name="c22" sheetId="26" r:id="rId29"/>
    <sheet name="c23" sheetId="27" r:id="rId30"/>
    <sheet name="c24" sheetId="28" r:id="rId31"/>
    <sheet name="c25" sheetId="48" r:id="rId32"/>
    <sheet name="c26" sheetId="30" r:id="rId33"/>
    <sheet name="g 24-25" sheetId="31" r:id="rId34"/>
    <sheet name="c27" sheetId="32" r:id="rId35"/>
    <sheet name="c28" sheetId="33" r:id="rId36"/>
    <sheet name="g27" sheetId="34" r:id="rId37"/>
    <sheet name="Recuperado_Hoja1" sheetId="35" state="hidden" r:id="rId38"/>
  </sheets>
  <externalReferences>
    <externalReference r:id="rId39"/>
    <externalReference r:id="rId40"/>
  </externalReferences>
  <definedNames>
    <definedName name="_xlnm.Print_Area" localSheetId="4">'c1'!$A$1:$L$48</definedName>
    <definedName name="_xlnm.Print_Area" localSheetId="16">'c10  - 11'!$A$1:$J$49</definedName>
    <definedName name="_xlnm.Print_Area" localSheetId="18">'c12'!$A$1:$H$54</definedName>
    <definedName name="_xlnm.Print_Area" localSheetId="19">'c13'!$A$1:$H$59</definedName>
    <definedName name="_xlnm.Print_Area" localSheetId="20">'c14'!$A$1:$E$56</definedName>
    <definedName name="_xlnm.Print_Area" localSheetId="21">'c15'!$A$1:$E$47</definedName>
    <definedName name="_xlnm.Print_Area" localSheetId="22">'c16'!$A$1:$H$41</definedName>
    <definedName name="_xlnm.Print_Area" localSheetId="23">'c17'!$A$1:$D$51</definedName>
    <definedName name="_xlnm.Print_Area" localSheetId="24">'c18 - 19'!$A$1:$J$48</definedName>
    <definedName name="_xlnm.Print_Area" localSheetId="5">'c2 A y B'!$A$1:$S$52</definedName>
    <definedName name="_xlnm.Print_Area" localSheetId="26">'c20'!$A$2:$J$51</definedName>
    <definedName name="_xlnm.Print_Area" localSheetId="27">'c21'!$A$1:$H$54</definedName>
    <definedName name="_xlnm.Print_Area" localSheetId="28">'c22'!$A$1:$J$66</definedName>
    <definedName name="_xlnm.Print_Area" localSheetId="29">'c23'!$A$1:$H$48</definedName>
    <definedName name="_xlnm.Print_Area" localSheetId="30">'c24'!$A$1:$E$54</definedName>
    <definedName name="_xlnm.Print_Area" localSheetId="31">'c25'!$A$1:$L$48</definedName>
    <definedName name="_xlnm.Print_Area" localSheetId="32">'c26'!$A$1:$S$40</definedName>
    <definedName name="_xlnm.Print_Area" localSheetId="34">'c27'!$A$1:$D$57</definedName>
    <definedName name="_xlnm.Print_Area" localSheetId="35">'c28'!$A$285:$C$346</definedName>
    <definedName name="_xlnm.Print_Area" localSheetId="7">'c3'!$A$1:$G$46</definedName>
    <definedName name="_xlnm.Print_Area" localSheetId="8">'c4 A y B'!$A$1:$S$43</definedName>
    <definedName name="_xlnm.Print_Area" localSheetId="10">'c5A'!$A$1:$E$46</definedName>
    <definedName name="_xlnm.Print_Area" localSheetId="11">'c5B'!$A$1:$E$52</definedName>
    <definedName name="_xlnm.Print_Area" localSheetId="12">'c6'!$A$1:$M$36</definedName>
    <definedName name="_xlnm.Print_Area" localSheetId="13">'c7'!$A$1:$E$57</definedName>
    <definedName name="_xlnm.Print_Area" localSheetId="14">'c8'!$A$1:$H$47</definedName>
    <definedName name="_xlnm.Print_Area" localSheetId="15">'c9'!$A$1:$D$44</definedName>
    <definedName name="_xlnm.Print_Area" localSheetId="3">comentario!$A$1:$H$232</definedName>
    <definedName name="_xlnm.Print_Area" localSheetId="2">cont!$A$1:$C$62</definedName>
    <definedName name="_xlnm.Print_Area" localSheetId="33">'g 24-25'!$A$1:$H$55</definedName>
    <definedName name="_xlnm.Print_Area" localSheetId="25">'g15 - 16'!$A$1:$H$44</definedName>
    <definedName name="_xlnm.Print_Area" localSheetId="6">'g2'!$A$1:$H$51</definedName>
    <definedName name="_xlnm.Print_Area" localSheetId="36">'g27'!$A$1:$H$56</definedName>
    <definedName name="_xlnm.Print_Area" localSheetId="9">'g4 - 5'!$A$1:$F$48</definedName>
    <definedName name="_xlnm.Print_Area" localSheetId="17">'g7 - 8'!$A$1:$H$45</definedName>
    <definedName name="_xlnm.Print_Area" localSheetId="1">part!$A$1:$A$44</definedName>
    <definedName name="_xlnm.Print_Area" localSheetId="0">tapa!$A$1:$E$34</definedName>
    <definedName name="_xlnm.Print_Titles" localSheetId="35">'c28'!$2:$8</definedName>
  </definedNames>
  <calcPr calcId="171027"/>
</workbook>
</file>

<file path=xl/calcChain.xml><?xml version="1.0" encoding="utf-8"?>
<calcChain xmlns="http://schemas.openxmlformats.org/spreadsheetml/2006/main">
  <c r="D20" i="28" l="1"/>
  <c r="AG14" i="7"/>
  <c r="AF22" i="16"/>
  <c r="AG22" i="16"/>
  <c r="AF21" i="16"/>
  <c r="AG21" i="16"/>
  <c r="S23" i="30" l="1"/>
  <c r="P13" i="5" l="1"/>
  <c r="M13" i="5"/>
  <c r="AQ44" i="9" l="1"/>
  <c r="AQ43" i="9" s="1"/>
  <c r="AQ42" i="9" s="1"/>
  <c r="AQ41" i="9" s="1"/>
  <c r="AQ40" i="9" s="1"/>
  <c r="AQ39" i="9" s="1"/>
  <c r="AQ38" i="9" s="1"/>
  <c r="AQ37" i="9" s="1"/>
  <c r="AQ45" i="9"/>
  <c r="S29" i="44"/>
  <c r="P29" i="44"/>
  <c r="M29" i="44"/>
  <c r="J29" i="44"/>
  <c r="G29" i="44"/>
  <c r="D29" i="44"/>
  <c r="S9" i="44"/>
  <c r="P9" i="44"/>
  <c r="M9" i="44"/>
  <c r="G9" i="44"/>
  <c r="J9" i="44"/>
  <c r="D9" i="44"/>
  <c r="R49" i="5" l="1"/>
  <c r="S49" i="5" s="1"/>
  <c r="Q49" i="5"/>
  <c r="O49" i="5"/>
  <c r="P49" i="5" s="1"/>
  <c r="N49" i="5"/>
  <c r="L49" i="5"/>
  <c r="M49" i="5" s="1"/>
  <c r="K49" i="5"/>
  <c r="I49" i="5"/>
  <c r="J49" i="5" s="1"/>
  <c r="H49" i="5"/>
  <c r="F49" i="5"/>
  <c r="E49" i="5"/>
  <c r="G49" i="5" s="1"/>
  <c r="C49" i="5"/>
  <c r="B49" i="5"/>
  <c r="S40" i="5"/>
  <c r="P40" i="5"/>
  <c r="M40" i="5"/>
  <c r="J40" i="5"/>
  <c r="G40" i="5"/>
  <c r="D40" i="5"/>
  <c r="R22" i="5"/>
  <c r="S22" i="5" s="1"/>
  <c r="Q22" i="5"/>
  <c r="P22" i="5"/>
  <c r="O22" i="5"/>
  <c r="N22" i="5"/>
  <c r="L22" i="5"/>
  <c r="M22" i="5" s="1"/>
  <c r="K22" i="5"/>
  <c r="J22" i="5"/>
  <c r="I22" i="5"/>
  <c r="H22" i="5"/>
  <c r="S13" i="5"/>
  <c r="F22" i="5"/>
  <c r="G22" i="5" s="1"/>
  <c r="E22" i="5"/>
  <c r="C22" i="5"/>
  <c r="B22" i="5"/>
  <c r="J13" i="5"/>
  <c r="G13" i="5"/>
  <c r="D13" i="5"/>
  <c r="I11" i="26" l="1"/>
  <c r="H11" i="26"/>
  <c r="G11" i="26"/>
  <c r="J11" i="26" s="1"/>
  <c r="E19" i="26"/>
  <c r="D19" i="26"/>
  <c r="C19" i="26"/>
  <c r="B19" i="26"/>
  <c r="I12" i="24"/>
  <c r="H12" i="24"/>
  <c r="E20" i="24"/>
  <c r="D20" i="24"/>
  <c r="C20" i="24"/>
  <c r="B20" i="24"/>
  <c r="I33" i="22"/>
  <c r="H33" i="22"/>
  <c r="E41" i="22"/>
  <c r="D41" i="22"/>
  <c r="C41" i="22"/>
  <c r="B41" i="22"/>
  <c r="E19" i="22"/>
  <c r="D19" i="22"/>
  <c r="C19" i="22"/>
  <c r="I11" i="22"/>
  <c r="H11" i="22"/>
  <c r="G11" i="22"/>
  <c r="J11" i="22" s="1"/>
  <c r="B19" i="22"/>
  <c r="E42" i="19"/>
  <c r="D42" i="19"/>
  <c r="E41" i="19"/>
  <c r="E40" i="19"/>
  <c r="E39" i="19"/>
  <c r="E38" i="19"/>
  <c r="E37" i="19"/>
  <c r="D37" i="19"/>
  <c r="E36" i="19"/>
  <c r="E35" i="19"/>
  <c r="E34" i="19"/>
  <c r="D34" i="19"/>
  <c r="E33" i="19"/>
  <c r="D33" i="19"/>
  <c r="E32" i="19"/>
  <c r="E31" i="19"/>
  <c r="D31" i="19"/>
  <c r="E30" i="19"/>
  <c r="D30" i="19"/>
  <c r="E29" i="19"/>
  <c r="D29" i="19"/>
  <c r="E28" i="19"/>
  <c r="D28" i="19"/>
  <c r="E27" i="19"/>
  <c r="D27" i="19"/>
  <c r="E26" i="19"/>
  <c r="D26" i="19"/>
  <c r="E25" i="19"/>
  <c r="D25" i="19"/>
  <c r="E24" i="19"/>
  <c r="D24" i="19"/>
  <c r="E23" i="19"/>
  <c r="D23" i="19"/>
  <c r="E22" i="19"/>
  <c r="D22" i="19"/>
  <c r="E21" i="19"/>
  <c r="D21" i="19"/>
  <c r="E20" i="19"/>
  <c r="D20" i="19"/>
  <c r="E19" i="19"/>
  <c r="D19" i="19"/>
  <c r="E18" i="19"/>
  <c r="D18" i="19"/>
  <c r="E17" i="19"/>
  <c r="D17" i="19"/>
  <c r="E16" i="19"/>
  <c r="D16" i="19"/>
  <c r="E15" i="19"/>
  <c r="D15" i="19"/>
  <c r="E14" i="19"/>
  <c r="D14" i="19"/>
  <c r="E13" i="19"/>
  <c r="D13" i="19"/>
  <c r="E12" i="19"/>
  <c r="D12" i="19"/>
  <c r="E11" i="19"/>
  <c r="D11" i="19"/>
  <c r="E10" i="19"/>
  <c r="D10" i="19"/>
  <c r="E9" i="19"/>
  <c r="D9" i="19"/>
  <c r="E8" i="19"/>
  <c r="D8" i="19"/>
  <c r="E7" i="19"/>
  <c r="C42" i="19"/>
  <c r="B42" i="19"/>
  <c r="C18" i="17"/>
  <c r="G13" i="16"/>
  <c r="G11" i="16"/>
  <c r="G10" i="16"/>
  <c r="G9" i="16"/>
  <c r="I34" i="14"/>
  <c r="H34" i="14"/>
  <c r="E42" i="14"/>
  <c r="D42" i="14"/>
  <c r="C42" i="14"/>
  <c r="B42" i="14"/>
  <c r="J11" i="14"/>
  <c r="I11" i="14"/>
  <c r="H11" i="14"/>
  <c r="G11" i="14"/>
  <c r="E19" i="14"/>
  <c r="D19" i="14"/>
  <c r="C19" i="14"/>
  <c r="B19" i="14"/>
  <c r="C15" i="13"/>
  <c r="B15" i="13"/>
  <c r="H39" i="12"/>
  <c r="H38" i="12"/>
  <c r="H37" i="12"/>
  <c r="H36" i="12"/>
  <c r="H33" i="12"/>
  <c r="H32" i="12"/>
  <c r="H31" i="12"/>
  <c r="H30" i="12"/>
  <c r="H29" i="12"/>
  <c r="H27" i="12"/>
  <c r="H26" i="12"/>
  <c r="H25" i="12"/>
  <c r="H24" i="12"/>
  <c r="H23" i="12"/>
  <c r="H22" i="12"/>
  <c r="H21" i="12"/>
  <c r="H20" i="12"/>
  <c r="H19" i="12"/>
  <c r="H18" i="12"/>
  <c r="H17" i="12"/>
  <c r="H15" i="12"/>
  <c r="H14" i="12"/>
  <c r="H10" i="12"/>
  <c r="H9" i="12"/>
  <c r="H8" i="12"/>
  <c r="E39" i="12"/>
  <c r="E38" i="12"/>
  <c r="E37" i="12"/>
  <c r="E36" i="12"/>
  <c r="E29" i="12"/>
  <c r="E30" i="12"/>
  <c r="E31" i="12"/>
  <c r="E32" i="12"/>
  <c r="E33" i="12"/>
  <c r="E34" i="12"/>
  <c r="E27" i="12"/>
  <c r="E26" i="12"/>
  <c r="E25" i="12"/>
  <c r="E24" i="12"/>
  <c r="E23" i="12"/>
  <c r="E22" i="12"/>
  <c r="E21" i="12"/>
  <c r="E20" i="12"/>
  <c r="E19" i="12"/>
  <c r="E18" i="12"/>
  <c r="E17" i="12"/>
  <c r="E15" i="12"/>
  <c r="E14" i="12"/>
  <c r="E10" i="12"/>
  <c r="E9" i="12"/>
  <c r="E8" i="12"/>
  <c r="D32" i="11" l="1"/>
  <c r="D33" i="11"/>
  <c r="D35" i="11"/>
  <c r="D36" i="11"/>
  <c r="D37" i="11"/>
  <c r="D38" i="11"/>
  <c r="D42" i="11"/>
  <c r="D8" i="11"/>
  <c r="D9" i="11"/>
  <c r="D10" i="11"/>
  <c r="D11" i="11"/>
  <c r="D12" i="11"/>
  <c r="D13" i="11"/>
  <c r="D14" i="11"/>
  <c r="D15" i="11"/>
  <c r="D16" i="11"/>
  <c r="D17" i="11"/>
  <c r="D18" i="11"/>
  <c r="D19" i="11"/>
  <c r="D20" i="11"/>
  <c r="D21" i="11"/>
  <c r="D22" i="11"/>
  <c r="D23" i="11"/>
  <c r="D24" i="11"/>
  <c r="D25" i="11"/>
  <c r="D26" i="11"/>
  <c r="D27" i="11"/>
  <c r="D28" i="11"/>
  <c r="D29" i="11"/>
  <c r="D30" i="11"/>
  <c r="C46" i="11"/>
  <c r="E45" i="11" s="1"/>
  <c r="B46" i="11"/>
  <c r="E7" i="11" l="1"/>
  <c r="E13" i="11"/>
  <c r="D46" i="11"/>
  <c r="E44" i="11"/>
  <c r="E36" i="11"/>
  <c r="E28" i="11"/>
  <c r="E20" i="11"/>
  <c r="E12" i="11"/>
  <c r="E43" i="11"/>
  <c r="E35" i="11"/>
  <c r="E27" i="11"/>
  <c r="E19" i="11"/>
  <c r="E11" i="11"/>
  <c r="E21" i="11"/>
  <c r="E42" i="11"/>
  <c r="E34" i="11"/>
  <c r="E26" i="11"/>
  <c r="E18" i="11"/>
  <c r="E10" i="11"/>
  <c r="E37" i="11"/>
  <c r="E41" i="11"/>
  <c r="E33" i="11"/>
  <c r="E25" i="11"/>
  <c r="E17" i="11"/>
  <c r="E9" i="11"/>
  <c r="E29" i="11"/>
  <c r="E40" i="11"/>
  <c r="E32" i="11"/>
  <c r="E24" i="11"/>
  <c r="E16" i="11"/>
  <c r="E8" i="11"/>
  <c r="E39" i="11"/>
  <c r="E31" i="11"/>
  <c r="E23" i="11"/>
  <c r="E15" i="11"/>
  <c r="E46" i="11"/>
  <c r="E38" i="11"/>
  <c r="E30" i="11"/>
  <c r="E22" i="11"/>
  <c r="E14" i="11"/>
  <c r="F19" i="7"/>
  <c r="B44" i="14" l="1"/>
  <c r="B16" i="52" l="1"/>
  <c r="C8" i="52" s="1"/>
  <c r="D16" i="52"/>
  <c r="E8" i="52" s="1"/>
  <c r="F16" i="52"/>
  <c r="G9" i="52" s="1"/>
  <c r="H16" i="52"/>
  <c r="I8" i="52" s="1"/>
  <c r="J16" i="52"/>
  <c r="K10" i="52" s="1"/>
  <c r="L16" i="52"/>
  <c r="M9" i="52" s="1"/>
  <c r="M14" i="52" l="1"/>
  <c r="M10" i="52"/>
  <c r="K9" i="52"/>
  <c r="M15" i="52"/>
  <c r="M11" i="52"/>
  <c r="K13" i="52"/>
  <c r="I14" i="52"/>
  <c r="I13" i="52"/>
  <c r="I10" i="52"/>
  <c r="I9" i="52"/>
  <c r="E13" i="52"/>
  <c r="C15" i="52"/>
  <c r="C11" i="52"/>
  <c r="E12" i="52"/>
  <c r="E9" i="52"/>
  <c r="K15" i="52"/>
  <c r="G14" i="52"/>
  <c r="C13" i="52"/>
  <c r="K11" i="52"/>
  <c r="G10" i="52"/>
  <c r="C9" i="52"/>
  <c r="I15" i="52"/>
  <c r="E14" i="52"/>
  <c r="M12" i="52"/>
  <c r="I11" i="52"/>
  <c r="E10" i="52"/>
  <c r="M8" i="52"/>
  <c r="G12" i="52"/>
  <c r="G15" i="52"/>
  <c r="C14" i="52"/>
  <c r="K12" i="52"/>
  <c r="G11" i="52"/>
  <c r="C10" i="52"/>
  <c r="K8" i="52"/>
  <c r="E15" i="52"/>
  <c r="M13" i="52"/>
  <c r="I12" i="52"/>
  <c r="E11" i="52"/>
  <c r="G8" i="52"/>
  <c r="K14" i="52"/>
  <c r="G13" i="52"/>
  <c r="C12" i="52"/>
  <c r="S28" i="44" l="1"/>
  <c r="P28" i="44"/>
  <c r="M28" i="44"/>
  <c r="J28" i="44"/>
  <c r="G28" i="44"/>
  <c r="D28" i="44"/>
  <c r="S8" i="44"/>
  <c r="P8" i="44"/>
  <c r="M8" i="44"/>
  <c r="J8" i="44"/>
  <c r="G8" i="44"/>
  <c r="D8" i="44"/>
  <c r="S39" i="5"/>
  <c r="P39" i="5"/>
  <c r="M39" i="5"/>
  <c r="J39" i="5"/>
  <c r="G39" i="5"/>
  <c r="D39" i="5"/>
  <c r="D49" i="5" l="1"/>
  <c r="S12" i="5"/>
  <c r="P12" i="5"/>
  <c r="M12" i="5"/>
  <c r="J12" i="5"/>
  <c r="G12" i="5"/>
  <c r="D12" i="5"/>
  <c r="C18" i="28" l="1"/>
  <c r="D18" i="28"/>
  <c r="G11" i="27"/>
  <c r="I10" i="26"/>
  <c r="H10" i="26"/>
  <c r="G10" i="26"/>
  <c r="AD22" i="25"/>
  <c r="G16" i="25"/>
  <c r="G12" i="25"/>
  <c r="G11" i="25"/>
  <c r="G10" i="25"/>
  <c r="G9" i="25"/>
  <c r="I11" i="24"/>
  <c r="H11" i="24"/>
  <c r="G11" i="24"/>
  <c r="I10" i="24"/>
  <c r="H10" i="24"/>
  <c r="G10" i="24"/>
  <c r="I32" i="22"/>
  <c r="H32" i="22"/>
  <c r="I10" i="22"/>
  <c r="H10" i="22"/>
  <c r="G10" i="22"/>
  <c r="H10" i="20"/>
  <c r="H14" i="20"/>
  <c r="H18" i="20"/>
  <c r="H22" i="20"/>
  <c r="H25" i="20"/>
  <c r="H23" i="20"/>
  <c r="H21" i="20"/>
  <c r="H20" i="20"/>
  <c r="H19" i="20"/>
  <c r="H17" i="20"/>
  <c r="H16" i="20"/>
  <c r="H15" i="20"/>
  <c r="H13" i="20"/>
  <c r="H12" i="20"/>
  <c r="H9" i="20"/>
  <c r="H8" i="20"/>
  <c r="H7" i="20"/>
  <c r="E30" i="20"/>
  <c r="E29" i="20"/>
  <c r="E27" i="20"/>
  <c r="E25" i="20"/>
  <c r="E23" i="20"/>
  <c r="E22" i="20"/>
  <c r="E21" i="20"/>
  <c r="E20" i="20"/>
  <c r="E19" i="20"/>
  <c r="E18" i="20"/>
  <c r="E17" i="20"/>
  <c r="E16" i="20"/>
  <c r="E15" i="20"/>
  <c r="E14" i="20"/>
  <c r="E13" i="20"/>
  <c r="E12" i="20"/>
  <c r="E11" i="20"/>
  <c r="E10" i="20"/>
  <c r="E9" i="20"/>
  <c r="E8" i="20"/>
  <c r="E7" i="20"/>
  <c r="G17" i="17"/>
  <c r="G16" i="17"/>
  <c r="G15" i="17"/>
  <c r="G14" i="17"/>
  <c r="G13" i="17"/>
  <c r="G12" i="17"/>
  <c r="G11" i="17"/>
  <c r="G10" i="17"/>
  <c r="G9" i="17"/>
  <c r="G8" i="17"/>
  <c r="G8" i="27" l="1"/>
  <c r="G12" i="27"/>
  <c r="G9" i="27"/>
  <c r="G13" i="27"/>
  <c r="G10" i="27"/>
  <c r="G15" i="27"/>
  <c r="I33" i="14"/>
  <c r="H33" i="14"/>
  <c r="G10" i="14"/>
  <c r="J10" i="14" s="1"/>
  <c r="I10" i="14"/>
  <c r="H10" i="14"/>
  <c r="H7" i="12"/>
  <c r="D7" i="11"/>
  <c r="G8" i="16" l="1"/>
  <c r="I9" i="26" l="1"/>
  <c r="H9" i="26"/>
  <c r="G9" i="26"/>
  <c r="I31" i="22"/>
  <c r="H31" i="22"/>
  <c r="G31" i="22"/>
  <c r="I9" i="22"/>
  <c r="H9" i="22"/>
  <c r="G9" i="22"/>
  <c r="H35" i="20"/>
  <c r="E35" i="20"/>
  <c r="H34" i="20"/>
  <c r="E34" i="20"/>
  <c r="H33" i="20"/>
  <c r="E33" i="20"/>
  <c r="G31" i="20"/>
  <c r="G36" i="20" s="1"/>
  <c r="F31" i="20"/>
  <c r="F36" i="20" s="1"/>
  <c r="D31" i="20"/>
  <c r="C31" i="20"/>
  <c r="H30" i="20"/>
  <c r="H27" i="20"/>
  <c r="D7" i="19"/>
  <c r="D44" i="14"/>
  <c r="D43" i="14"/>
  <c r="C43" i="14"/>
  <c r="I42" i="14"/>
  <c r="H42" i="14"/>
  <c r="I32" i="14"/>
  <c r="H32" i="14"/>
  <c r="F41" i="14"/>
  <c r="F40" i="14"/>
  <c r="F39" i="14"/>
  <c r="F38" i="14"/>
  <c r="F37" i="14"/>
  <c r="F36" i="14"/>
  <c r="F35" i="14"/>
  <c r="F34" i="14"/>
  <c r="J34" i="14" s="1"/>
  <c r="F33" i="14"/>
  <c r="J33" i="14" s="1"/>
  <c r="F32" i="14"/>
  <c r="F31" i="14"/>
  <c r="F30" i="14"/>
  <c r="J9" i="14"/>
  <c r="I9" i="14"/>
  <c r="H9" i="14"/>
  <c r="J8" i="14"/>
  <c r="I8" i="14"/>
  <c r="H8" i="14"/>
  <c r="J7" i="14"/>
  <c r="I7" i="14"/>
  <c r="H7" i="14"/>
  <c r="G19" i="14"/>
  <c r="B20" i="14"/>
  <c r="D20" i="14"/>
  <c r="D8" i="13"/>
  <c r="D9" i="13"/>
  <c r="D10" i="13"/>
  <c r="D11" i="13"/>
  <c r="D12" i="13"/>
  <c r="D13" i="13"/>
  <c r="F40" i="12"/>
  <c r="E7" i="12"/>
  <c r="J32" i="14" l="1"/>
  <c r="E31" i="20"/>
  <c r="B45" i="14"/>
  <c r="D45" i="14"/>
  <c r="G40" i="12"/>
  <c r="H40" i="12" s="1"/>
  <c r="H36" i="20"/>
  <c r="H31" i="20"/>
  <c r="B43" i="14"/>
  <c r="H43" i="14" s="1"/>
  <c r="F42" i="14"/>
  <c r="E43" i="14"/>
  <c r="F44" i="14"/>
  <c r="G42" i="14"/>
  <c r="H19" i="14"/>
  <c r="F19" i="14"/>
  <c r="J19" i="14" s="1"/>
  <c r="F20" i="14"/>
  <c r="I19" i="14"/>
  <c r="H34" i="12"/>
  <c r="S39" i="44"/>
  <c r="P39" i="44"/>
  <c r="M39" i="44"/>
  <c r="J39" i="44"/>
  <c r="G39" i="44"/>
  <c r="D39" i="44"/>
  <c r="S27" i="44"/>
  <c r="P27" i="44"/>
  <c r="M27" i="44"/>
  <c r="J27" i="44"/>
  <c r="G27" i="44"/>
  <c r="D27" i="44"/>
  <c r="S26" i="44"/>
  <c r="P26" i="44"/>
  <c r="M26" i="44"/>
  <c r="J26" i="44"/>
  <c r="G26" i="44"/>
  <c r="D26" i="44"/>
  <c r="S7" i="44"/>
  <c r="P7" i="44"/>
  <c r="M7" i="44"/>
  <c r="J7" i="44"/>
  <c r="G7" i="44"/>
  <c r="D7" i="44"/>
  <c r="S6" i="44"/>
  <c r="P6" i="44"/>
  <c r="M6" i="44"/>
  <c r="J6" i="44"/>
  <c r="G6" i="44"/>
  <c r="D6" i="44"/>
  <c r="AZ39" i="6"/>
  <c r="AY39" i="6"/>
  <c r="AX39" i="6"/>
  <c r="AW39" i="6"/>
  <c r="AV39" i="6"/>
  <c r="AU39" i="6"/>
  <c r="AT39" i="6"/>
  <c r="AS39" i="6"/>
  <c r="AR39" i="6"/>
  <c r="AQ39" i="6"/>
  <c r="AP39" i="6"/>
  <c r="AO39" i="6"/>
  <c r="AN39" i="6"/>
  <c r="AM39" i="6"/>
  <c r="AL39" i="6"/>
  <c r="AK39" i="6"/>
  <c r="AJ39" i="6"/>
  <c r="AI39" i="6"/>
  <c r="AZ20" i="6"/>
  <c r="AY20" i="6"/>
  <c r="AX20" i="6"/>
  <c r="AW20" i="6"/>
  <c r="AV20" i="6"/>
  <c r="AU20" i="6"/>
  <c r="AT20" i="6"/>
  <c r="AS20" i="6"/>
  <c r="AR20" i="6"/>
  <c r="AQ20" i="6"/>
  <c r="AP20" i="6"/>
  <c r="AO20" i="6"/>
  <c r="AN20" i="6"/>
  <c r="AM20" i="6"/>
  <c r="AL20" i="6"/>
  <c r="AK20" i="6"/>
  <c r="AJ20" i="6"/>
  <c r="AI20" i="6"/>
  <c r="S38" i="5"/>
  <c r="P38" i="5"/>
  <c r="M38" i="5"/>
  <c r="J38" i="5"/>
  <c r="G38" i="5"/>
  <c r="D38" i="5"/>
  <c r="P37" i="5"/>
  <c r="M37" i="5"/>
  <c r="J37" i="5"/>
  <c r="G37" i="5"/>
  <c r="D37" i="5"/>
  <c r="D22" i="5"/>
  <c r="S11" i="5"/>
  <c r="P11" i="5"/>
  <c r="M11" i="5"/>
  <c r="J11" i="5"/>
  <c r="G11" i="5"/>
  <c r="D11" i="5"/>
  <c r="S10" i="5"/>
  <c r="P10" i="5"/>
  <c r="M10" i="5"/>
  <c r="J10" i="5"/>
  <c r="G10" i="5"/>
  <c r="D10" i="5"/>
  <c r="F45" i="14" l="1"/>
  <c r="F43" i="14"/>
  <c r="J42" i="14"/>
  <c r="G43" i="14"/>
  <c r="I43" i="14"/>
  <c r="J43" i="14" l="1"/>
  <c r="BA32" i="31"/>
  <c r="S18" i="30"/>
  <c r="R18" i="30"/>
  <c r="S13" i="30"/>
  <c r="R13" i="30"/>
  <c r="AQ22" i="27"/>
  <c r="G7" i="27"/>
  <c r="AQ12" i="27"/>
  <c r="AR8" i="27" s="1"/>
  <c r="H8" i="26"/>
  <c r="I8" i="26"/>
  <c r="G19" i="26"/>
  <c r="F19" i="26"/>
  <c r="F18" i="26"/>
  <c r="F17" i="26"/>
  <c r="F16" i="26"/>
  <c r="F15" i="26"/>
  <c r="F14" i="26"/>
  <c r="F13" i="26"/>
  <c r="F12" i="26"/>
  <c r="F11" i="26"/>
  <c r="F10" i="26"/>
  <c r="J10" i="26" s="1"/>
  <c r="F9" i="26"/>
  <c r="J9" i="26" s="1"/>
  <c r="G8" i="26"/>
  <c r="F8" i="26"/>
  <c r="G7" i="26"/>
  <c r="F7" i="26"/>
  <c r="AD18" i="25"/>
  <c r="AD19" i="25"/>
  <c r="AD20" i="25"/>
  <c r="AD21" i="25"/>
  <c r="AD17" i="25"/>
  <c r="AC18" i="25"/>
  <c r="AC19" i="25"/>
  <c r="AC20" i="25"/>
  <c r="AC21" i="25"/>
  <c r="AC17" i="25"/>
  <c r="AE9" i="25"/>
  <c r="AE8" i="25"/>
  <c r="AE7" i="25"/>
  <c r="AE6" i="25"/>
  <c r="AE5" i="25"/>
  <c r="AE12" i="25"/>
  <c r="AD12" i="25"/>
  <c r="AE11" i="25" s="1"/>
  <c r="F18" i="24"/>
  <c r="F17" i="24"/>
  <c r="F16" i="24"/>
  <c r="F15" i="24"/>
  <c r="F14" i="24"/>
  <c r="F13" i="24"/>
  <c r="F12" i="24"/>
  <c r="F11" i="24"/>
  <c r="J11" i="24" s="1"/>
  <c r="F10" i="24"/>
  <c r="J10" i="24" s="1"/>
  <c r="F9" i="24"/>
  <c r="G8" i="24"/>
  <c r="F8" i="24"/>
  <c r="D43" i="22"/>
  <c r="B43" i="22"/>
  <c r="B20" i="22"/>
  <c r="E42" i="22"/>
  <c r="F41" i="22"/>
  <c r="F40" i="22"/>
  <c r="F39" i="22"/>
  <c r="F38" i="22"/>
  <c r="F36" i="22"/>
  <c r="F33" i="22"/>
  <c r="F32" i="22"/>
  <c r="F31" i="22"/>
  <c r="J31" i="22" s="1"/>
  <c r="I30" i="22"/>
  <c r="H30" i="22"/>
  <c r="G30" i="22"/>
  <c r="J30" i="22" s="1"/>
  <c r="I29" i="22"/>
  <c r="H29" i="22"/>
  <c r="G29" i="22"/>
  <c r="F29" i="22"/>
  <c r="B42" i="22"/>
  <c r="F18" i="22"/>
  <c r="F17" i="22"/>
  <c r="F16" i="22"/>
  <c r="F15" i="22"/>
  <c r="F14" i="22"/>
  <c r="F13" i="22"/>
  <c r="F12" i="22"/>
  <c r="F11" i="22"/>
  <c r="F10" i="22"/>
  <c r="J10" i="22" s="1"/>
  <c r="F9" i="22"/>
  <c r="J9" i="22" s="1"/>
  <c r="I8" i="22"/>
  <c r="H8" i="22"/>
  <c r="G8" i="22"/>
  <c r="F8" i="22"/>
  <c r="I7" i="22"/>
  <c r="H7" i="22"/>
  <c r="G7" i="22"/>
  <c r="F7" i="22"/>
  <c r="D18" i="21"/>
  <c r="D17" i="21"/>
  <c r="D16" i="21"/>
  <c r="D15" i="21"/>
  <c r="D14" i="21"/>
  <c r="D13" i="21"/>
  <c r="D12" i="21"/>
  <c r="D11" i="21"/>
  <c r="D10" i="21"/>
  <c r="D9" i="21"/>
  <c r="D8" i="21"/>
  <c r="D7" i="21"/>
  <c r="C19" i="21"/>
  <c r="E7" i="18"/>
  <c r="E8" i="18"/>
  <c r="E9" i="18"/>
  <c r="E10" i="18"/>
  <c r="C11" i="18"/>
  <c r="D11" i="18"/>
  <c r="E13" i="18"/>
  <c r="E15" i="18"/>
  <c r="E17" i="18"/>
  <c r="E19" i="18"/>
  <c r="E20" i="18"/>
  <c r="E21" i="18"/>
  <c r="E22" i="18"/>
  <c r="E23" i="18"/>
  <c r="C24" i="18"/>
  <c r="D24" i="18"/>
  <c r="G7" i="17"/>
  <c r="AN20" i="17"/>
  <c r="AN26" i="17"/>
  <c r="AN21" i="17"/>
  <c r="AN22" i="17"/>
  <c r="AN23" i="17"/>
  <c r="AN24" i="17"/>
  <c r="AN25" i="17"/>
  <c r="AM21" i="17"/>
  <c r="AM22" i="17"/>
  <c r="AM23" i="17"/>
  <c r="AM24" i="17"/>
  <c r="AM25" i="17"/>
  <c r="AM20" i="17"/>
  <c r="AN14" i="17"/>
  <c r="AO11" i="17" s="1"/>
  <c r="AF11" i="16"/>
  <c r="I31" i="14"/>
  <c r="H31" i="14"/>
  <c r="J31" i="14"/>
  <c r="J30" i="14"/>
  <c r="I30" i="14"/>
  <c r="H30" i="14"/>
  <c r="AO14" i="17" l="1"/>
  <c r="AO8" i="17"/>
  <c r="AO9" i="17"/>
  <c r="AO12" i="17"/>
  <c r="AO13" i="17"/>
  <c r="AO7" i="17"/>
  <c r="J8" i="26"/>
  <c r="AO10" i="17"/>
  <c r="AE10" i="25"/>
  <c r="J29" i="22"/>
  <c r="E24" i="18"/>
  <c r="C26" i="18"/>
  <c r="R23" i="30"/>
  <c r="B44" i="22"/>
  <c r="H19" i="22"/>
  <c r="C42" i="22"/>
  <c r="H42" i="22" s="1"/>
  <c r="J7" i="22"/>
  <c r="I19" i="22"/>
  <c r="F19" i="22"/>
  <c r="D42" i="22"/>
  <c r="F42" i="22" s="1"/>
  <c r="AN27" i="17"/>
  <c r="AR9" i="27"/>
  <c r="AR10" i="27"/>
  <c r="AR11" i="27"/>
  <c r="AR12" i="27"/>
  <c r="AR7" i="27"/>
  <c r="AR6" i="27"/>
  <c r="J8" i="22"/>
  <c r="H41" i="22"/>
  <c r="I41" i="22"/>
  <c r="G41" i="22"/>
  <c r="J41" i="22" s="1"/>
  <c r="G19" i="22"/>
  <c r="D26" i="18"/>
  <c r="E11" i="18"/>
  <c r="AG10" i="16"/>
  <c r="AG4" i="16"/>
  <c r="AG11" i="16"/>
  <c r="AG8" i="16"/>
  <c r="AG5" i="16"/>
  <c r="AG6" i="16"/>
  <c r="AG7" i="16"/>
  <c r="AG9" i="16"/>
  <c r="E26" i="18" l="1"/>
  <c r="J19" i="22"/>
  <c r="AO27" i="17"/>
  <c r="AO22" i="17"/>
  <c r="AO23" i="17"/>
  <c r="AO25" i="17"/>
  <c r="AO20" i="17"/>
  <c r="AO26" i="17"/>
  <c r="AO21" i="17"/>
  <c r="AN36" i="17"/>
  <c r="AO24" i="17"/>
  <c r="I42" i="22"/>
  <c r="G42" i="22"/>
  <c r="J42" i="22" s="1"/>
  <c r="D25" i="32" l="1"/>
  <c r="BB9" i="31"/>
  <c r="BB10" i="31"/>
  <c r="BA10" i="31"/>
  <c r="BA9" i="31"/>
  <c r="AZ10" i="31"/>
  <c r="AZ9" i="31"/>
  <c r="P22" i="30"/>
  <c r="P21" i="30"/>
  <c r="P18" i="30"/>
  <c r="P13" i="30"/>
  <c r="BB11" i="31" l="1"/>
  <c r="AZ11" i="31"/>
  <c r="P23" i="30"/>
  <c r="AQ18" i="27"/>
  <c r="AQ19" i="27"/>
  <c r="AQ20" i="27"/>
  <c r="AQ21" i="27"/>
  <c r="AQ17" i="27"/>
  <c r="D20" i="26"/>
  <c r="B20" i="26"/>
  <c r="AD23" i="25"/>
  <c r="AE20" i="25" s="1"/>
  <c r="D20" i="22"/>
  <c r="D44" i="22" s="1"/>
  <c r="AR18" i="18"/>
  <c r="AF16" i="16"/>
  <c r="AF17" i="16"/>
  <c r="AF18" i="16"/>
  <c r="AF19" i="16"/>
  <c r="AF20" i="16"/>
  <c r="AE18" i="25" l="1"/>
  <c r="I20" i="24"/>
  <c r="AE19" i="25"/>
  <c r="AE17" i="25"/>
  <c r="AE22" i="25"/>
  <c r="AE21" i="25"/>
  <c r="H19" i="26"/>
  <c r="F20" i="24"/>
  <c r="H20" i="24"/>
  <c r="G20" i="24"/>
  <c r="E16" i="16"/>
  <c r="J20" i="24" l="1"/>
  <c r="I19" i="26"/>
  <c r="J8" i="24"/>
  <c r="J19" i="26"/>
  <c r="H21" i="49" l="1"/>
  <c r="E21" i="49"/>
  <c r="G21" i="49"/>
  <c r="K21" i="49"/>
  <c r="K20" i="49"/>
  <c r="G20" i="49"/>
  <c r="E20" i="49"/>
  <c r="B21" i="49"/>
  <c r="C21" i="49" s="1"/>
  <c r="H20" i="49"/>
  <c r="B20" i="49"/>
  <c r="C20" i="49" s="1"/>
  <c r="L20" i="49" l="1"/>
  <c r="I20" i="49"/>
  <c r="I21" i="49"/>
  <c r="L21" i="49"/>
  <c r="H11" i="48" l="1"/>
  <c r="I11" i="48"/>
  <c r="J11" i="48"/>
  <c r="K11" i="48"/>
  <c r="H12" i="48"/>
  <c r="I12" i="48"/>
  <c r="J12" i="48"/>
  <c r="K12" i="48"/>
  <c r="H13" i="48"/>
  <c r="I13" i="48"/>
  <c r="J13" i="48"/>
  <c r="K13" i="48"/>
  <c r="H14" i="48"/>
  <c r="I14" i="48"/>
  <c r="J14" i="48"/>
  <c r="K14" i="48"/>
  <c r="H15" i="48"/>
  <c r="I15" i="48"/>
  <c r="J15" i="48"/>
  <c r="K15" i="48"/>
  <c r="H16" i="48"/>
  <c r="I16" i="48"/>
  <c r="J16" i="48"/>
  <c r="K16" i="48"/>
  <c r="H17" i="48"/>
  <c r="I17" i="48"/>
  <c r="J17" i="48"/>
  <c r="K17" i="48"/>
  <c r="H18" i="48"/>
  <c r="I18" i="48"/>
  <c r="J18" i="48"/>
  <c r="K18" i="48"/>
  <c r="H19" i="48"/>
  <c r="I19" i="48"/>
  <c r="J19" i="48"/>
  <c r="K19" i="48"/>
  <c r="H20" i="48"/>
  <c r="I20" i="48"/>
  <c r="J20" i="48"/>
  <c r="K20" i="48"/>
  <c r="H21" i="48"/>
  <c r="I21" i="48"/>
  <c r="J21" i="48"/>
  <c r="K21" i="48"/>
  <c r="H22" i="48"/>
  <c r="I22" i="48"/>
  <c r="J22" i="48"/>
  <c r="K22" i="48"/>
  <c r="D21" i="24" l="1"/>
  <c r="AR17" i="18" l="1"/>
  <c r="AR13" i="18"/>
  <c r="AR9" i="18"/>
  <c r="AR8" i="18"/>
  <c r="AR10" i="18"/>
  <c r="AR11" i="18"/>
  <c r="AR12" i="18"/>
  <c r="AR14" i="18"/>
  <c r="AR16" i="18"/>
  <c r="D27" i="32"/>
  <c r="D26" i="32"/>
  <c r="BB31" i="31"/>
  <c r="BA31" i="31"/>
  <c r="BA11" i="31"/>
  <c r="BB33" i="31"/>
  <c r="BA33" i="31"/>
  <c r="BB32" i="31"/>
  <c r="D11" i="28"/>
  <c r="C11" i="28"/>
  <c r="E10" i="28"/>
  <c r="F20" i="26"/>
  <c r="I7" i="26"/>
  <c r="H7" i="26"/>
  <c r="G7" i="25"/>
  <c r="B21" i="24"/>
  <c r="F21" i="24" s="1"/>
  <c r="I8" i="24"/>
  <c r="H8" i="24"/>
  <c r="B18" i="17"/>
  <c r="C16" i="16"/>
  <c r="B16" i="16"/>
  <c r="K39" i="48"/>
  <c r="J39" i="48"/>
  <c r="I39" i="48"/>
  <c r="H39" i="48"/>
  <c r="K38" i="48"/>
  <c r="J38" i="48"/>
  <c r="L38" i="48" s="1"/>
  <c r="I38" i="48"/>
  <c r="H38" i="48"/>
  <c r="K37" i="48"/>
  <c r="J37" i="48"/>
  <c r="I37" i="48"/>
  <c r="H37" i="48"/>
  <c r="K36" i="48"/>
  <c r="J36" i="48"/>
  <c r="I36" i="48"/>
  <c r="H36" i="48"/>
  <c r="K35" i="48"/>
  <c r="J35" i="48"/>
  <c r="I35" i="48"/>
  <c r="H35" i="48"/>
  <c r="K34" i="48"/>
  <c r="J34" i="48"/>
  <c r="L34" i="48" s="1"/>
  <c r="I34" i="48"/>
  <c r="H34" i="48"/>
  <c r="K33" i="48"/>
  <c r="J33" i="48"/>
  <c r="I33" i="48"/>
  <c r="H33" i="48"/>
  <c r="K32" i="48"/>
  <c r="J32" i="48"/>
  <c r="L32" i="48" s="1"/>
  <c r="I32" i="48"/>
  <c r="H32" i="48"/>
  <c r="K31" i="48"/>
  <c r="J31" i="48"/>
  <c r="I31" i="48"/>
  <c r="H31" i="48"/>
  <c r="K30" i="48"/>
  <c r="J30" i="48"/>
  <c r="I30" i="48"/>
  <c r="H30" i="48"/>
  <c r="K29" i="48"/>
  <c r="J29" i="48"/>
  <c r="I29" i="48"/>
  <c r="H29" i="48"/>
  <c r="K28" i="48"/>
  <c r="J28" i="48"/>
  <c r="I28" i="48"/>
  <c r="H28" i="48"/>
  <c r="L22" i="48"/>
  <c r="L20" i="48"/>
  <c r="L18" i="48"/>
  <c r="L14" i="48"/>
  <c r="I24" i="48"/>
  <c r="H24" i="48"/>
  <c r="L13" i="48"/>
  <c r="L21" i="48"/>
  <c r="L11" i="48"/>
  <c r="L15" i="48"/>
  <c r="L19" i="48"/>
  <c r="K24" i="48"/>
  <c r="L16" i="48"/>
  <c r="L17" i="48"/>
  <c r="L36" i="48"/>
  <c r="L12" i="48"/>
  <c r="E9" i="10"/>
  <c r="F20" i="7"/>
  <c r="F18" i="7"/>
  <c r="AG11" i="7"/>
  <c r="B21" i="7"/>
  <c r="C21" i="7"/>
  <c r="D21" i="7"/>
  <c r="E21" i="7"/>
  <c r="G19" i="7" s="1"/>
  <c r="BQ8" i="6"/>
  <c r="F16" i="27"/>
  <c r="H16" i="27" s="1"/>
  <c r="E16" i="27"/>
  <c r="C16" i="27"/>
  <c r="B16" i="27"/>
  <c r="F17" i="25"/>
  <c r="H17" i="25" s="1"/>
  <c r="E17" i="25"/>
  <c r="C17" i="25"/>
  <c r="B17" i="25"/>
  <c r="AL22" i="13"/>
  <c r="AL23" i="13"/>
  <c r="AL24" i="13"/>
  <c r="AL25" i="13"/>
  <c r="AL26" i="13"/>
  <c r="AL26" i="21"/>
  <c r="AM26" i="21"/>
  <c r="AL27" i="21"/>
  <c r="AM27" i="21"/>
  <c r="AL28" i="21"/>
  <c r="AM28" i="21"/>
  <c r="AL29" i="21"/>
  <c r="AM29" i="21"/>
  <c r="E34" i="51"/>
  <c r="E33" i="51"/>
  <c r="E32" i="51"/>
  <c r="E31" i="51"/>
  <c r="E30" i="51"/>
  <c r="E29" i="51"/>
  <c r="E27" i="51"/>
  <c r="E25" i="51"/>
  <c r="E24" i="51"/>
  <c r="E22" i="51"/>
  <c r="E21" i="51"/>
  <c r="E20" i="51"/>
  <c r="E19" i="51"/>
  <c r="E18" i="51"/>
  <c r="E15" i="51"/>
  <c r="E14" i="51"/>
  <c r="E13" i="51"/>
  <c r="E12" i="51"/>
  <c r="E11" i="51"/>
  <c r="E10" i="51"/>
  <c r="E7" i="51"/>
  <c r="D24" i="32"/>
  <c r="D23" i="32"/>
  <c r="D22" i="32"/>
  <c r="D21" i="32"/>
  <c r="D20" i="32"/>
  <c r="D19" i="32"/>
  <c r="D18" i="32"/>
  <c r="D17" i="32"/>
  <c r="D16" i="32"/>
  <c r="D15" i="32"/>
  <c r="D14" i="32"/>
  <c r="D13" i="32"/>
  <c r="D12" i="32"/>
  <c r="D11" i="32"/>
  <c r="D10" i="32"/>
  <c r="AY34" i="31"/>
  <c r="AX34" i="31"/>
  <c r="AY31" i="31"/>
  <c r="AX31" i="31"/>
  <c r="AY11" i="31"/>
  <c r="AX11" i="31"/>
  <c r="Q22" i="30"/>
  <c r="AZ33" i="31" s="1"/>
  <c r="O22" i="30"/>
  <c r="N22" i="30"/>
  <c r="M22" i="30"/>
  <c r="L22" i="30"/>
  <c r="K22" i="30"/>
  <c r="J22" i="30"/>
  <c r="I22" i="30"/>
  <c r="H22" i="30"/>
  <c r="G22" i="30"/>
  <c r="F22" i="30"/>
  <c r="E22" i="30"/>
  <c r="D22" i="30"/>
  <c r="C22" i="30"/>
  <c r="B22" i="30"/>
  <c r="Q21" i="30"/>
  <c r="AZ32" i="31" s="1"/>
  <c r="O21" i="30"/>
  <c r="N21" i="30"/>
  <c r="M21" i="30"/>
  <c r="M23" i="30" s="1"/>
  <c r="L21" i="30"/>
  <c r="K21" i="30"/>
  <c r="J21" i="30"/>
  <c r="J23" i="30"/>
  <c r="I21" i="30"/>
  <c r="I23" i="30" s="1"/>
  <c r="H21" i="30"/>
  <c r="H23" i="30" s="1"/>
  <c r="G21" i="30"/>
  <c r="F21" i="30"/>
  <c r="F23" i="30" s="1"/>
  <c r="E21" i="30"/>
  <c r="D21" i="30"/>
  <c r="D23" i="30" s="1"/>
  <c r="C21" i="30"/>
  <c r="C23" i="30" s="1"/>
  <c r="B21" i="30"/>
  <c r="B23" i="30" s="1"/>
  <c r="O18" i="30"/>
  <c r="N18" i="30"/>
  <c r="M18" i="30"/>
  <c r="L18" i="30"/>
  <c r="K18" i="30"/>
  <c r="J18" i="30"/>
  <c r="I18" i="30"/>
  <c r="H18" i="30"/>
  <c r="G18" i="30"/>
  <c r="F18" i="30"/>
  <c r="E18" i="30"/>
  <c r="D18" i="30"/>
  <c r="C18" i="30"/>
  <c r="B18" i="30"/>
  <c r="O13" i="30"/>
  <c r="N13" i="30"/>
  <c r="M13" i="30"/>
  <c r="L13" i="30"/>
  <c r="K13" i="30"/>
  <c r="J13" i="30"/>
  <c r="I13" i="30"/>
  <c r="H13" i="30"/>
  <c r="G13" i="30"/>
  <c r="F13" i="30"/>
  <c r="E13" i="30"/>
  <c r="D13" i="30"/>
  <c r="C13" i="30"/>
  <c r="B13" i="30"/>
  <c r="AS11" i="27"/>
  <c r="AS10" i="27"/>
  <c r="AS9" i="27"/>
  <c r="AS8" i="27"/>
  <c r="AS7" i="27"/>
  <c r="AS6" i="27"/>
  <c r="AM37" i="21"/>
  <c r="AM36" i="21"/>
  <c r="AL36" i="21"/>
  <c r="AM35" i="21"/>
  <c r="AL35" i="21"/>
  <c r="AM34" i="21"/>
  <c r="AL34" i="21"/>
  <c r="AM33" i="21"/>
  <c r="AL33" i="21"/>
  <c r="AM32" i="21"/>
  <c r="AL32" i="21"/>
  <c r="AM31" i="21"/>
  <c r="AL31" i="21"/>
  <c r="AM30" i="21"/>
  <c r="AL30" i="21"/>
  <c r="AQ10" i="18"/>
  <c r="AQ9" i="18"/>
  <c r="AQ8" i="18"/>
  <c r="AQ7" i="18"/>
  <c r="AF15" i="16"/>
  <c r="E34" i="10"/>
  <c r="E33" i="10"/>
  <c r="E32" i="10"/>
  <c r="E31" i="10"/>
  <c r="E30" i="10"/>
  <c r="E29" i="10"/>
  <c r="E27" i="10"/>
  <c r="E25" i="10"/>
  <c r="E24" i="10"/>
  <c r="E22" i="10"/>
  <c r="E21" i="10"/>
  <c r="E20" i="10"/>
  <c r="E19" i="10"/>
  <c r="E18" i="10"/>
  <c r="E15" i="10"/>
  <c r="E14" i="10"/>
  <c r="E13" i="10"/>
  <c r="E12" i="10"/>
  <c r="E11" i="10"/>
  <c r="E10" i="10"/>
  <c r="E7" i="10"/>
  <c r="F17" i="7"/>
  <c r="F16" i="7"/>
  <c r="F15" i="7"/>
  <c r="F11" i="7"/>
  <c r="F14" i="7"/>
  <c r="AG13" i="7"/>
  <c r="F13" i="7"/>
  <c r="AG12" i="7"/>
  <c r="F12" i="7"/>
  <c r="AG10" i="7"/>
  <c r="F10" i="7"/>
  <c r="AG9" i="7"/>
  <c r="F9" i="7"/>
  <c r="AG8" i="7"/>
  <c r="F8" i="7"/>
  <c r="AG7" i="7"/>
  <c r="F7" i="7"/>
  <c r="BP20" i="6"/>
  <c r="BO20" i="6"/>
  <c r="BM20" i="6"/>
  <c r="BL20" i="6"/>
  <c r="BK20" i="6"/>
  <c r="BH20" i="6"/>
  <c r="BP19" i="6"/>
  <c r="BO19" i="6"/>
  <c r="BN19" i="6"/>
  <c r="BM19" i="6"/>
  <c r="BL19" i="6"/>
  <c r="BK19" i="6"/>
  <c r="BJ19" i="6"/>
  <c r="BI19" i="6"/>
  <c r="BH19" i="6"/>
  <c r="BG19" i="6"/>
  <c r="BF19" i="6"/>
  <c r="BE19" i="6"/>
  <c r="BD19" i="6"/>
  <c r="BC19" i="6"/>
  <c r="BP18" i="6"/>
  <c r="BO18" i="6"/>
  <c r="BN18" i="6"/>
  <c r="BM18" i="6"/>
  <c r="BL18" i="6"/>
  <c r="BK18" i="6"/>
  <c r="BJ18" i="6"/>
  <c r="BI18" i="6"/>
  <c r="BH18" i="6"/>
  <c r="BG18" i="6"/>
  <c r="BF18" i="6"/>
  <c r="BE18" i="6"/>
  <c r="BD18" i="6"/>
  <c r="BC18" i="6"/>
  <c r="BP17" i="6"/>
  <c r="BO17" i="6"/>
  <c r="BN17" i="6"/>
  <c r="BM17" i="6"/>
  <c r="BL17" i="6"/>
  <c r="BK17" i="6"/>
  <c r="BJ17" i="6"/>
  <c r="BI17" i="6"/>
  <c r="BH17" i="6"/>
  <c r="BG17" i="6"/>
  <c r="BF17" i="6"/>
  <c r="BE17" i="6"/>
  <c r="BD17" i="6"/>
  <c r="BC17" i="6"/>
  <c r="BP16" i="6"/>
  <c r="BO16" i="6"/>
  <c r="BN16" i="6"/>
  <c r="BM16" i="6"/>
  <c r="BL16" i="6"/>
  <c r="BK16" i="6"/>
  <c r="BJ16" i="6"/>
  <c r="BI16" i="6"/>
  <c r="BH16" i="6"/>
  <c r="BG16" i="6"/>
  <c r="BF16" i="6"/>
  <c r="BE16" i="6"/>
  <c r="BD16" i="6"/>
  <c r="BC16" i="6"/>
  <c r="BP15" i="6"/>
  <c r="BO15" i="6"/>
  <c r="BN15" i="6"/>
  <c r="BM15" i="6"/>
  <c r="BL15" i="6"/>
  <c r="BK15" i="6"/>
  <c r="BJ15" i="6"/>
  <c r="BI15" i="6"/>
  <c r="BH15" i="6"/>
  <c r="BG15" i="6"/>
  <c r="BF15" i="6"/>
  <c r="BE15" i="6"/>
  <c r="BD15" i="6"/>
  <c r="BC15" i="6"/>
  <c r="BP14" i="6"/>
  <c r="BO14" i="6"/>
  <c r="BN14" i="6"/>
  <c r="BM14" i="6"/>
  <c r="BL14" i="6"/>
  <c r="BK14" i="6"/>
  <c r="BJ14" i="6"/>
  <c r="BI14" i="6"/>
  <c r="BH14" i="6"/>
  <c r="BG14" i="6"/>
  <c r="BF14" i="6"/>
  <c r="BE14" i="6"/>
  <c r="BD14" i="6"/>
  <c r="BC14" i="6"/>
  <c r="BP13" i="6"/>
  <c r="BO13" i="6"/>
  <c r="BN13" i="6"/>
  <c r="BM13" i="6"/>
  <c r="BL13" i="6"/>
  <c r="BK13" i="6"/>
  <c r="BJ13" i="6"/>
  <c r="BI13" i="6"/>
  <c r="BH13" i="6"/>
  <c r="BG13" i="6"/>
  <c r="BF13" i="6"/>
  <c r="BE13" i="6"/>
  <c r="BD13" i="6"/>
  <c r="BC13" i="6"/>
  <c r="BP12" i="6"/>
  <c r="BO12" i="6"/>
  <c r="BN12" i="6"/>
  <c r="BM12" i="6"/>
  <c r="BL12" i="6"/>
  <c r="BK12" i="6"/>
  <c r="BJ12" i="6"/>
  <c r="BI12" i="6"/>
  <c r="BH12" i="6"/>
  <c r="BG12" i="6"/>
  <c r="BF12" i="6"/>
  <c r="BE12" i="6"/>
  <c r="BD12" i="6"/>
  <c r="BC12" i="6"/>
  <c r="BP11" i="6"/>
  <c r="BO11" i="6"/>
  <c r="BN11" i="6"/>
  <c r="BM11" i="6"/>
  <c r="BL11" i="6"/>
  <c r="BK11" i="6"/>
  <c r="BJ11" i="6"/>
  <c r="BI11" i="6"/>
  <c r="BH11" i="6"/>
  <c r="BG11" i="6"/>
  <c r="BF11" i="6"/>
  <c r="BE11" i="6"/>
  <c r="BD11" i="6"/>
  <c r="BC11" i="6"/>
  <c r="BP10" i="6"/>
  <c r="BO10" i="6"/>
  <c r="BN10" i="6"/>
  <c r="BM10" i="6"/>
  <c r="BL10" i="6"/>
  <c r="BK10" i="6"/>
  <c r="BJ10" i="6"/>
  <c r="BI10" i="6"/>
  <c r="BH10" i="6"/>
  <c r="BG10" i="6"/>
  <c r="BF10" i="6"/>
  <c r="BE10" i="6"/>
  <c r="BD10" i="6"/>
  <c r="BC10" i="6"/>
  <c r="BP9" i="6"/>
  <c r="BO9" i="6"/>
  <c r="BN9" i="6"/>
  <c r="BM9" i="6"/>
  <c r="BL9" i="6"/>
  <c r="BK9" i="6"/>
  <c r="BJ9" i="6"/>
  <c r="BI9" i="6"/>
  <c r="BH9" i="6"/>
  <c r="BG9" i="6"/>
  <c r="BF9" i="6"/>
  <c r="BE9" i="6"/>
  <c r="BD9" i="6"/>
  <c r="BC9" i="6"/>
  <c r="BQ9" i="6"/>
  <c r="BP8" i="6"/>
  <c r="BO8" i="6"/>
  <c r="BN8" i="6"/>
  <c r="BM8" i="6"/>
  <c r="BL8" i="6"/>
  <c r="BK8" i="6"/>
  <c r="BJ8" i="6"/>
  <c r="BI8" i="6"/>
  <c r="BH8" i="6"/>
  <c r="BG8" i="6"/>
  <c r="BF8" i="6"/>
  <c r="BE8" i="6"/>
  <c r="BD8" i="6"/>
  <c r="BC8" i="6"/>
  <c r="G7" i="7"/>
  <c r="BD20" i="6"/>
  <c r="BE20" i="6"/>
  <c r="E23" i="30"/>
  <c r="BG20" i="6"/>
  <c r="BF20" i="6"/>
  <c r="D17" i="25"/>
  <c r="BA34" i="31" l="1"/>
  <c r="C20" i="28"/>
  <c r="H11" i="27"/>
  <c r="H8" i="27"/>
  <c r="H9" i="27"/>
  <c r="H10" i="27"/>
  <c r="H13" i="27"/>
  <c r="H12" i="27"/>
  <c r="H15" i="27"/>
  <c r="H7" i="25"/>
  <c r="L23" i="30"/>
  <c r="K23" i="30"/>
  <c r="G20" i="7"/>
  <c r="AG16" i="7"/>
  <c r="G10" i="7"/>
  <c r="G14" i="7"/>
  <c r="G13" i="7"/>
  <c r="G12" i="7"/>
  <c r="G16" i="7"/>
  <c r="BB34" i="31"/>
  <c r="H7" i="27"/>
  <c r="D15" i="27"/>
  <c r="D14" i="27"/>
  <c r="D11" i="27"/>
  <c r="D8" i="27"/>
  <c r="D13" i="27"/>
  <c r="D10" i="27"/>
  <c r="D7" i="27"/>
  <c r="D9" i="27"/>
  <c r="D12" i="27"/>
  <c r="G16" i="27"/>
  <c r="D16" i="25"/>
  <c r="D8" i="25"/>
  <c r="D15" i="25"/>
  <c r="D7" i="25"/>
  <c r="D14" i="25"/>
  <c r="D13" i="25"/>
  <c r="D12" i="25"/>
  <c r="D11" i="25"/>
  <c r="D10" i="25"/>
  <c r="D9" i="25"/>
  <c r="N23" i="30"/>
  <c r="G8" i="7"/>
  <c r="G17" i="7"/>
  <c r="BC20" i="6"/>
  <c r="AZ34" i="31"/>
  <c r="BJ20" i="6"/>
  <c r="G15" i="7"/>
  <c r="E17" i="10"/>
  <c r="H41" i="48"/>
  <c r="H43" i="48" s="1"/>
  <c r="BI20" i="6"/>
  <c r="G18" i="7"/>
  <c r="G9" i="7"/>
  <c r="G21" i="7"/>
  <c r="G11" i="7"/>
  <c r="D16" i="27"/>
  <c r="Q23" i="30"/>
  <c r="L28" i="48"/>
  <c r="E11" i="28"/>
  <c r="H13" i="25"/>
  <c r="H10" i="25"/>
  <c r="H9" i="25"/>
  <c r="H14" i="25"/>
  <c r="H16" i="25"/>
  <c r="H11" i="25"/>
  <c r="H12" i="25"/>
  <c r="H15" i="25"/>
  <c r="H8" i="25"/>
  <c r="AG16" i="16"/>
  <c r="AG15" i="16"/>
  <c r="AG20" i="16"/>
  <c r="AG18" i="16"/>
  <c r="AG17" i="16"/>
  <c r="AG19" i="16"/>
  <c r="E17" i="51"/>
  <c r="F21" i="7"/>
  <c r="F20" i="22"/>
  <c r="F43" i="22"/>
  <c r="G23" i="30"/>
  <c r="O23" i="30"/>
  <c r="L30" i="48"/>
  <c r="BN20" i="6"/>
  <c r="J7" i="26"/>
  <c r="J41" i="48"/>
  <c r="L29" i="48"/>
  <c r="L31" i="48"/>
  <c r="L33" i="48"/>
  <c r="L35" i="48"/>
  <c r="L37" i="48"/>
  <c r="I41" i="48"/>
  <c r="I43" i="48" s="1"/>
  <c r="K41" i="48"/>
  <c r="K43" i="48" s="1"/>
  <c r="J24" i="48"/>
  <c r="L24" i="48" s="1"/>
  <c r="E18" i="28"/>
  <c r="AQ23" i="27"/>
  <c r="G17" i="25"/>
  <c r="AR7" i="18"/>
  <c r="E9" i="51"/>
  <c r="AI18" i="28"/>
  <c r="AM39" i="21"/>
  <c r="AR15" i="18"/>
  <c r="F18" i="17"/>
  <c r="D18" i="17"/>
  <c r="E18" i="17"/>
  <c r="D16" i="16"/>
  <c r="F16" i="16"/>
  <c r="H12" i="16" l="1"/>
  <c r="H11" i="16"/>
  <c r="H10" i="16"/>
  <c r="H9" i="16"/>
  <c r="H13" i="16"/>
  <c r="H8" i="16"/>
  <c r="G18" i="17"/>
  <c r="H17" i="17"/>
  <c r="H14" i="17"/>
  <c r="H11" i="17"/>
  <c r="H8" i="17"/>
  <c r="H16" i="17"/>
  <c r="H13" i="17"/>
  <c r="H10" i="17"/>
  <c r="H7" i="17"/>
  <c r="H9" i="17"/>
  <c r="H15" i="17"/>
  <c r="H12" i="17"/>
  <c r="AR18" i="27"/>
  <c r="AR21" i="27"/>
  <c r="AR22" i="27"/>
  <c r="AR23" i="27"/>
  <c r="AR19" i="27"/>
  <c r="AR20" i="27"/>
  <c r="E20" i="28"/>
  <c r="AJ12" i="28"/>
  <c r="AJ15" i="28"/>
  <c r="AJ14" i="28"/>
  <c r="AJ11" i="28"/>
  <c r="F44" i="22"/>
  <c r="L41" i="48"/>
  <c r="AR20" i="18"/>
  <c r="AS17" i="18" s="1"/>
  <c r="J43" i="48"/>
  <c r="L43" i="48" s="1"/>
  <c r="AR17" i="27"/>
  <c r="AN34" i="21"/>
  <c r="AN37" i="21"/>
  <c r="AN27" i="21"/>
  <c r="AN36" i="21"/>
  <c r="AN39" i="21"/>
  <c r="AN28" i="21"/>
  <c r="AN30" i="21"/>
  <c r="AN35" i="21"/>
  <c r="AN31" i="21"/>
  <c r="AN26" i="21"/>
  <c r="AN32" i="21"/>
  <c r="AN33" i="21"/>
  <c r="AM25" i="13"/>
  <c r="AN29" i="21"/>
  <c r="AM23" i="13"/>
  <c r="AM21" i="13"/>
  <c r="AM26" i="13"/>
  <c r="AM22" i="13"/>
  <c r="H18" i="17"/>
  <c r="H16" i="16"/>
  <c r="G16" i="16"/>
  <c r="AS9" i="18" l="1"/>
  <c r="AS12" i="18"/>
  <c r="AS11" i="18"/>
  <c r="AS7" i="18"/>
  <c r="AS14" i="18"/>
  <c r="AS15" i="18"/>
  <c r="AS18" i="18"/>
  <c r="AS10" i="18"/>
  <c r="AS20" i="18"/>
  <c r="AS13" i="18"/>
  <c r="AS8" i="18"/>
  <c r="AS16" i="18"/>
  <c r="AM24" i="13"/>
  <c r="AM27" i="13" s="1"/>
  <c r="AN23" i="13" s="1"/>
  <c r="AN24" i="13" l="1"/>
  <c r="AN21" i="13"/>
  <c r="AN26" i="13"/>
  <c r="AN22" i="13"/>
  <c r="AN25" i="13"/>
  <c r="AN27" i="13"/>
</calcChain>
</file>

<file path=xl/sharedStrings.xml><?xml version="1.0" encoding="utf-8"?>
<sst xmlns="http://schemas.openxmlformats.org/spreadsheetml/2006/main" count="1857" uniqueCount="608">
  <si>
    <t>En la elaboración de este documento participaron:</t>
  </si>
  <si>
    <t>Contenido</t>
  </si>
  <si>
    <t>Cuadro Nº 1</t>
  </si>
  <si>
    <t>Producción y recepción nacional de leche</t>
  </si>
  <si>
    <t>Recepción mensual de leche fluida en plantas lecheras por regiones</t>
  </si>
  <si>
    <t>Precios reales promedios ponderados pagados a productor por regiones</t>
  </si>
  <si>
    <t>Recepción de leche y elaboración de productos lácteos en plantas lecheras</t>
  </si>
  <si>
    <t>Cuadro Nº 6</t>
  </si>
  <si>
    <t>Importaciones de productos lácteos por país de origen</t>
  </si>
  <si>
    <t>Cuadro Nº 7</t>
  </si>
  <si>
    <t>Importaciones de productos lácteos</t>
  </si>
  <si>
    <t>Cuadro Nº 8</t>
  </si>
  <si>
    <t>Cuadro Nº 9</t>
  </si>
  <si>
    <t>Cuadro Nº 10</t>
  </si>
  <si>
    <t>Cuadro Nº 11</t>
  </si>
  <si>
    <t>Importaciones de leche en polvo por país de origen</t>
  </si>
  <si>
    <t>Cuadro Nº 12</t>
  </si>
  <si>
    <t>Importaciones de quesos por país de origen</t>
  </si>
  <si>
    <t>Cuadro Nº 13</t>
  </si>
  <si>
    <t>Importaciones de quesos por variedades</t>
  </si>
  <si>
    <t>Cuadro Nº 14</t>
  </si>
  <si>
    <t>Exportaciones de productos lácteos por país de destino</t>
  </si>
  <si>
    <t>Cuadro Nº 15</t>
  </si>
  <si>
    <t>Cuadro Nº 16</t>
  </si>
  <si>
    <t>Cuadro Nº 17</t>
  </si>
  <si>
    <t>Exportaciones de leche en polvo entera</t>
  </si>
  <si>
    <t>Cuadro Nº 18</t>
  </si>
  <si>
    <t>Exportaciones de leche en polvo descremada</t>
  </si>
  <si>
    <t>Cuadro Nº 19</t>
  </si>
  <si>
    <t>Exportaciones de leche fluida</t>
  </si>
  <si>
    <t>Cuadro Nº 20</t>
  </si>
  <si>
    <t>Exportaciones de leche en polvo por país de destino</t>
  </si>
  <si>
    <t>Cuadro Nº 21</t>
  </si>
  <si>
    <t>Exportaciones de quesos</t>
  </si>
  <si>
    <t>Cuadro Nº 22</t>
  </si>
  <si>
    <t>Exportaciones de quesos por país de destino</t>
  </si>
  <si>
    <t>Cuadro Nº 23</t>
  </si>
  <si>
    <t>Exportaciones de quesos por variedades</t>
  </si>
  <si>
    <t>Cuadro Nº 24</t>
  </si>
  <si>
    <t>Cuadro Nº 25</t>
  </si>
  <si>
    <t>Comercio exterior de lácteos total y Mercosur</t>
  </si>
  <si>
    <t>Cuadro Nº 26</t>
  </si>
  <si>
    <t>Saldo de la balanza comercial de lácteos Chile - Argentina</t>
  </si>
  <si>
    <t>Cuadro Nº 27</t>
  </si>
  <si>
    <t>Lácteos: precios internacionales</t>
  </si>
  <si>
    <t>Gráfico Nº 1</t>
  </si>
  <si>
    <t>Producción y recepción de leche</t>
  </si>
  <si>
    <t>Gráfico Nº 4</t>
  </si>
  <si>
    <t>Evolución mensual del precio real de la leche a productor</t>
  </si>
  <si>
    <t>Gráfico Nº 5</t>
  </si>
  <si>
    <t>Evolución del precio real a productor</t>
  </si>
  <si>
    <t>Gráfico Nº 6</t>
  </si>
  <si>
    <t>Gráfico Nº 7</t>
  </si>
  <si>
    <t>Precio medio de importaciones de leche en polvo entera</t>
  </si>
  <si>
    <t>Gráfico Nº 8</t>
  </si>
  <si>
    <t>Precio medio de importaciones de leche en polvo descremada</t>
  </si>
  <si>
    <t>Gráfico Nº 9</t>
  </si>
  <si>
    <t>Gráfico Nº 10</t>
  </si>
  <si>
    <t>Gráfico Nº 11</t>
  </si>
  <si>
    <t>Gráfico Nº 12</t>
  </si>
  <si>
    <t>Gráfico Nº 13</t>
  </si>
  <si>
    <t>Gráfico Nº 14</t>
  </si>
  <si>
    <t>Gráfico Nº 15</t>
  </si>
  <si>
    <t>Precio medio de las exportaciones de leche en polvo entera</t>
  </si>
  <si>
    <t>Gráfico Nº 16</t>
  </si>
  <si>
    <t>Precio medio de las exportaciones de leche en polvo descremada</t>
  </si>
  <si>
    <t>Gráfico Nº 17</t>
  </si>
  <si>
    <t>Precio medio de las exportaciones de leche fluida</t>
  </si>
  <si>
    <t>Gráfico Nº 18</t>
  </si>
  <si>
    <t>Gráfico Nº 19</t>
  </si>
  <si>
    <t>Gráfico Nº 20</t>
  </si>
  <si>
    <t>Precio medio de las exportaciones de quesos</t>
  </si>
  <si>
    <t>Gráfico Nº 21</t>
  </si>
  <si>
    <t>Gráfico Nº 22</t>
  </si>
  <si>
    <t>Gráfico Nº 23</t>
  </si>
  <si>
    <t>Gráfico Nº 24</t>
  </si>
  <si>
    <t>Gráfico Nº 25</t>
  </si>
  <si>
    <t>Gráfico Nº 26</t>
  </si>
  <si>
    <t>Gráfico Nº 27</t>
  </si>
  <si>
    <t>Precios internacionales: leche descremada y mantequilla</t>
  </si>
  <si>
    <t>Miles de litros</t>
  </si>
  <si>
    <t>Años</t>
  </si>
  <si>
    <t>Variación %</t>
  </si>
  <si>
    <t>% Recepción/</t>
  </si>
  <si>
    <t>Producción</t>
  </si>
  <si>
    <t>Regiones</t>
  </si>
  <si>
    <t>Región Metropolitana</t>
  </si>
  <si>
    <t>Var.</t>
  </si>
  <si>
    <t>Meses</t>
  </si>
  <si>
    <t>%</t>
  </si>
  <si>
    <t>Ene</t>
  </si>
  <si>
    <t>Feb</t>
  </si>
  <si>
    <t>Mar</t>
  </si>
  <si>
    <t>Abr</t>
  </si>
  <si>
    <t>May</t>
  </si>
  <si>
    <t>Jun</t>
  </si>
  <si>
    <t>Jul</t>
  </si>
  <si>
    <t>Ago</t>
  </si>
  <si>
    <t>Sep</t>
  </si>
  <si>
    <t>Oct</t>
  </si>
  <si>
    <t>Nov</t>
  </si>
  <si>
    <t>Dic</t>
  </si>
  <si>
    <t>RECEPCION NACIONAL DE LECHE</t>
  </si>
  <si>
    <t xml:space="preserve"> Fuente : ODEPA.</t>
  </si>
  <si>
    <t>Litros</t>
  </si>
  <si>
    <t>Soprole</t>
  </si>
  <si>
    <t>Colún</t>
  </si>
  <si>
    <t>Nestlé</t>
  </si>
  <si>
    <t>Surlat</t>
  </si>
  <si>
    <t>Otras plantas</t>
  </si>
  <si>
    <t>Quillayes</t>
  </si>
  <si>
    <t>Chilolac</t>
  </si>
  <si>
    <t>Total</t>
  </si>
  <si>
    <t>País</t>
  </si>
  <si>
    <t>Var. %</t>
  </si>
  <si>
    <t>NOTA: Los precios de pago por leche a productor son los promedios ponderados informados por las plantas y corresponden al precio base más las asignaciones por volumen, calidad y otros que determina cada una de ellas. Ésta es una serie de precios de naturaleza referencial.</t>
  </si>
  <si>
    <t>Promedio</t>
  </si>
  <si>
    <t>Producto</t>
  </si>
  <si>
    <t>Unidades</t>
  </si>
  <si>
    <t>Recepción de leche</t>
  </si>
  <si>
    <t>Elaboración de leche fluida</t>
  </si>
  <si>
    <t>Elaboración de leche en polvo</t>
  </si>
  <si>
    <t>Quesillos</t>
  </si>
  <si>
    <t>Quesos</t>
  </si>
  <si>
    <t>Yogur</t>
  </si>
  <si>
    <t>Crema</t>
  </si>
  <si>
    <t>Mantequilla</t>
  </si>
  <si>
    <t>Suero en polvo</t>
  </si>
  <si>
    <t>Leche condensada</t>
  </si>
  <si>
    <t>Manjar</t>
  </si>
  <si>
    <t>Países</t>
  </si>
  <si>
    <t>Argentina</t>
  </si>
  <si>
    <t>Estados Unidos</t>
  </si>
  <si>
    <t>Nueva Zelanda</t>
  </si>
  <si>
    <t>Brasil</t>
  </si>
  <si>
    <t>Uruguay</t>
  </si>
  <si>
    <t>Perú</t>
  </si>
  <si>
    <t>Francia</t>
  </si>
  <si>
    <t>Dinamarca</t>
  </si>
  <si>
    <t>Canadá</t>
  </si>
  <si>
    <t>Italia</t>
  </si>
  <si>
    <t>España</t>
  </si>
  <si>
    <t>China</t>
  </si>
  <si>
    <t>Colombia</t>
  </si>
  <si>
    <t>México</t>
  </si>
  <si>
    <t>Corea del Sur</t>
  </si>
  <si>
    <t>Costa Rica</t>
  </si>
  <si>
    <t>Ecuador</t>
  </si>
  <si>
    <t>Reino Unido</t>
  </si>
  <si>
    <t>Japón</t>
  </si>
  <si>
    <t>Código</t>
  </si>
  <si>
    <t>Productos</t>
  </si>
  <si>
    <t>Toneladas</t>
  </si>
  <si>
    <t>armonizado</t>
  </si>
  <si>
    <t>Lactosuero, incluso concentrado, azucarado</t>
  </si>
  <si>
    <t>Mantequilla (manteca)</t>
  </si>
  <si>
    <t>Queso de cualquier tipo, rallado o en polvo</t>
  </si>
  <si>
    <t>Queso de pasta azul</t>
  </si>
  <si>
    <t>Dulce de leche (manjar)</t>
  </si>
  <si>
    <t>Total lácteos</t>
  </si>
  <si>
    <t xml:space="preserve">Volumen </t>
  </si>
  <si>
    <t>Valor</t>
  </si>
  <si>
    <t>Precio medio</t>
  </si>
  <si>
    <t>Leche entera</t>
  </si>
  <si>
    <t>Suero y lactosuero</t>
  </si>
  <si>
    <t>Otros productos</t>
  </si>
  <si>
    <t>Volumen</t>
  </si>
  <si>
    <t xml:space="preserve">Valor </t>
  </si>
  <si>
    <t>Valor unitario</t>
  </si>
  <si>
    <t>Meses / año</t>
  </si>
  <si>
    <t>toneladas</t>
  </si>
  <si>
    <t>CIF</t>
  </si>
  <si>
    <t>unitario</t>
  </si>
  <si>
    <t>Volumen (toneladas)</t>
  </si>
  <si>
    <t>Unión Europea</t>
  </si>
  <si>
    <t>Participación</t>
  </si>
  <si>
    <t>Variación</t>
  </si>
  <si>
    <t>Otros</t>
  </si>
  <si>
    <t>Producto / variedad</t>
  </si>
  <si>
    <t>Fresco</t>
  </si>
  <si>
    <t>Fundido</t>
  </si>
  <si>
    <t>Cualquier tipo, rallado o en polvo</t>
  </si>
  <si>
    <t>Pasta azul</t>
  </si>
  <si>
    <t>Fundido, excepto el rallado o en polvo</t>
  </si>
  <si>
    <t>Cheddar</t>
  </si>
  <si>
    <t>Edam</t>
  </si>
  <si>
    <t>Parmesano</t>
  </si>
  <si>
    <t>Los demás</t>
  </si>
  <si>
    <t>Gouda y del tipo gouda</t>
  </si>
  <si>
    <t xml:space="preserve">                                                                                                                                                                                                                                                                                                                          </t>
  </si>
  <si>
    <t>Venezuela</t>
  </si>
  <si>
    <t>Cuba</t>
  </si>
  <si>
    <t>Guatemala</t>
  </si>
  <si>
    <t>Bolivia</t>
  </si>
  <si>
    <t>Exportaciones de productos lácteos</t>
  </si>
  <si>
    <t>Leche fluida</t>
  </si>
  <si>
    <t>Leche crema y nata</t>
  </si>
  <si>
    <t xml:space="preserve">Mantequilla </t>
  </si>
  <si>
    <t>FOB</t>
  </si>
  <si>
    <t>Armonizado</t>
  </si>
  <si>
    <t>Importaciones</t>
  </si>
  <si>
    <t>Exportaciones</t>
  </si>
  <si>
    <t xml:space="preserve"> Item / año</t>
  </si>
  <si>
    <t xml:space="preserve">     Totales</t>
  </si>
  <si>
    <t xml:space="preserve">     Mercosur</t>
  </si>
  <si>
    <t>Participación %</t>
  </si>
  <si>
    <t xml:space="preserve">     Exportaciones</t>
  </si>
  <si>
    <t xml:space="preserve">     Importaciones</t>
  </si>
  <si>
    <t xml:space="preserve">     Saldo</t>
  </si>
  <si>
    <t>comex lacteos</t>
  </si>
  <si>
    <t>Imp</t>
  </si>
  <si>
    <t>Exp</t>
  </si>
  <si>
    <t>Saldo</t>
  </si>
  <si>
    <t>lacteos chile - mercosur</t>
  </si>
  <si>
    <t>Saldo de la balanza comercial de lácteos</t>
  </si>
  <si>
    <t>Chile - Argentina</t>
  </si>
  <si>
    <t>US$ / tonelada; FOB norte de Europa</t>
  </si>
  <si>
    <t>Mes</t>
  </si>
  <si>
    <t>Leche en polvo</t>
  </si>
  <si>
    <t>descremada</t>
  </si>
  <si>
    <t>E 1991</t>
  </si>
  <si>
    <t>F</t>
  </si>
  <si>
    <t>M</t>
  </si>
  <si>
    <t>A</t>
  </si>
  <si>
    <t>J</t>
  </si>
  <si>
    <t>S</t>
  </si>
  <si>
    <t>O</t>
  </si>
  <si>
    <t>N</t>
  </si>
  <si>
    <t>D</t>
  </si>
  <si>
    <t>E 1992</t>
  </si>
  <si>
    <t>E 1993</t>
  </si>
  <si>
    <t>E 1994</t>
  </si>
  <si>
    <t>E1995</t>
  </si>
  <si>
    <t>E 1996</t>
  </si>
  <si>
    <t>E 1997</t>
  </si>
  <si>
    <t>E 1998</t>
  </si>
  <si>
    <t>E 1999</t>
  </si>
  <si>
    <t>E 2000</t>
  </si>
  <si>
    <t>E 2001</t>
  </si>
  <si>
    <t>E 2002</t>
  </si>
  <si>
    <t>E 2003</t>
  </si>
  <si>
    <t>E 2004</t>
  </si>
  <si>
    <t>E 2005</t>
  </si>
  <si>
    <t>E 2006</t>
  </si>
  <si>
    <t>E 2007</t>
  </si>
  <si>
    <t>E 2008</t>
  </si>
  <si>
    <t xml:space="preserve">O </t>
  </si>
  <si>
    <t>Fuente : USDA. ERS. Livestock, dairy, and poultry outlook. 2005: ODEPA, con datos AMS/USDA.</t>
  </si>
  <si>
    <t>E 2009</t>
  </si>
  <si>
    <t>Watt's S.A.</t>
  </si>
  <si>
    <t>var prod</t>
  </si>
  <si>
    <t>var rec</t>
  </si>
  <si>
    <t>Leche cultivada o fermentada</t>
  </si>
  <si>
    <t>Región
 Metropolitana</t>
  </si>
  <si>
    <t>E 2010</t>
  </si>
  <si>
    <t>Publicación de la Oficina de Estudios y Políticas Agrarias - ODEPA
 Ministerio de Agricultura, República de Chile</t>
  </si>
  <si>
    <t>Rusia</t>
  </si>
  <si>
    <t>Nata sin azucarar ni edulcorar</t>
  </si>
  <si>
    <t>E 2011</t>
  </si>
  <si>
    <t>Irlanda</t>
  </si>
  <si>
    <t>Valle Verde</t>
  </si>
  <si>
    <t>Comentario</t>
  </si>
  <si>
    <t>Panamá</t>
  </si>
  <si>
    <t>Precios nominales promedios ponderados pagados a productor por regiones</t>
  </si>
  <si>
    <t>Mozzarella</t>
  </si>
  <si>
    <t>Quesos frescos (sin madurar)</t>
  </si>
  <si>
    <t>Total ene - dic</t>
  </si>
  <si>
    <t>Total ene-dic (A)</t>
  </si>
  <si>
    <t>Gouda</t>
  </si>
  <si>
    <t>E 2012</t>
  </si>
  <si>
    <t xml:space="preserve">Cuadro Nº 3 </t>
  </si>
  <si>
    <t>Cuadro Nº 4 A</t>
  </si>
  <si>
    <t>Cuadro Nº 4 B</t>
  </si>
  <si>
    <t xml:space="preserve">    Leche pasteurizada 3,0 % m.g.  </t>
  </si>
  <si>
    <t xml:space="preserve">    Leche pasteurizada 2,5 % m.g.  </t>
  </si>
  <si>
    <t xml:space="preserve">    Leche pasteurizada descremada</t>
  </si>
  <si>
    <t xml:space="preserve">    Leche esterilizada con sabor</t>
  </si>
  <si>
    <t xml:space="preserve">    Leche esterilizada descremada</t>
  </si>
  <si>
    <t xml:space="preserve">    Leche esterilizada</t>
  </si>
  <si>
    <t xml:space="preserve">    Leche en polvo 28 % m.g.       </t>
  </si>
  <si>
    <t xml:space="preserve">    Leche en polvo 26 % m.g.       </t>
  </si>
  <si>
    <t xml:space="preserve">    Leche en polvo 18 % m.g.       </t>
  </si>
  <si>
    <t xml:space="preserve">    Leche en polvo 12 % m.g.       </t>
  </si>
  <si>
    <t xml:space="preserve">    Leche en polvo descremada      </t>
  </si>
  <si>
    <t xml:space="preserve">Gráfico Nº 2 </t>
  </si>
  <si>
    <t xml:space="preserve">Gráfico Nº 3 </t>
  </si>
  <si>
    <t>Alemania</t>
  </si>
  <si>
    <t>$/litro  (sin iva)</t>
  </si>
  <si>
    <t>Demás productos de componentes naturales de la leche</t>
  </si>
  <si>
    <t>Los demás quesos</t>
  </si>
  <si>
    <t>Región del Bío Bío</t>
  </si>
  <si>
    <t>Región de La Araucanía</t>
  </si>
  <si>
    <t>Región de Los Ríos</t>
  </si>
  <si>
    <t>Región de Los Lagos</t>
  </si>
  <si>
    <t>Precios nominales: promedios ponderados de leche pagados a productor por regiones</t>
  </si>
  <si>
    <t>Precios reales: promedios ponderados de leche pagados a productor por regiones</t>
  </si>
  <si>
    <t>Región del
 Bío Bío</t>
  </si>
  <si>
    <t>Región de
 La Araucanía</t>
  </si>
  <si>
    <t>Región de
 Los Ríos</t>
  </si>
  <si>
    <t>Región de
 Los Lagos</t>
  </si>
  <si>
    <t>kg</t>
  </si>
  <si>
    <t>lt</t>
  </si>
  <si>
    <t>Suero de mantequilla, leche y nata cuajadas, kefir</t>
  </si>
  <si>
    <t>Leche en polvo sin azúcar, materia grasa &gt; al 26%</t>
  </si>
  <si>
    <t>Queso fundido, excepto el rallado o en en polvo</t>
  </si>
  <si>
    <t>Preparaciones para la alimentación infantil</t>
  </si>
  <si>
    <t>El Salvador</t>
  </si>
  <si>
    <t>Honduras</t>
  </si>
  <si>
    <t>Nicaragua</t>
  </si>
  <si>
    <t xml:space="preserve">Leche y nata sin concentrar, materia grasa &lt;= al 1% </t>
  </si>
  <si>
    <t>Leche y nata superior a 6% materia grasa</t>
  </si>
  <si>
    <t>Las demás leches y natas concentradas azucaradas</t>
  </si>
  <si>
    <t>Quesos frescos</t>
  </si>
  <si>
    <t>Total ene-dic (A+B)</t>
  </si>
  <si>
    <t>Barbados</t>
  </si>
  <si>
    <t>Mantequilla y demás materias grasas de la leche</t>
  </si>
  <si>
    <t>Cuadro 1</t>
  </si>
  <si>
    <t>Cuadro 7</t>
  </si>
  <si>
    <t>Cuadro 8</t>
  </si>
  <si>
    <t>Cuadro 9</t>
  </si>
  <si>
    <t>Cuadro 10</t>
  </si>
  <si>
    <t>Cuadro 11</t>
  </si>
  <si>
    <t>Cuadro 12</t>
  </si>
  <si>
    <t>Cuadro 13</t>
  </si>
  <si>
    <t>Cuadro 14</t>
  </si>
  <si>
    <t>Cuadro 15</t>
  </si>
  <si>
    <t>Cuadro 16</t>
  </si>
  <si>
    <t>Cuadro 17</t>
  </si>
  <si>
    <t>Cuadro 18</t>
  </si>
  <si>
    <t>Cuadro 19</t>
  </si>
  <si>
    <t>Cuadro 20</t>
  </si>
  <si>
    <t>Cuadro 21</t>
  </si>
  <si>
    <t>Cuadro 22</t>
  </si>
  <si>
    <t>Cuadro 23</t>
  </si>
  <si>
    <t>Cuadro 26</t>
  </si>
  <si>
    <t>(en ton o miles de litros de producto y en miles de litros equivalentes)</t>
  </si>
  <si>
    <t>Item</t>
  </si>
  <si>
    <t>Unidad</t>
  </si>
  <si>
    <t>Toneladas de producto</t>
  </si>
  <si>
    <t>Expresión en leche equivalente (miles lts)</t>
  </si>
  <si>
    <t>Factor</t>
  </si>
  <si>
    <t>IMPORTACIONES</t>
  </si>
  <si>
    <t>Lácteos UHT</t>
  </si>
  <si>
    <t>Ton</t>
  </si>
  <si>
    <t>Leche en polvo descremada</t>
  </si>
  <si>
    <t>Leche en polvo entera</t>
  </si>
  <si>
    <t>Cremas</t>
  </si>
  <si>
    <t>Leche evaporada</t>
  </si>
  <si>
    <t xml:space="preserve">Manjar y otros </t>
  </si>
  <si>
    <t>Bebidas lácteas</t>
  </si>
  <si>
    <t>Miles lts</t>
  </si>
  <si>
    <t xml:space="preserve">   TOTALES</t>
  </si>
  <si>
    <t>EXPORTACIONES</t>
  </si>
  <si>
    <t>* Incluye preparaciones para alimentación infantil</t>
  </si>
  <si>
    <t>E 2013</t>
  </si>
  <si>
    <t>Australia</t>
  </si>
  <si>
    <t>Polonia</t>
  </si>
  <si>
    <t>USD / ton</t>
  </si>
  <si>
    <t>Paraguay</t>
  </si>
  <si>
    <t>Nata sin azúcar ni edulcorante</t>
  </si>
  <si>
    <t>Recepción</t>
  </si>
  <si>
    <t>Odepa</t>
  </si>
  <si>
    <t>Valor (miles de dólares CIF)</t>
  </si>
  <si>
    <t>Malasia</t>
  </si>
  <si>
    <t>Miles de dólares CIF</t>
  </si>
  <si>
    <t>Valor (miles de dólares FOB)</t>
  </si>
  <si>
    <t>Miles de dólares FOB</t>
  </si>
  <si>
    <t>USD/ton</t>
  </si>
  <si>
    <t>Miles de USD CIF</t>
  </si>
  <si>
    <t>Miles de USD FOB</t>
  </si>
  <si>
    <t>Valor (miles de dólares de cada año)</t>
  </si>
  <si>
    <t>(Miles de dólares de cada año)</t>
  </si>
  <si>
    <t>Trinidad y Tobago</t>
  </si>
  <si>
    <t xml:space="preserve"> Mercosur</t>
  </si>
  <si>
    <t>Fuente: elaborado por Odepa con información del Servicio Nacional de Aduanas.</t>
  </si>
  <si>
    <t>Fuente: elaborado por Odepa con antecedentes proporcionados por las plantas lecheras.</t>
  </si>
  <si>
    <t xml:space="preserve">Fuente: elaborado por Odepa, con información del Servicio Nacional de Aduanas. </t>
  </si>
  <si>
    <t>Fuente: elaborado por Odepa, con información del Servicio Nacional de Aduanas.</t>
  </si>
  <si>
    <t xml:space="preserve"> Fuente: elaborado por Odepa con información del Servicio Nacional de Aduanas.</t>
  </si>
  <si>
    <t>Fuente: Odepa.</t>
  </si>
  <si>
    <t>Fuente : elaborado por Odepa con información del Servicio Nacional de Aduanas.</t>
  </si>
  <si>
    <t>E 2014</t>
  </si>
  <si>
    <t>Países Bajos</t>
  </si>
  <si>
    <t>República Dominicana</t>
  </si>
  <si>
    <t>Territorio Británico en América</t>
  </si>
  <si>
    <t>Demás materias grasas de la leche</t>
  </si>
  <si>
    <t>Boletín de la leche: producción, recepción, precios y comercio exterior</t>
  </si>
  <si>
    <t>E 2015</t>
  </si>
  <si>
    <t>Granarolo Chile</t>
  </si>
  <si>
    <t>Bélgica</t>
  </si>
  <si>
    <t xml:space="preserve">Leche en polvo sin azúcar, materia grasa &lt;= al 1,5% </t>
  </si>
  <si>
    <t>Leche en estado líquido o semisólido sin azúcar</t>
  </si>
  <si>
    <t>Belice</t>
  </si>
  <si>
    <t>E 2016</t>
  </si>
  <si>
    <t>Suiza</t>
  </si>
  <si>
    <t>Jamaica</t>
  </si>
  <si>
    <t>Total ene - dic (A+B)</t>
  </si>
  <si>
    <t>Portugal</t>
  </si>
  <si>
    <t>Grecia</t>
  </si>
  <si>
    <t>Leche en polvo sin azúcar, materia grasa &gt; 18% y &lt; 24%</t>
  </si>
  <si>
    <t>Consumo animal/autoconsumo</t>
  </si>
  <si>
    <t xml:space="preserve">Leche y nata sin concentrar, materia grasa &gt; 1% y  &lt;= 6% </t>
  </si>
  <si>
    <t>Leche en polvo edulcorada, materia grasa &gt;= 26%</t>
  </si>
  <si>
    <t>Queso fundido, excepto el rallado o en polvo</t>
  </si>
  <si>
    <t>Pastas lácteas para untar</t>
  </si>
  <si>
    <t>República Checa</t>
  </si>
  <si>
    <t>Parmesano y del tipo parmesano</t>
  </si>
  <si>
    <t>Leche y nata, sin concentrar, materia grasa &gt; 1% y &lt;= 6%</t>
  </si>
  <si>
    <t>Leche en polvo sin azúcar, materia grasa &gt;= 24% y &lt;  26%</t>
  </si>
  <si>
    <t>Leche en polvo sin azúcar, materia grasa &gt;= 26%</t>
  </si>
  <si>
    <t>Leche en polvo edulcorada, materia grasa &gt; 1,5% y &lt; 6%</t>
  </si>
  <si>
    <t>Demás leches y natas concentradas azucaradas</t>
  </si>
  <si>
    <t>Demás quesos</t>
  </si>
  <si>
    <t xml:space="preserve">Preparaciones para la alimentación infantil </t>
  </si>
  <si>
    <t>Singapur</t>
  </si>
  <si>
    <t xml:space="preserve">Leche y nata, sin concentrar, materia grasa &lt;=  1% </t>
  </si>
  <si>
    <t xml:space="preserve">Leche en polvo sin azúcar, materia grasa &lt;=  1,5% </t>
  </si>
  <si>
    <t>Bebidas con contenido lácteo &gt; al 50%  (miles de litros)</t>
  </si>
  <si>
    <t>Bebidas con contenido lácteo &lt;= al 50% (miles de litros)</t>
  </si>
  <si>
    <t>Cualquier tipo, rallado o polvo</t>
  </si>
  <si>
    <t>E 2017</t>
  </si>
  <si>
    <t>Prolesur</t>
  </si>
  <si>
    <t xml:space="preserve"> </t>
  </si>
  <si>
    <t>Austria</t>
  </si>
  <si>
    <t>India</t>
  </si>
  <si>
    <t>Finlandia</t>
  </si>
  <si>
    <t>Taiwán</t>
  </si>
  <si>
    <t>Las demás materias grasas de la leche</t>
  </si>
  <si>
    <t>Demás quesos frescos</t>
  </si>
  <si>
    <t>Di-Watts</t>
  </si>
  <si>
    <t>Leche entera en polvo</t>
  </si>
  <si>
    <t>Leche descremada en polvo</t>
  </si>
  <si>
    <t xml:space="preserve"> Fuente : Odepa.</t>
  </si>
  <si>
    <t xml:space="preserve">Cuadro 2A* </t>
  </si>
  <si>
    <t>Cuadro 5B</t>
  </si>
  <si>
    <t>Cuadro 3</t>
  </si>
  <si>
    <t>Origen de la leche recepcionada en plantas lecheras por regiones</t>
  </si>
  <si>
    <t>Región de origen</t>
  </si>
  <si>
    <t>Región de recepción</t>
  </si>
  <si>
    <t>Región del Biobío</t>
  </si>
  <si>
    <t>Región de Valparaíso</t>
  </si>
  <si>
    <t>Región de O´Higgins</t>
  </si>
  <si>
    <t>Región del Maule</t>
  </si>
  <si>
    <t>Cuadro 24</t>
  </si>
  <si>
    <t>Cuadro 28</t>
  </si>
  <si>
    <t>Cuadro Nº 5 A</t>
  </si>
  <si>
    <t>Cuadro Nº 5 B</t>
  </si>
  <si>
    <t xml:space="preserve">Recepción de leche y elaboración de productos lácteos en plantas lecheras </t>
  </si>
  <si>
    <t>Recepción de leche por empresa</t>
  </si>
  <si>
    <t>Empresas</t>
  </si>
  <si>
    <t>Cuadro Nº 28</t>
  </si>
  <si>
    <t>Cuadro 4A</t>
  </si>
  <si>
    <t>Cuadro 4B</t>
  </si>
  <si>
    <t>Cuadro Nº 2 A y B</t>
  </si>
  <si>
    <t>Recepción de leche y elaboración de productos lácteos en plantas lecheras (incluye nuevas plantas)</t>
  </si>
  <si>
    <t>Chile: Comercio exterior de lácteos</t>
  </si>
  <si>
    <t>Lácteos: Comercio exterior Chile - Mercosur</t>
  </si>
  <si>
    <t>*Corresponde a una nueva empresa.</t>
  </si>
  <si>
    <t>Cuadro 27</t>
  </si>
  <si>
    <t>Cuadro  6*</t>
  </si>
  <si>
    <t>Cuadro 5A*</t>
  </si>
  <si>
    <t>Cuadro 25*</t>
  </si>
  <si>
    <t>Preparaciones alimentación infantil</t>
  </si>
  <si>
    <t>Javier Cerpa C.</t>
  </si>
  <si>
    <t>Leche en polvo sin azúcar, materia grasa &gt;= 24% y  &lt; 26%</t>
  </si>
  <si>
    <t>Edam y del tipo edam</t>
  </si>
  <si>
    <t>Est. Odepa (*)</t>
  </si>
  <si>
    <t>Recepción encuesta (**)</t>
  </si>
  <si>
    <t>Importaciones de leche en polvo entera (*)</t>
  </si>
  <si>
    <t>Importaciones de leche en polvo descremada (*)</t>
  </si>
  <si>
    <t>Sub Total</t>
  </si>
  <si>
    <t>Variación (2018/2017)</t>
  </si>
  <si>
    <t>E 2018</t>
  </si>
  <si>
    <t>2018/2017</t>
  </si>
  <si>
    <t>Años 2002 - 2018</t>
  </si>
  <si>
    <t>Grupo Lactalis</t>
  </si>
  <si>
    <t>Importaciones de leche en polvo por país de origen, año 2017</t>
  </si>
  <si>
    <t>Importaciones de quesos por país de origen, año 2017</t>
  </si>
  <si>
    <t>Exportaciones de leche en polvo por país de destino, año 2017</t>
  </si>
  <si>
    <t>Exportaciones de quesos por país de destino, año 2017</t>
  </si>
  <si>
    <t>Aída Guerrero L.</t>
  </si>
  <si>
    <t>Total quesos</t>
  </si>
  <si>
    <t>Bebidas con contenido lácteo &gt; al 50 %  (miles de litros)</t>
  </si>
  <si>
    <t>Total ene  - dic (A+B)</t>
  </si>
  <si>
    <t>Años: 2017-2018</t>
  </si>
  <si>
    <t xml:space="preserve"> 18/17</t>
  </si>
  <si>
    <t>* corresponde a la nueva información que incluye a la empresa Comercial del Campo S.A.</t>
  </si>
  <si>
    <t>Lácteos Osorno</t>
  </si>
  <si>
    <t>Comercial del Campo*</t>
  </si>
  <si>
    <t/>
  </si>
  <si>
    <t>* las cifras incluye a la empresa Comercial del Campo S.A.</t>
  </si>
  <si>
    <t>Gustavo Rojas Le-Bert</t>
  </si>
  <si>
    <t>Director Nacional(S) y Representante Legal</t>
  </si>
  <si>
    <t>Comentario realizado por el sectorialista Javier Cerpa C.</t>
  </si>
  <si>
    <t>Recepción mensual de leche</t>
  </si>
  <si>
    <t>Años: 2004 - 2017</t>
  </si>
  <si>
    <t>(*) Estimación Odepa. Elaborada a partir de la suma del boletín de Odepa, más la encuesta láctea menor del INE, más una estimación de la producción informal, el autoconsumo y el consumo animal. En 2012 se traspasaron tres empresas desde la encuesta láctea menor a la encuesta de recepción de Odepa, lo que explica en parte las variaciones parciales de ese año. 
(**) Estimación. Cifra en revisión. Además se incluye las cifras de las empresas que han pasado durante el año 2017 a láctea mayor que son: Lactalis Melipilla, Lactalis Purranque y Lácteos Osorno</t>
  </si>
  <si>
    <t>Promedio año</t>
  </si>
  <si>
    <t>* corresponde a la nueva información que incluye a la empresa Comercial del Campo.</t>
  </si>
  <si>
    <t>Tailandia</t>
  </si>
  <si>
    <t>Origen no precisado</t>
  </si>
  <si>
    <t>Leche en polvo sin azúcar, materia grasa &gt;= 6% y &lt; 12%</t>
  </si>
  <si>
    <t>Guyana</t>
  </si>
  <si>
    <t>Aruba</t>
  </si>
  <si>
    <t>Fuente: elaborado por Odepa con antecedentes de la Dirección Metereológica de Chile</t>
  </si>
  <si>
    <t>Región</t>
  </si>
  <si>
    <t>Estación</t>
  </si>
  <si>
    <t>La Araucanía</t>
  </si>
  <si>
    <t>Temuco</t>
  </si>
  <si>
    <t>Los Ríos</t>
  </si>
  <si>
    <t>Valdivia</t>
  </si>
  <si>
    <t>Los Lagos</t>
  </si>
  <si>
    <t>Osorno</t>
  </si>
  <si>
    <t>Puerto Montt</t>
  </si>
  <si>
    <t>Láctea menor</t>
  </si>
  <si>
    <t>Ana Sudy B.</t>
  </si>
  <si>
    <t xml:space="preserve">              Fuente: elaborado por Odepa con datos de Global Dairy Trade.</t>
  </si>
  <si>
    <t xml:space="preserve">Quesos frescos                                                                                      </t>
  </si>
  <si>
    <t xml:space="preserve">Queso de cualquier tipo, rallado o en polvo                                                         </t>
  </si>
  <si>
    <t>$/litro real (sin iva) en $ de abril 2018</t>
  </si>
  <si>
    <t>Normal</t>
  </si>
  <si>
    <t>Categoría Pronosticada 
Precipitación</t>
  </si>
  <si>
    <t>Rango 
Normal (mm)</t>
  </si>
  <si>
    <t>Categoría Pronosticada 
Temperatura Máxima</t>
  </si>
  <si>
    <t>Rango 
Normal (°C)</t>
  </si>
  <si>
    <t>Categoría Pronosticada 
Temperatura Mínima</t>
  </si>
  <si>
    <t>GLOSA</t>
  </si>
  <si>
    <t>Índice</t>
  </si>
  <si>
    <t>LECHE EN POLVO</t>
  </si>
  <si>
    <t>LECHE LÍQUIDA</t>
  </si>
  <si>
    <t>LECHE CONSERVADA</t>
  </si>
  <si>
    <t>POSTRES LÁCTEOS</t>
  </si>
  <si>
    <t>QUESO</t>
  </si>
  <si>
    <t>MANTEQUILLA</t>
  </si>
  <si>
    <t>Tabla 2. Índice de precios al consumidor</t>
  </si>
  <si>
    <t>Fuente: elaborado por Odepa con información de INE.</t>
  </si>
  <si>
    <t>Variación mensual</t>
  </si>
  <si>
    <t>Variación acumulada</t>
  </si>
  <si>
    <t>Variación a 12 meses</t>
  </si>
  <si>
    <t>Recepción de leche, marzo 2018</t>
  </si>
  <si>
    <t>Enero - mayo</t>
  </si>
  <si>
    <t>República Eslovaca</t>
  </si>
  <si>
    <t>Hungría</t>
  </si>
  <si>
    <t>Leche en polvo edulcorada, materia grasa &gt;=  26%</t>
  </si>
  <si>
    <t xml:space="preserve"> Enero - mayo 2018</t>
  </si>
  <si>
    <t>Subtotal ene-may (A)</t>
  </si>
  <si>
    <t>Subtotal ene-may (B)</t>
  </si>
  <si>
    <t>Subtotal ene-may (A+B)</t>
  </si>
  <si>
    <t>Filipinas</t>
  </si>
  <si>
    <t xml:space="preserve"> Enero  - mayo 2018</t>
  </si>
  <si>
    <t>Subtotal ene - may (A)</t>
  </si>
  <si>
    <t>Subtotal ene - may (B)</t>
  </si>
  <si>
    <t>Subtotal ene - may (A+B)</t>
  </si>
  <si>
    <t>Total ene - may</t>
  </si>
  <si>
    <t>Subtotal ene - may</t>
  </si>
  <si>
    <t>Ene-may 17</t>
  </si>
  <si>
    <t>Ene-may 18</t>
  </si>
  <si>
    <t>Balance de comercio exterior mayo</t>
  </si>
  <si>
    <t>2017 ene - may</t>
  </si>
  <si>
    <t>2018 ene - may</t>
  </si>
  <si>
    <t>Enero de 2014 a mayo 2018</t>
  </si>
  <si>
    <t>Total ene-abr</t>
  </si>
  <si>
    <t>Abril</t>
  </si>
  <si>
    <t>Ene-abr</t>
  </si>
  <si>
    <t>Cifras correspondientes enero- abril 2018</t>
  </si>
  <si>
    <t>Sobre lo normal</t>
  </si>
  <si>
    <t>435-529</t>
  </si>
  <si>
    <t>12,1-12,6</t>
  </si>
  <si>
    <t>4-4,5</t>
  </si>
  <si>
    <t>699-879</t>
  </si>
  <si>
    <t>11,1-11,4</t>
  </si>
  <si>
    <t>4,2-4,8</t>
  </si>
  <si>
    <t>451-564</t>
  </si>
  <si>
    <t>11-11,4</t>
  </si>
  <si>
    <t>3,3-4,1</t>
  </si>
  <si>
    <t>510-594</t>
  </si>
  <si>
    <t>10,4-10,9</t>
  </si>
  <si>
    <t>3,6-4,3</t>
  </si>
  <si>
    <t>BALANCE MAYO</t>
  </si>
  <si>
    <t>Tabla 1. Pronóstico de precipitación acumulada y temperaturas junio – agosto 2018</t>
  </si>
  <si>
    <t>Importaciones de productos lácteos por país de origen, enero - mayo</t>
  </si>
  <si>
    <t>Importaciones de productos lácteos por código, enero - mayo</t>
  </si>
  <si>
    <t>Importaciones de productos lácteos, enero - mayo 2018</t>
  </si>
  <si>
    <t>Importaciones de leche en polvo entera, enero 2017- mayo 2018</t>
  </si>
  <si>
    <t>Importaciones de leche en polvo descremada, enero 2017 - mayo 2018</t>
  </si>
  <si>
    <t>Importaciones de leche en polvo por país de origen, enero - mayo</t>
  </si>
  <si>
    <t>Importaciones de quesos por país de origen, enero - mayo</t>
  </si>
  <si>
    <t>Importaciones de quesos por variedades, enero - mayo 2018</t>
  </si>
  <si>
    <t>Exportaciones de productos lácteos por país de destino, enero - mayo</t>
  </si>
  <si>
    <t>Exportaciones de productos lácteos por código, enero - mayo</t>
  </si>
  <si>
    <t>Exportaciones de productos lácteos, enero - mayo 2018</t>
  </si>
  <si>
    <t>Exportaciones de leche en polvo entera, enero 2017 - mayo 2018</t>
  </si>
  <si>
    <t>Exportaciones de leche en polvo descremada, enero 2017 - mayo 2018</t>
  </si>
  <si>
    <t>Exportaciones de leche fluida, enero 2017 - mayo 2018</t>
  </si>
  <si>
    <t>Exportaciones de leche en polvo por país de destino, enero - mayo</t>
  </si>
  <si>
    <t>Exportaciones de quesos, enero 2017 - mayo 2018</t>
  </si>
  <si>
    <t>Exportaciones de quesos por país de destino, enero - mayo</t>
  </si>
  <si>
    <t>Exportaciones de quesos por variedades, enero - mayo 2018</t>
  </si>
  <si>
    <t>Balance de comercio exterior, enero - mayo</t>
  </si>
  <si>
    <t>Importaciones de leche en polvo por país de origen, enero - mayo 2018</t>
  </si>
  <si>
    <t>Importaciones de quesos por país de origen, enero - mayo 2018</t>
  </si>
  <si>
    <t>Importaciones de quesos por variedades,  enero - mayo 2018</t>
  </si>
  <si>
    <t>Exportaciones de productos lácteos,  enero - mayo 2018</t>
  </si>
  <si>
    <t>Exportaciones de leche en polvo por país de destino, enero - mayo 2018</t>
  </si>
  <si>
    <t>Exportaciones de quesos por país de destino, enero - mayo 2018</t>
  </si>
  <si>
    <t>con información a abril 2018 para producción y recepción</t>
  </si>
  <si>
    <t>y con información a mayo 2018 para el comercio exterior</t>
  </si>
  <si>
    <t>Julio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</si>
</sst>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mm/yy"/>
    <numFmt numFmtId="166" formatCode="0.0"/>
    <numFmt numFmtId="167" formatCode="#,##0.0_);\(#,##0.0\)"/>
    <numFmt numFmtId="168" formatCode="0.0_)"/>
    <numFmt numFmtId="169" formatCode="0.0%"/>
    <numFmt numFmtId="170" formatCode="#,##0.0"/>
    <numFmt numFmtId="171" formatCode="00000000"/>
    <numFmt numFmtId="172" formatCode="_-* #,##0_-;\-* #,##0_-;_-* \-_-;_-@_-"/>
    <numFmt numFmtId="173" formatCode="_-* #,##0.00_-;\-* #,##0.00_-;_-* \-??_-;_-@_-"/>
    <numFmt numFmtId="174" formatCode="0.000"/>
    <numFmt numFmtId="175" formatCode="0.00000"/>
    <numFmt numFmtId="176" formatCode="[$-1010C0A]\ ###,###,###,##0"/>
    <numFmt numFmtId="177" formatCode="_-* #,##0.00_-;\-* #,##0.00_-;_-* &quot;-&quot;??_-;_-@_-"/>
  </numFmts>
  <fonts count="96">
    <font>
      <sz val="14"/>
      <name val="Arial MT"/>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b/>
      <sz val="12"/>
      <name val="Arial"/>
      <family val="2"/>
    </font>
    <font>
      <b/>
      <sz val="16"/>
      <name val="Arial"/>
      <family val="2"/>
    </font>
    <font>
      <u/>
      <sz val="12"/>
      <color indexed="12"/>
      <name val="Arial MT"/>
      <family val="2"/>
    </font>
    <font>
      <u/>
      <sz val="8.4"/>
      <color indexed="12"/>
      <name val="Arial MT"/>
      <family val="2"/>
    </font>
    <font>
      <sz val="9"/>
      <name val="Arial MT"/>
      <family val="2"/>
    </font>
    <font>
      <b/>
      <sz val="9"/>
      <name val="Arial"/>
      <family val="2"/>
    </font>
    <font>
      <sz val="9"/>
      <name val="Arial"/>
      <family val="2"/>
    </font>
    <font>
      <sz val="8"/>
      <name val="Arial"/>
      <family val="2"/>
    </font>
    <font>
      <b/>
      <sz val="8"/>
      <name val="Arial"/>
      <family val="2"/>
    </font>
    <font>
      <u/>
      <sz val="9"/>
      <color indexed="12"/>
      <name val="Arial"/>
      <family val="2"/>
    </font>
    <font>
      <sz val="14"/>
      <name val="Arial MT"/>
      <family val="2"/>
    </font>
    <font>
      <u/>
      <sz val="10"/>
      <color indexed="12"/>
      <name val="Arial"/>
      <family val="2"/>
    </font>
    <font>
      <sz val="12"/>
      <name val="Cambria"/>
      <family val="1"/>
    </font>
    <font>
      <sz val="10"/>
      <name val="Verdana"/>
      <family val="2"/>
    </font>
    <font>
      <sz val="11"/>
      <name val="Arial"/>
      <family val="2"/>
    </font>
    <font>
      <sz val="8"/>
      <name val="Arial MT"/>
      <family val="2"/>
    </font>
    <font>
      <i/>
      <sz val="9"/>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sz val="8"/>
      <color indexed="8"/>
      <name val="Arial"/>
      <family val="2"/>
    </font>
    <font>
      <sz val="9"/>
      <name val="Arail"/>
    </font>
    <font>
      <b/>
      <sz val="9"/>
      <name val="Arail"/>
    </font>
    <font>
      <sz val="10"/>
      <name val="Arail"/>
    </font>
    <font>
      <sz val="10"/>
      <name val="Arial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sz val="20"/>
      <color rgb="FF0066CC"/>
      <name val="Verdana"/>
      <family val="2"/>
    </font>
    <font>
      <b/>
      <sz val="12"/>
      <color rgb="FF333333"/>
      <name val="Verdana"/>
      <family val="2"/>
    </font>
    <font>
      <sz val="18"/>
      <color rgb="FF999999"/>
      <name val="Verdana"/>
      <family val="2"/>
    </font>
    <font>
      <sz val="11"/>
      <color rgb="FF000000"/>
      <name val="Calibri"/>
      <family val="2"/>
    </font>
    <font>
      <sz val="9"/>
      <color rgb="FF000000"/>
      <name val="Arial"/>
      <family val="2"/>
    </font>
    <font>
      <sz val="9"/>
      <color rgb="FFFF0000"/>
      <name val="Arial"/>
      <family val="2"/>
    </font>
    <font>
      <sz val="9"/>
      <color theme="1"/>
      <name val="Arial"/>
      <family val="2"/>
    </font>
    <font>
      <sz val="9"/>
      <color theme="1"/>
      <name val="Calibri"/>
      <family val="2"/>
      <scheme val="minor"/>
    </font>
    <font>
      <sz val="11"/>
      <color theme="1"/>
      <name val="Arial"/>
      <family val="2"/>
    </font>
    <font>
      <b/>
      <sz val="7"/>
      <name val="Arial"/>
      <family val="2"/>
    </font>
    <font>
      <u/>
      <sz val="10"/>
      <color theme="10"/>
      <name val="Arial"/>
      <family val="2"/>
    </font>
    <font>
      <b/>
      <sz val="9"/>
      <name val="Arial MT"/>
      <family val="2"/>
    </font>
    <font>
      <b/>
      <sz val="8"/>
      <color theme="1"/>
      <name val="Calibri"/>
      <family val="2"/>
      <scheme val="minor"/>
    </font>
    <font>
      <sz val="8"/>
      <color theme="1"/>
      <name val="Calibri"/>
      <family val="2"/>
      <scheme val="minor"/>
    </font>
    <font>
      <sz val="9"/>
      <name val="Calibri"/>
      <family val="2"/>
      <scheme val="minor"/>
    </font>
    <font>
      <sz val="11"/>
      <color indexed="17"/>
      <name val="Calibri"/>
      <family val="2"/>
    </font>
    <font>
      <b/>
      <sz val="9"/>
      <color theme="1"/>
      <name val="Arial"/>
      <family val="2"/>
    </font>
  </fonts>
  <fills count="72">
    <fill>
      <patternFill patternType="none"/>
    </fill>
    <fill>
      <patternFill patternType="gray125"/>
    </fill>
    <fill>
      <patternFill patternType="solid">
        <fgColor indexed="41"/>
        <bgColor indexed="47"/>
      </patternFill>
    </fill>
    <fill>
      <patternFill patternType="solid">
        <fgColor indexed="31"/>
      </patternFill>
    </fill>
    <fill>
      <patternFill patternType="solid">
        <fgColor indexed="29"/>
        <bgColor indexed="33"/>
      </patternFill>
    </fill>
    <fill>
      <patternFill patternType="solid">
        <fgColor indexed="45"/>
      </patternFill>
    </fill>
    <fill>
      <patternFill patternType="solid">
        <fgColor indexed="46"/>
      </patternFill>
    </fill>
    <fill>
      <patternFill patternType="solid">
        <fgColor indexed="26"/>
        <bgColor indexed="32"/>
      </patternFill>
    </fill>
    <fill>
      <patternFill patternType="solid">
        <fgColor indexed="42"/>
      </patternFill>
    </fill>
    <fill>
      <patternFill patternType="solid">
        <fgColor indexed="27"/>
        <bgColor indexed="42"/>
      </patternFill>
    </fill>
    <fill>
      <patternFill patternType="solid">
        <fgColor indexed="27"/>
      </patternFill>
    </fill>
    <fill>
      <patternFill patternType="solid">
        <fgColor indexed="47"/>
      </patternFill>
    </fill>
    <fill>
      <patternFill patternType="solid">
        <fgColor indexed="22"/>
        <bgColor indexed="34"/>
      </patternFill>
    </fill>
    <fill>
      <patternFill patternType="solid">
        <fgColor indexed="44"/>
      </patternFill>
    </fill>
    <fill>
      <patternFill patternType="solid">
        <fgColor indexed="29"/>
      </patternFill>
    </fill>
    <fill>
      <patternFill patternType="solid">
        <fgColor indexed="43"/>
        <bgColor indexed="26"/>
      </patternFill>
    </fill>
    <fill>
      <patternFill patternType="solid">
        <fgColor indexed="11"/>
      </patternFill>
    </fill>
    <fill>
      <patternFill patternType="solid">
        <fgColor indexed="44"/>
        <bgColor indexed="35"/>
      </patternFill>
    </fill>
    <fill>
      <patternFill patternType="solid">
        <fgColor indexed="51"/>
      </patternFill>
    </fill>
    <fill>
      <patternFill patternType="solid">
        <fgColor indexed="49"/>
        <bgColor indexed="40"/>
      </patternFill>
    </fill>
    <fill>
      <patternFill patternType="solid">
        <fgColor indexed="30"/>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9"/>
        <bgColor indexed="26"/>
      </patternFill>
    </fill>
    <fill>
      <patternFill patternType="solid">
        <fgColor indexed="55"/>
        <bgColor indexed="36"/>
      </patternFill>
    </fill>
    <fill>
      <patternFill patternType="solid">
        <fgColor indexed="55"/>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bgColor indexed="30"/>
      </patternFill>
    </fill>
    <fill>
      <patternFill patternType="solid">
        <fgColor indexed="53"/>
        <bgColor indexed="37"/>
      </patternFill>
    </fill>
    <fill>
      <patternFill patternType="solid">
        <fgColor indexed="53"/>
      </patternFill>
    </fill>
    <fill>
      <patternFill patternType="solid">
        <fgColor indexed="43"/>
      </patternFill>
    </fill>
    <fill>
      <patternFill patternType="solid">
        <fgColor indexed="45"/>
        <bgColor indexed="46"/>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2"/>
        <bgColor indexed="27"/>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64"/>
      </right>
      <top style="thin">
        <color indexed="8"/>
      </top>
      <bottom/>
      <diagonal/>
    </border>
    <border>
      <left/>
      <right style="thin">
        <color indexed="64"/>
      </right>
      <top/>
      <bottom/>
      <diagonal/>
    </border>
    <border>
      <left style="thin">
        <color indexed="8"/>
      </left>
      <right/>
      <top style="thin">
        <color indexed="64"/>
      </top>
      <bottom style="thin">
        <color indexed="8"/>
      </bottom>
      <diagonal/>
    </border>
    <border>
      <left style="thin">
        <color indexed="64"/>
      </left>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right/>
      <top style="thin">
        <color indexed="64"/>
      </top>
      <bottom style="thin">
        <color indexed="8"/>
      </bottom>
      <diagonal/>
    </border>
    <border>
      <left style="thin">
        <color indexed="8"/>
      </left>
      <right/>
      <top style="thin">
        <color indexed="64"/>
      </top>
      <bottom/>
      <diagonal/>
    </border>
    <border>
      <left style="thin">
        <color indexed="8"/>
      </left>
      <right style="thin">
        <color indexed="64"/>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8"/>
      </right>
      <top style="thin">
        <color indexed="64"/>
      </top>
      <bottom style="thin">
        <color indexed="64"/>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s>
  <cellStyleXfs count="638">
    <xf numFmtId="0" fontId="0" fillId="0" borderId="0"/>
    <xf numFmtId="0" fontId="5" fillId="2" borderId="0" applyNumberFormat="0" applyBorder="0" applyAlignment="0" applyProtection="0"/>
    <xf numFmtId="0" fontId="40" fillId="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40" fillId="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40" fillId="3" borderId="0" applyNumberFormat="0" applyBorder="0" applyAlignment="0" applyProtection="0"/>
    <xf numFmtId="0" fontId="5" fillId="4" borderId="0" applyNumberFormat="0" applyBorder="0" applyAlignment="0" applyProtection="0"/>
    <xf numFmtId="0" fontId="40" fillId="5"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40" fillId="5"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40" fillId="5" borderId="0" applyNumberFormat="0" applyBorder="0" applyAlignment="0" applyProtection="0"/>
    <xf numFmtId="0" fontId="5" fillId="7" borderId="0" applyNumberFormat="0" applyBorder="0" applyAlignment="0" applyProtection="0"/>
    <xf numFmtId="0" fontId="40" fillId="8"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40" fillId="8"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40" fillId="8" borderId="0" applyNumberFormat="0" applyBorder="0" applyAlignment="0" applyProtection="0"/>
    <xf numFmtId="0" fontId="5" fillId="2" borderId="0" applyNumberFormat="0" applyBorder="0" applyAlignment="0" applyProtection="0"/>
    <xf numFmtId="0" fontId="40" fillId="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0" fillId="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0" fillId="6" borderId="0" applyNumberFormat="0" applyBorder="0" applyAlignment="0" applyProtection="0"/>
    <xf numFmtId="0" fontId="5" fillId="9" borderId="0" applyNumberFormat="0" applyBorder="0" applyAlignment="0" applyProtection="0"/>
    <xf numFmtId="0" fontId="40" fillId="1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0" fillId="1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0" fillId="10" borderId="0" applyNumberFormat="0" applyBorder="0" applyAlignment="0" applyProtection="0"/>
    <xf numFmtId="0" fontId="5" fillId="7" borderId="0" applyNumberFormat="0" applyBorder="0" applyAlignment="0" applyProtection="0"/>
    <xf numFmtId="0" fontId="40" fillId="11"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0" fillId="11"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0" fillId="11" borderId="0" applyNumberFormat="0" applyBorder="0" applyAlignment="0" applyProtection="0"/>
    <xf numFmtId="0" fontId="5" fillId="12" borderId="0" applyNumberFormat="0" applyBorder="0" applyAlignment="0" applyProtection="0"/>
    <xf numFmtId="0" fontId="40" fillId="13"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0" fillId="13"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0" fillId="13" borderId="0" applyNumberFormat="0" applyBorder="0" applyAlignment="0" applyProtection="0"/>
    <xf numFmtId="0" fontId="5" fillId="4" borderId="0" applyNumberFormat="0" applyBorder="0" applyAlignment="0" applyProtection="0"/>
    <xf numFmtId="0" fontId="40" fillId="14"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0" fillId="14"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0"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0" fillId="1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0" fillId="16" borderId="0" applyNumberFormat="0" applyBorder="0" applyAlignment="0" applyProtection="0"/>
    <xf numFmtId="0" fontId="5" fillId="12" borderId="0" applyNumberFormat="0" applyBorder="0" applyAlignment="0" applyProtection="0"/>
    <xf numFmtId="0" fontId="40" fillId="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0" fillId="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0" fillId="6" borderId="0" applyNumberFormat="0" applyBorder="0" applyAlignment="0" applyProtection="0"/>
    <xf numFmtId="0" fontId="5" fillId="17" borderId="0" applyNumberFormat="0" applyBorder="0" applyAlignment="0" applyProtection="0"/>
    <xf numFmtId="0" fontId="40" fillId="13"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0" fillId="13"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0" fillId="13" borderId="0" applyNumberFormat="0" applyBorder="0" applyAlignment="0" applyProtection="0"/>
    <xf numFmtId="0" fontId="5" fillId="15" borderId="0" applyNumberFormat="0" applyBorder="0" applyAlignment="0" applyProtection="0"/>
    <xf numFmtId="0" fontId="40" fillId="18"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0" fillId="18"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0" fillId="18" borderId="0" applyNumberFormat="0" applyBorder="0" applyAlignment="0" applyProtection="0"/>
    <xf numFmtId="0" fontId="6" fillId="19" borderId="0" applyNumberFormat="0" applyBorder="0" applyAlignment="0" applyProtection="0"/>
    <xf numFmtId="0" fontId="41" fillId="20"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41" fillId="20"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41" fillId="20" borderId="0" applyNumberFormat="0" applyBorder="0" applyAlignment="0" applyProtection="0"/>
    <xf numFmtId="0" fontId="6" fillId="4" borderId="0" applyNumberFormat="0" applyBorder="0" applyAlignment="0" applyProtection="0"/>
    <xf numFmtId="0" fontId="41" fillId="14"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41" fillId="14"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41" fillId="14"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41" fillId="16"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41" fillId="16" borderId="0" applyNumberFormat="0" applyBorder="0" applyAlignment="0" applyProtection="0"/>
    <xf numFmtId="0" fontId="6" fillId="12" borderId="0" applyNumberFormat="0" applyBorder="0" applyAlignment="0" applyProtection="0"/>
    <xf numFmtId="0" fontId="41" fillId="21"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41" fillId="21"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41" fillId="21" borderId="0" applyNumberFormat="0" applyBorder="0" applyAlignment="0" applyProtection="0"/>
    <xf numFmtId="0" fontId="6" fillId="19" borderId="0" applyNumberFormat="0" applyBorder="0" applyAlignment="0" applyProtection="0"/>
    <xf numFmtId="0" fontId="41" fillId="23"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41" fillId="23"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41" fillId="23" borderId="0" applyNumberFormat="0" applyBorder="0" applyAlignment="0" applyProtection="0"/>
    <xf numFmtId="0" fontId="6" fillId="4" borderId="0" applyNumberFormat="0" applyBorder="0" applyAlignment="0" applyProtection="0"/>
    <xf numFmtId="0" fontId="41" fillId="24"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41" fillId="24"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41" fillId="24" borderId="0" applyNumberFormat="0" applyBorder="0" applyAlignment="0" applyProtection="0"/>
    <xf numFmtId="0" fontId="42" fillId="8"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42" fillId="8"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42" fillId="8" borderId="0" applyNumberFormat="0" applyBorder="0" applyAlignment="0" applyProtection="0"/>
    <xf numFmtId="0" fontId="7" fillId="25" borderId="1" applyNumberFormat="0" applyAlignment="0" applyProtection="0"/>
    <xf numFmtId="0" fontId="43" fillId="22" borderId="1" applyNumberFormat="0" applyAlignment="0" applyProtection="0"/>
    <xf numFmtId="0" fontId="65" fillId="58" borderId="65" applyNumberFormat="0" applyAlignment="0" applyProtection="0"/>
    <xf numFmtId="0" fontId="65" fillId="58" borderId="65" applyNumberFormat="0" applyAlignment="0" applyProtection="0"/>
    <xf numFmtId="0" fontId="65" fillId="58" borderId="65" applyNumberFormat="0" applyAlignment="0" applyProtection="0"/>
    <xf numFmtId="0" fontId="43" fillId="22" borderId="1" applyNumberFormat="0" applyAlignment="0" applyProtection="0"/>
    <xf numFmtId="0" fontId="65" fillId="58" borderId="65" applyNumberFormat="0" applyAlignment="0" applyProtection="0"/>
    <xf numFmtId="0" fontId="65" fillId="58" borderId="65" applyNumberFormat="0" applyAlignment="0" applyProtection="0"/>
    <xf numFmtId="0" fontId="43" fillId="22" borderId="1" applyNumberFormat="0" applyAlignment="0" applyProtection="0"/>
    <xf numFmtId="0" fontId="8" fillId="26" borderId="2" applyNumberFormat="0" applyAlignment="0" applyProtection="0"/>
    <xf numFmtId="0" fontId="44" fillId="27" borderId="2" applyNumberFormat="0" applyAlignment="0" applyProtection="0"/>
    <xf numFmtId="0" fontId="66" fillId="59" borderId="66" applyNumberFormat="0" applyAlignment="0" applyProtection="0"/>
    <xf numFmtId="0" fontId="66" fillId="59" borderId="66" applyNumberFormat="0" applyAlignment="0" applyProtection="0"/>
    <xf numFmtId="0" fontId="66" fillId="59" borderId="66" applyNumberFormat="0" applyAlignment="0" applyProtection="0"/>
    <xf numFmtId="0" fontId="44" fillId="27" borderId="2" applyNumberFormat="0" applyAlignment="0" applyProtection="0"/>
    <xf numFmtId="0" fontId="66" fillId="59" borderId="66" applyNumberFormat="0" applyAlignment="0" applyProtection="0"/>
    <xf numFmtId="0" fontId="66" fillId="59" borderId="66" applyNumberFormat="0" applyAlignment="0" applyProtection="0"/>
    <xf numFmtId="0" fontId="44" fillId="27" borderId="2" applyNumberFormat="0" applyAlignment="0" applyProtection="0"/>
    <xf numFmtId="0" fontId="9" fillId="0" borderId="3" applyNumberFormat="0" applyFill="0" applyAlignment="0" applyProtection="0"/>
    <xf numFmtId="0" fontId="45" fillId="0" borderId="3" applyNumberFormat="0" applyFill="0" applyAlignment="0" applyProtection="0"/>
    <xf numFmtId="0" fontId="67" fillId="0" borderId="67" applyNumberFormat="0" applyFill="0" applyAlignment="0" applyProtection="0"/>
    <xf numFmtId="0" fontId="67" fillId="0" borderId="67" applyNumberFormat="0" applyFill="0" applyAlignment="0" applyProtection="0"/>
    <xf numFmtId="0" fontId="67" fillId="0" borderId="67" applyNumberFormat="0" applyFill="0" applyAlignment="0" applyProtection="0"/>
    <xf numFmtId="0" fontId="45" fillId="0" borderId="3" applyNumberFormat="0" applyFill="0" applyAlignment="0" applyProtection="0"/>
    <xf numFmtId="0" fontId="67" fillId="0" borderId="67" applyNumberFormat="0" applyFill="0" applyAlignment="0" applyProtection="0"/>
    <xf numFmtId="0" fontId="67" fillId="0" borderId="67" applyNumberFormat="0" applyFill="0" applyAlignment="0" applyProtection="0"/>
    <xf numFmtId="0" fontId="45" fillId="0" borderId="3" applyNumberFormat="0" applyFill="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6" fillId="0" borderId="0" applyNumberFormat="0" applyFill="0" applyBorder="0" applyAlignment="0" applyProtection="0"/>
    <xf numFmtId="0" fontId="6" fillId="19" borderId="0" applyNumberFormat="0" applyBorder="0" applyAlignment="0" applyProtection="0"/>
    <xf numFmtId="0" fontId="41" fillId="28"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41" fillId="28"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41" fillId="28" borderId="0" applyNumberFormat="0" applyBorder="0" applyAlignment="0" applyProtection="0"/>
    <xf numFmtId="0" fontId="6" fillId="29" borderId="0" applyNumberFormat="0" applyBorder="0" applyAlignment="0" applyProtection="0"/>
    <xf numFmtId="0" fontId="41" fillId="30"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41" fillId="30"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41" fillId="32" borderId="0" applyNumberFormat="0" applyBorder="0" applyAlignment="0" applyProtection="0"/>
    <xf numFmtId="0" fontId="63" fillId="62" borderId="0" applyNumberFormat="0" applyBorder="0" applyAlignment="0" applyProtection="0"/>
    <xf numFmtId="0" fontId="63" fillId="62" borderId="0" applyNumberFormat="0" applyBorder="0" applyAlignment="0" applyProtection="0"/>
    <xf numFmtId="0" fontId="41" fillId="32" borderId="0" applyNumberFormat="0" applyBorder="0" applyAlignment="0" applyProtection="0"/>
    <xf numFmtId="0" fontId="6" fillId="33" borderId="0" applyNumberFormat="0" applyBorder="0" applyAlignment="0" applyProtection="0"/>
    <xf numFmtId="0" fontId="41" fillId="21"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41" fillId="21"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41" fillId="21" borderId="0" applyNumberFormat="0" applyBorder="0" applyAlignment="0" applyProtection="0"/>
    <xf numFmtId="0" fontId="6" fillId="19" borderId="0" applyNumberFormat="0" applyBorder="0" applyAlignment="0" applyProtection="0"/>
    <xf numFmtId="0" fontId="41" fillId="23"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41" fillId="23"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41" fillId="23" borderId="0" applyNumberFormat="0" applyBorder="0" applyAlignment="0" applyProtection="0"/>
    <xf numFmtId="0" fontId="6" fillId="34" borderId="0" applyNumberFormat="0" applyBorder="0" applyAlignment="0" applyProtection="0"/>
    <xf numFmtId="0" fontId="41" fillId="3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41" fillId="3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41" fillId="35" borderId="0" applyNumberFormat="0" applyBorder="0" applyAlignment="0" applyProtection="0"/>
    <xf numFmtId="0" fontId="11" fillId="15" borderId="1" applyNumberFormat="0" applyAlignment="0" applyProtection="0"/>
    <xf numFmtId="0" fontId="47" fillId="11" borderId="1" applyNumberFormat="0" applyAlignment="0" applyProtection="0"/>
    <xf numFmtId="0" fontId="70" fillId="66" borderId="65" applyNumberFormat="0" applyAlignment="0" applyProtection="0"/>
    <xf numFmtId="0" fontId="70" fillId="66" borderId="65" applyNumberFormat="0" applyAlignment="0" applyProtection="0"/>
    <xf numFmtId="0" fontId="70" fillId="66" borderId="65" applyNumberFormat="0" applyAlignment="0" applyProtection="0"/>
    <xf numFmtId="0" fontId="47" fillId="11" borderId="1" applyNumberFormat="0" applyAlignment="0" applyProtection="0"/>
    <xf numFmtId="0" fontId="70" fillId="66" borderId="65" applyNumberFormat="0" applyAlignment="0" applyProtection="0"/>
    <xf numFmtId="0" fontId="70" fillId="66" borderId="65" applyNumberFormat="0" applyAlignment="0" applyProtection="0"/>
    <xf numFmtId="0" fontId="47" fillId="11" borderId="1" applyNumberFormat="0" applyAlignment="0" applyProtection="0"/>
    <xf numFmtId="0" fontId="26" fillId="0" borderId="0" applyNumberFormat="0" applyFill="0" applyBorder="0" applyAlignment="0" applyProtection="0"/>
    <xf numFmtId="0" fontId="34" fillId="0" borderId="0" applyNumberFormat="0" applyFill="0" applyBorder="0" applyAlignment="0" applyProtection="0">
      <alignment vertical="top"/>
      <protection locked="0"/>
    </xf>
    <xf numFmtId="0" fontId="12" fillId="37" borderId="0" applyNumberFormat="0" applyBorder="0" applyAlignment="0" applyProtection="0"/>
    <xf numFmtId="0" fontId="48" fillId="5"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48" fillId="5"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48" fillId="5" borderId="0" applyNumberFormat="0" applyBorder="0" applyAlignment="0" applyProtection="0"/>
    <xf numFmtId="173" fontId="33" fillId="0" borderId="0" applyFill="0" applyBorder="0" applyAlignment="0" applyProtection="0"/>
    <xf numFmtId="172" fontId="33" fillId="0" borderId="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3" fillId="15" borderId="0" applyNumberFormat="0" applyBorder="0" applyAlignment="0" applyProtection="0"/>
    <xf numFmtId="0" fontId="49" fillId="36"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49" fillId="36"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49" fillId="36" borderId="0" applyNumberFormat="0" applyBorder="0" applyAlignment="0" applyProtection="0"/>
    <xf numFmtId="0" fontId="14" fillId="0" borderId="0"/>
    <xf numFmtId="0" fontId="62" fillId="0" borderId="0"/>
    <xf numFmtId="0" fontId="4" fillId="0" borderId="0"/>
    <xf numFmtId="0" fontId="62"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0" borderId="0"/>
    <xf numFmtId="0" fontId="62" fillId="0" borderId="0"/>
    <xf numFmtId="0" fontId="15" fillId="0" borderId="0"/>
    <xf numFmtId="0" fontId="62" fillId="0" borderId="0"/>
    <xf numFmtId="0" fontId="62" fillId="0" borderId="0"/>
    <xf numFmtId="0" fontId="15" fillId="0" borderId="0"/>
    <xf numFmtId="0" fontId="15" fillId="0" borderId="0"/>
    <xf numFmtId="0" fontId="15" fillId="0" borderId="0"/>
    <xf numFmtId="0" fontId="15" fillId="0" borderId="0"/>
    <xf numFmtId="0" fontId="33" fillId="7" borderId="4" applyNumberFormat="0" applyAlignment="0" applyProtection="0"/>
    <xf numFmtId="0" fontId="4" fillId="38" borderId="4" applyNumberFormat="0" applyFont="0" applyAlignment="0" applyProtection="0"/>
    <xf numFmtId="0" fontId="15" fillId="38" borderId="4" applyNumberFormat="0" applyFont="0" applyAlignment="0" applyProtection="0"/>
    <xf numFmtId="0" fontId="62" fillId="69" borderId="69" applyNumberFormat="0" applyFont="0" applyAlignment="0" applyProtection="0"/>
    <xf numFmtId="0" fontId="62" fillId="69" borderId="69" applyNumberFormat="0" applyFont="0" applyAlignment="0" applyProtection="0"/>
    <xf numFmtId="0" fontId="62" fillId="69" borderId="69" applyNumberFormat="0" applyFont="0" applyAlignment="0" applyProtection="0"/>
    <xf numFmtId="0" fontId="15" fillId="38" borderId="4" applyNumberFormat="0" applyFont="0" applyAlignment="0" applyProtection="0"/>
    <xf numFmtId="0" fontId="62" fillId="69" borderId="69" applyNumberFormat="0" applyFont="0" applyAlignment="0" applyProtection="0"/>
    <xf numFmtId="0" fontId="62" fillId="69" borderId="69" applyNumberFormat="0" applyFont="0" applyAlignment="0" applyProtection="0"/>
    <xf numFmtId="0" fontId="15" fillId="38" borderId="4" applyNumberFormat="0" applyFont="0" applyAlignment="0" applyProtection="0"/>
    <xf numFmtId="9" fontId="33"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6" fillId="25" borderId="5" applyNumberFormat="0" applyAlignment="0" applyProtection="0"/>
    <xf numFmtId="0" fontId="50" fillId="22" borderId="5" applyNumberFormat="0" applyAlignment="0" applyProtection="0"/>
    <xf numFmtId="0" fontId="73" fillId="58" borderId="70" applyNumberFormat="0" applyAlignment="0" applyProtection="0"/>
    <xf numFmtId="0" fontId="73" fillId="58" borderId="70" applyNumberFormat="0" applyAlignment="0" applyProtection="0"/>
    <xf numFmtId="0" fontId="73" fillId="58" borderId="70" applyNumberFormat="0" applyAlignment="0" applyProtection="0"/>
    <xf numFmtId="0" fontId="50" fillId="22" borderId="5" applyNumberFormat="0" applyAlignment="0" applyProtection="0"/>
    <xf numFmtId="0" fontId="73" fillId="58" borderId="70" applyNumberFormat="0" applyAlignment="0" applyProtection="0"/>
    <xf numFmtId="0" fontId="73" fillId="58" borderId="70" applyNumberFormat="0" applyAlignment="0" applyProtection="0"/>
    <xf numFmtId="0" fontId="50" fillId="22" borderId="5" applyNumberFormat="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6"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53" fillId="0" borderId="6"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53" fillId="0" borderId="6" applyNumberFormat="0" applyFill="0" applyAlignment="0" applyProtection="0"/>
    <xf numFmtId="0" fontId="55" fillId="0" borderId="0" applyNumberFormat="0" applyFill="0" applyBorder="0" applyAlignment="0" applyProtection="0"/>
    <xf numFmtId="0" fontId="20" fillId="0" borderId="7" applyNumberFormat="0" applyFill="0" applyAlignment="0" applyProtection="0"/>
    <xf numFmtId="0" fontId="54" fillId="0" borderId="7" applyNumberFormat="0" applyFill="0" applyAlignment="0" applyProtection="0"/>
    <xf numFmtId="0" fontId="76" fillId="0" borderId="71" applyNumberFormat="0" applyFill="0" applyAlignment="0" applyProtection="0"/>
    <xf numFmtId="0" fontId="76" fillId="0" borderId="71" applyNumberFormat="0" applyFill="0" applyAlignment="0" applyProtection="0"/>
    <xf numFmtId="0" fontId="76" fillId="0" borderId="71" applyNumberFormat="0" applyFill="0" applyAlignment="0" applyProtection="0"/>
    <xf numFmtId="0" fontId="54" fillId="0" borderId="7" applyNumberFormat="0" applyFill="0" applyAlignment="0" applyProtection="0"/>
    <xf numFmtId="0" fontId="76" fillId="0" borderId="71" applyNumberFormat="0" applyFill="0" applyAlignment="0" applyProtection="0"/>
    <xf numFmtId="0" fontId="76" fillId="0" borderId="71" applyNumberFormat="0" applyFill="0" applyAlignment="0" applyProtection="0"/>
    <xf numFmtId="0" fontId="54" fillId="0" borderId="7" applyNumberFormat="0" applyFill="0" applyAlignment="0" applyProtection="0"/>
    <xf numFmtId="0" fontId="10" fillId="0" borderId="8" applyNumberFormat="0" applyFill="0" applyAlignment="0" applyProtection="0"/>
    <xf numFmtId="0" fontId="46" fillId="0" borderId="9" applyNumberFormat="0" applyFill="0" applyAlignment="0" applyProtection="0"/>
    <xf numFmtId="0" fontId="69" fillId="0" borderId="72" applyNumberFormat="0" applyFill="0" applyAlignment="0" applyProtection="0"/>
    <xf numFmtId="0" fontId="69" fillId="0" borderId="72" applyNumberFormat="0" applyFill="0" applyAlignment="0" applyProtection="0"/>
    <xf numFmtId="0" fontId="69" fillId="0" borderId="72" applyNumberFormat="0" applyFill="0" applyAlignment="0" applyProtection="0"/>
    <xf numFmtId="0" fontId="46" fillId="0" borderId="9" applyNumberFormat="0" applyFill="0" applyAlignment="0" applyProtection="0"/>
    <xf numFmtId="0" fontId="69" fillId="0" borderId="72" applyNumberFormat="0" applyFill="0" applyAlignment="0" applyProtection="0"/>
    <xf numFmtId="0" fontId="69" fillId="0" borderId="72" applyNumberFormat="0" applyFill="0" applyAlignment="0" applyProtection="0"/>
    <xf numFmtId="0" fontId="46"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1" fillId="0" borderId="10" applyNumberFormat="0" applyFill="0" applyAlignment="0" applyProtection="0"/>
    <xf numFmtId="0" fontId="56" fillId="0" borderId="11" applyNumberFormat="0" applyFill="0" applyAlignment="0" applyProtection="0"/>
    <xf numFmtId="0" fontId="78" fillId="0" borderId="73" applyNumberFormat="0" applyFill="0" applyAlignment="0" applyProtection="0"/>
    <xf numFmtId="0" fontId="78" fillId="0" borderId="73" applyNumberFormat="0" applyFill="0" applyAlignment="0" applyProtection="0"/>
    <xf numFmtId="0" fontId="78" fillId="0" borderId="73" applyNumberFormat="0" applyFill="0" applyAlignment="0" applyProtection="0"/>
    <xf numFmtId="0" fontId="56" fillId="0" borderId="11" applyNumberFormat="0" applyFill="0" applyAlignment="0" applyProtection="0"/>
    <xf numFmtId="0" fontId="78" fillId="0" borderId="73" applyNumberFormat="0" applyFill="0" applyAlignment="0" applyProtection="0"/>
    <xf numFmtId="0" fontId="78" fillId="0" borderId="73" applyNumberFormat="0" applyFill="0" applyAlignment="0" applyProtection="0"/>
    <xf numFmtId="0" fontId="56" fillId="0" borderId="11" applyNumberFormat="0" applyFill="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38" borderId="4" applyNumberFormat="0" applyFont="0" applyAlignment="0" applyProtection="0"/>
    <xf numFmtId="0" fontId="3" fillId="69" borderId="69" applyNumberFormat="0" applyFont="0" applyAlignment="0" applyProtection="0"/>
    <xf numFmtId="0" fontId="3" fillId="69" borderId="69" applyNumberFormat="0" applyFont="0" applyAlignment="0" applyProtection="0"/>
    <xf numFmtId="0" fontId="3" fillId="69" borderId="69" applyNumberFormat="0" applyFont="0" applyAlignment="0" applyProtection="0"/>
    <xf numFmtId="0" fontId="4" fillId="38" borderId="4" applyNumberFormat="0" applyFont="0" applyAlignment="0" applyProtection="0"/>
    <xf numFmtId="0" fontId="3" fillId="69" borderId="69" applyNumberFormat="0" applyFont="0" applyAlignment="0" applyProtection="0"/>
    <xf numFmtId="0" fontId="3" fillId="69" borderId="69" applyNumberFormat="0" applyFont="0" applyAlignment="0" applyProtection="0"/>
    <xf numFmtId="0" fontId="4" fillId="38" borderId="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9" fillId="0" borderId="0" applyNumberFormat="0" applyFill="0" applyBorder="0" applyAlignment="0" applyProtection="0">
      <alignment wrapText="1"/>
    </xf>
    <xf numFmtId="0" fontId="4" fillId="0" borderId="0">
      <alignment wrapText="1"/>
    </xf>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0" borderId="0"/>
    <xf numFmtId="0" fontId="2" fillId="0" borderId="0"/>
    <xf numFmtId="0" fontId="2" fillId="0" borderId="0"/>
    <xf numFmtId="0" fontId="2" fillId="69" borderId="69" applyNumberFormat="0" applyFont="0" applyAlignment="0" applyProtection="0"/>
    <xf numFmtId="0" fontId="2" fillId="69" borderId="69" applyNumberFormat="0" applyFont="0" applyAlignment="0" applyProtection="0"/>
    <xf numFmtId="0" fontId="2" fillId="69" borderId="69" applyNumberFormat="0" applyFont="0" applyAlignment="0" applyProtection="0"/>
    <xf numFmtId="0" fontId="2" fillId="69" borderId="69" applyNumberFormat="0" applyFont="0" applyAlignment="0" applyProtection="0"/>
    <xf numFmtId="0" fontId="2" fillId="69" borderId="69" applyNumberFormat="0" applyFont="0" applyAlignment="0" applyProtection="0"/>
    <xf numFmtId="0" fontId="5" fillId="2"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94" fillId="71" borderId="0" applyNumberFormat="0" applyBorder="0" applyAlignment="0" applyProtection="0"/>
    <xf numFmtId="0" fontId="7" fillId="25" borderId="103" applyNumberFormat="0" applyAlignment="0" applyProtection="0"/>
    <xf numFmtId="0" fontId="7" fillId="25" borderId="103" applyNumberFormat="0" applyAlignment="0" applyProtection="0"/>
    <xf numFmtId="0" fontId="7" fillId="25" borderId="103" applyNumberFormat="0" applyAlignment="0" applyProtection="0"/>
    <xf numFmtId="0" fontId="7" fillId="25" borderId="103" applyNumberFormat="0" applyAlignment="0" applyProtection="0"/>
    <xf numFmtId="0" fontId="8" fillId="26"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6" fillId="1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19" borderId="0" applyNumberFormat="0" applyBorder="0" applyAlignment="0" applyProtection="0"/>
    <xf numFmtId="0" fontId="6" fillId="34" borderId="0" applyNumberFormat="0" applyBorder="0" applyAlignment="0" applyProtection="0"/>
    <xf numFmtId="0" fontId="11" fillId="15" borderId="103" applyNumberFormat="0" applyAlignment="0" applyProtection="0"/>
    <xf numFmtId="0" fontId="11" fillId="15" borderId="103" applyNumberFormat="0" applyAlignment="0" applyProtection="0"/>
    <xf numFmtId="0" fontId="11" fillId="15" borderId="103" applyNumberFormat="0" applyAlignment="0" applyProtection="0"/>
    <xf numFmtId="0" fontId="11" fillId="15" borderId="103" applyNumberFormat="0" applyAlignment="0" applyProtection="0"/>
    <xf numFmtId="0" fontId="12" fillId="37" borderId="0" applyNumberFormat="0" applyBorder="0" applyAlignment="0" applyProtection="0"/>
    <xf numFmtId="172" fontId="33" fillId="0" borderId="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3" fontId="33" fillId="0" borderId="0" applyFill="0" applyBorder="0" applyAlignment="0" applyProtection="0"/>
    <xf numFmtId="173" fontId="33" fillId="0" borderId="0" applyFill="0" applyBorder="0" applyAlignment="0" applyProtection="0"/>
    <xf numFmtId="173" fontId="33" fillId="0" borderId="0" applyFill="0" applyBorder="0" applyAlignment="0" applyProtection="0"/>
    <xf numFmtId="173" fontId="33" fillId="0" borderId="0" applyFill="0" applyBorder="0" applyAlignment="0" applyProtection="0"/>
    <xf numFmtId="173" fontId="33" fillId="0" borderId="0" applyFill="0" applyBorder="0" applyAlignment="0" applyProtection="0"/>
    <xf numFmtId="173" fontId="33" fillId="0" borderId="0" applyFill="0" applyBorder="0" applyAlignment="0" applyProtection="0"/>
    <xf numFmtId="0" fontId="13" fillId="15" borderId="0" applyNumberFormat="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7" borderId="104" applyNumberFormat="0" applyAlignment="0" applyProtection="0"/>
    <xf numFmtId="0" fontId="33" fillId="7" borderId="104" applyNumberFormat="0" applyAlignment="0" applyProtection="0"/>
    <xf numFmtId="0" fontId="33" fillId="7" borderId="104" applyNumberFormat="0" applyAlignment="0" applyProtection="0"/>
    <xf numFmtId="0" fontId="33" fillId="7" borderId="104" applyNumberFormat="0" applyAlignment="0" applyProtection="0"/>
    <xf numFmtId="9" fontId="33" fillId="0" borderId="0" applyFill="0" applyBorder="0" applyAlignment="0" applyProtection="0"/>
    <xf numFmtId="0" fontId="16" fillId="25" borderId="105" applyNumberFormat="0" applyAlignment="0" applyProtection="0"/>
    <xf numFmtId="0" fontId="16" fillId="25" borderId="105" applyNumberFormat="0" applyAlignment="0" applyProtection="0"/>
    <xf numFmtId="0" fontId="16" fillId="25" borderId="105" applyNumberFormat="0" applyAlignment="0" applyProtection="0"/>
    <xf numFmtId="0" fontId="16" fillId="25" borderId="10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0" fillId="0" borderId="8" applyNumberFormat="0" applyFill="0" applyAlignment="0" applyProtection="0"/>
    <xf numFmtId="0" fontId="19" fillId="0" borderId="0" applyNumberFormat="0" applyFill="0" applyBorder="0" applyAlignment="0" applyProtection="0"/>
    <xf numFmtId="0" fontId="21" fillId="0" borderId="106" applyNumberFormat="0" applyFill="0" applyAlignment="0" applyProtection="0"/>
    <xf numFmtId="0" fontId="21" fillId="0" borderId="106" applyNumberFormat="0" applyFill="0" applyAlignment="0" applyProtection="0"/>
    <xf numFmtId="0" fontId="21" fillId="0" borderId="106" applyNumberFormat="0" applyFill="0" applyAlignment="0" applyProtection="0"/>
    <xf numFmtId="0" fontId="21" fillId="0" borderId="106" applyNumberFormat="0" applyFill="0" applyAlignment="0" applyProtection="0"/>
  </cellStyleXfs>
  <cellXfs count="812">
    <xf numFmtId="0" fontId="0" fillId="0" borderId="0" xfId="0"/>
    <xf numFmtId="0" fontId="22" fillId="0" borderId="0" xfId="0" applyFont="1"/>
    <xf numFmtId="0" fontId="23" fillId="0" borderId="0" xfId="0" applyFont="1" applyBorder="1" applyAlignment="1">
      <alignment horizontal="center"/>
    </xf>
    <xf numFmtId="0" fontId="24" fillId="0" borderId="0" xfId="0" applyFont="1" applyBorder="1" applyAlignment="1">
      <alignment horizontal="center"/>
    </xf>
    <xf numFmtId="165" fontId="22" fillId="0" borderId="0" xfId="0" applyNumberFormat="1" applyFont="1" applyAlignment="1">
      <alignment horizontal="center"/>
    </xf>
    <xf numFmtId="0" fontId="22" fillId="0" borderId="0" xfId="0" applyFont="1" applyAlignment="1">
      <alignment horizontal="center"/>
    </xf>
    <xf numFmtId="0" fontId="25" fillId="0" borderId="0" xfId="270" applyNumberFormat="1" applyFont="1" applyFill="1" applyBorder="1" applyAlignment="1" applyProtection="1">
      <alignment horizontal="center"/>
    </xf>
    <xf numFmtId="0" fontId="27" fillId="0" borderId="0" xfId="0" applyFont="1"/>
    <xf numFmtId="0" fontId="27" fillId="0" borderId="0" xfId="0" applyFont="1" applyAlignment="1">
      <alignment horizontal="center"/>
    </xf>
    <xf numFmtId="0" fontId="28" fillId="0" borderId="0" xfId="0" applyFont="1" applyBorder="1" applyAlignment="1">
      <alignment horizontal="center"/>
    </xf>
    <xf numFmtId="0" fontId="28" fillId="0" borderId="0" xfId="0" applyFont="1" applyAlignment="1">
      <alignment horizontal="center"/>
    </xf>
    <xf numFmtId="0" fontId="29" fillId="0" borderId="0" xfId="0" applyFont="1"/>
    <xf numFmtId="0" fontId="29" fillId="0" borderId="0" xfId="0" applyFont="1" applyBorder="1"/>
    <xf numFmtId="0" fontId="29" fillId="0" borderId="0" xfId="0" applyFont="1" applyBorder="1" applyAlignment="1">
      <alignment horizontal="left"/>
    </xf>
    <xf numFmtId="0" fontId="29" fillId="0" borderId="0"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3" xfId="0" applyFont="1" applyBorder="1" applyProtection="1"/>
    <xf numFmtId="0" fontId="29" fillId="0" borderId="15" xfId="0" applyFont="1" applyBorder="1" applyAlignment="1" applyProtection="1">
      <alignment horizontal="center"/>
    </xf>
    <xf numFmtId="37" fontId="29" fillId="0" borderId="16" xfId="0" applyNumberFormat="1" applyFont="1" applyBorder="1" applyAlignment="1" applyProtection="1"/>
    <xf numFmtId="166" fontId="29" fillId="0" borderId="16" xfId="0" applyNumberFormat="1" applyFont="1" applyBorder="1" applyProtection="1"/>
    <xf numFmtId="167" fontId="29" fillId="0" borderId="16" xfId="0" applyNumberFormat="1" applyFont="1" applyBorder="1" applyAlignment="1" applyProtection="1">
      <alignment horizontal="right"/>
    </xf>
    <xf numFmtId="167" fontId="29" fillId="0" borderId="0" xfId="0" applyNumberFormat="1" applyFont="1" applyBorder="1" applyAlignment="1" applyProtection="1">
      <alignment horizontal="right"/>
    </xf>
    <xf numFmtId="0" fontId="29" fillId="0" borderId="0" xfId="0" applyFont="1" applyBorder="1" applyAlignment="1" applyProtection="1">
      <alignment horizontal="center"/>
    </xf>
    <xf numFmtId="37" fontId="29" fillId="0" borderId="15" xfId="0" applyNumberFormat="1" applyFont="1" applyBorder="1" applyAlignment="1" applyProtection="1"/>
    <xf numFmtId="166" fontId="29" fillId="0" borderId="15" xfId="0" applyNumberFormat="1" applyFont="1" applyBorder="1" applyProtection="1"/>
    <xf numFmtId="0" fontId="29" fillId="0" borderId="0" xfId="0" applyFont="1" applyBorder="1" applyProtection="1"/>
    <xf numFmtId="0" fontId="29" fillId="0" borderId="16" xfId="0" applyFont="1" applyBorder="1" applyProtection="1"/>
    <xf numFmtId="0" fontId="29" fillId="0" borderId="17" xfId="0" applyFont="1" applyBorder="1" applyProtection="1"/>
    <xf numFmtId="0" fontId="29" fillId="0" borderId="14" xfId="0" applyFont="1" applyBorder="1" applyProtection="1"/>
    <xf numFmtId="0" fontId="29" fillId="0" borderId="0" xfId="0" applyFont="1" applyBorder="1" applyAlignment="1">
      <alignment horizontal="center" vertical="center"/>
    </xf>
    <xf numFmtId="0" fontId="29" fillId="0" borderId="18" xfId="0" applyFont="1" applyBorder="1" applyAlignment="1">
      <alignment horizontal="center" vertical="center"/>
    </xf>
    <xf numFmtId="0" fontId="29" fillId="0" borderId="17" xfId="0" applyFont="1" applyBorder="1"/>
    <xf numFmtId="0" fontId="29" fillId="0" borderId="15" xfId="0" applyFont="1" applyBorder="1"/>
    <xf numFmtId="0" fontId="29" fillId="0" borderId="16" xfId="0" applyFont="1" applyBorder="1"/>
    <xf numFmtId="0" fontId="29" fillId="0" borderId="16" xfId="0" applyFont="1" applyBorder="1" applyAlignment="1">
      <alignment horizontal="center"/>
    </xf>
    <xf numFmtId="0" fontId="29" fillId="0" borderId="13" xfId="0" applyFont="1" applyBorder="1"/>
    <xf numFmtId="0" fontId="29" fillId="0" borderId="14" xfId="0" applyFont="1" applyBorder="1" applyAlignment="1">
      <alignment horizontal="center"/>
    </xf>
    <xf numFmtId="0" fontId="29" fillId="0" borderId="15" xfId="0" applyFont="1" applyBorder="1" applyAlignment="1">
      <alignment horizontal="left"/>
    </xf>
    <xf numFmtId="3" fontId="29" fillId="0" borderId="15" xfId="0" applyNumberFormat="1" applyFont="1" applyBorder="1"/>
    <xf numFmtId="168" fontId="29" fillId="0" borderId="16" xfId="0" applyNumberFormat="1" applyFont="1" applyBorder="1" applyAlignment="1" applyProtection="1">
      <alignment horizontal="right"/>
    </xf>
    <xf numFmtId="3" fontId="29" fillId="0" borderId="15" xfId="0" applyNumberFormat="1" applyFont="1" applyBorder="1" applyAlignment="1"/>
    <xf numFmtId="3" fontId="29" fillId="0" borderId="16" xfId="0" applyNumberFormat="1" applyFont="1" applyBorder="1" applyAlignment="1">
      <alignment horizontal="right"/>
    </xf>
    <xf numFmtId="3" fontId="29" fillId="0" borderId="13" xfId="0" applyNumberFormat="1" applyFont="1" applyBorder="1"/>
    <xf numFmtId="0" fontId="29" fillId="0" borderId="18" xfId="0" applyFont="1" applyBorder="1" applyAlignment="1">
      <alignment horizontal="left"/>
    </xf>
    <xf numFmtId="3" fontId="29" fillId="0" borderId="0" xfId="0" applyNumberFormat="1" applyFont="1"/>
    <xf numFmtId="0" fontId="30" fillId="0" borderId="0" xfId="0" applyFont="1"/>
    <xf numFmtId="0" fontId="28"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0" fillId="0" borderId="0" xfId="0" applyFont="1" applyAlignment="1">
      <alignment horizontal="center"/>
    </xf>
    <xf numFmtId="3" fontId="30" fillId="0" borderId="0" xfId="0" applyNumberFormat="1" applyFont="1" applyBorder="1" applyAlignment="1">
      <alignment horizontal="right"/>
    </xf>
    <xf numFmtId="3" fontId="30" fillId="0" borderId="0" xfId="0" applyNumberFormat="1" applyFont="1"/>
    <xf numFmtId="3" fontId="30" fillId="0" borderId="0" xfId="0" applyNumberFormat="1" applyFont="1" applyBorder="1"/>
    <xf numFmtId="0" fontId="30" fillId="0" borderId="0" xfId="0" applyFont="1" applyBorder="1"/>
    <xf numFmtId="0" fontId="29" fillId="0" borderId="0" xfId="0" applyFont="1" applyBorder="1" applyAlignment="1">
      <alignment horizontal="center"/>
    </xf>
    <xf numFmtId="0" fontId="29" fillId="0" borderId="0" xfId="0" applyFont="1" applyAlignment="1">
      <alignment horizontal="center"/>
    </xf>
    <xf numFmtId="0" fontId="29" fillId="0" borderId="18" xfId="0" applyFont="1" applyBorder="1" applyAlignment="1">
      <alignment horizontal="center"/>
    </xf>
    <xf numFmtId="0" fontId="29" fillId="0" borderId="18" xfId="0" applyFont="1" applyBorder="1"/>
    <xf numFmtId="0" fontId="29" fillId="0" borderId="12" xfId="0" applyFont="1" applyBorder="1" applyAlignment="1">
      <alignment horizontal="center"/>
    </xf>
    <xf numFmtId="3" fontId="29" fillId="0" borderId="12" xfId="0" applyNumberFormat="1" applyFont="1" applyBorder="1"/>
    <xf numFmtId="166" fontId="29" fillId="0" borderId="18" xfId="0" applyNumberFormat="1" applyFont="1" applyBorder="1"/>
    <xf numFmtId="166" fontId="29" fillId="0" borderId="0" xfId="0" applyNumberFormat="1" applyFont="1" applyBorder="1"/>
    <xf numFmtId="3" fontId="29" fillId="0" borderId="0" xfId="0" applyNumberFormat="1" applyFont="1" applyBorder="1"/>
    <xf numFmtId="166" fontId="29" fillId="0" borderId="15" xfId="0" applyNumberFormat="1" applyFont="1" applyBorder="1"/>
    <xf numFmtId="166" fontId="29" fillId="0" borderId="16" xfId="0" applyNumberFormat="1" applyFont="1" applyBorder="1"/>
    <xf numFmtId="3" fontId="29" fillId="0" borderId="0" xfId="0" applyNumberFormat="1" applyFont="1" applyBorder="1" applyAlignment="1">
      <alignment horizontal="center"/>
    </xf>
    <xf numFmtId="0" fontId="29" fillId="0" borderId="21" xfId="0" applyFont="1" applyBorder="1"/>
    <xf numFmtId="0" fontId="29" fillId="0" borderId="17" xfId="0" applyFont="1" applyBorder="1" applyAlignment="1">
      <alignment horizontal="center"/>
    </xf>
    <xf numFmtId="0" fontId="29" fillId="0" borderId="15" xfId="0" applyFont="1" applyBorder="1" applyAlignment="1">
      <alignment horizontal="center"/>
    </xf>
    <xf numFmtId="4" fontId="29" fillId="0" borderId="15" xfId="0" applyNumberFormat="1" applyFont="1" applyBorder="1" applyAlignment="1">
      <alignment horizontal="center"/>
    </xf>
    <xf numFmtId="4" fontId="29" fillId="0" borderId="16" xfId="0" applyNumberFormat="1" applyFont="1" applyBorder="1" applyAlignment="1">
      <alignment horizontal="center"/>
    </xf>
    <xf numFmtId="0" fontId="29" fillId="0" borderId="0" xfId="0" applyFont="1" applyBorder="1" applyAlignment="1" applyProtection="1">
      <alignment horizontal="left"/>
    </xf>
    <xf numFmtId="0" fontId="29" fillId="0" borderId="15" xfId="0" applyFont="1" applyBorder="1" applyAlignment="1">
      <alignment vertical="center"/>
    </xf>
    <xf numFmtId="0" fontId="29" fillId="0" borderId="16" xfId="0" applyFont="1" applyBorder="1" applyAlignment="1">
      <alignment horizontal="center" vertical="center"/>
    </xf>
    <xf numFmtId="166" fontId="29" fillId="0" borderId="16" xfId="0" applyNumberFormat="1" applyFont="1" applyBorder="1" applyAlignment="1">
      <alignment horizontal="right"/>
    </xf>
    <xf numFmtId="3" fontId="29" fillId="0" borderId="16" xfId="0" applyNumberFormat="1" applyFont="1" applyBorder="1"/>
    <xf numFmtId="0" fontId="29" fillId="0" borderId="22" xfId="0" applyFont="1" applyBorder="1"/>
    <xf numFmtId="0" fontId="29" fillId="0" borderId="20" xfId="0" applyFont="1" applyBorder="1"/>
    <xf numFmtId="170" fontId="29" fillId="0" borderId="16" xfId="0" applyNumberFormat="1" applyFont="1" applyBorder="1"/>
    <xf numFmtId="0" fontId="29" fillId="0" borderId="23" xfId="0" applyFont="1" applyBorder="1"/>
    <xf numFmtId="3" fontId="29" fillId="0" borderId="23" xfId="0" applyNumberFormat="1" applyFont="1" applyBorder="1"/>
    <xf numFmtId="170" fontId="29" fillId="0" borderId="15" xfId="0" applyNumberFormat="1" applyFont="1" applyBorder="1"/>
    <xf numFmtId="0" fontId="29" fillId="0" borderId="23" xfId="0" applyFont="1" applyBorder="1" applyAlignment="1">
      <alignment horizontal="center"/>
    </xf>
    <xf numFmtId="170" fontId="29" fillId="0" borderId="0" xfId="0" applyNumberFormat="1" applyFont="1" applyBorder="1"/>
    <xf numFmtId="0" fontId="29" fillId="0" borderId="24" xfId="0" applyFont="1" applyBorder="1"/>
    <xf numFmtId="0" fontId="29" fillId="0" borderId="14" xfId="0" applyFont="1" applyBorder="1"/>
    <xf numFmtId="0" fontId="32" fillId="0" borderId="0" xfId="270" applyNumberFormat="1" applyFont="1" applyFill="1" applyBorder="1" applyAlignment="1" applyProtection="1"/>
    <xf numFmtId="166" fontId="29" fillId="0" borderId="0" xfId="282" applyNumberFormat="1" applyFont="1" applyFill="1" applyBorder="1" applyAlignment="1" applyProtection="1"/>
    <xf numFmtId="0" fontId="29" fillId="0" borderId="0" xfId="0" applyNumberFormat="1" applyFont="1" applyBorder="1"/>
    <xf numFmtId="0" fontId="30" fillId="0" borderId="0" xfId="0" applyNumberFormat="1" applyFont="1" applyBorder="1"/>
    <xf numFmtId="170" fontId="29" fillId="0" borderId="0" xfId="325" applyNumberFormat="1" applyFont="1" applyFill="1" applyBorder="1" applyAlignment="1" applyProtection="1"/>
    <xf numFmtId="170" fontId="29" fillId="0" borderId="0" xfId="0" applyNumberFormat="1" applyFont="1"/>
    <xf numFmtId="170" fontId="29" fillId="0" borderId="0" xfId="282" applyNumberFormat="1" applyFont="1" applyFill="1" applyBorder="1" applyAlignment="1" applyProtection="1"/>
    <xf numFmtId="170" fontId="29" fillId="0" borderId="16" xfId="281" applyNumberFormat="1" applyFont="1" applyFill="1" applyBorder="1" applyAlignment="1" applyProtection="1"/>
    <xf numFmtId="166" fontId="29" fillId="0" borderId="0" xfId="0" applyNumberFormat="1" applyFont="1"/>
    <xf numFmtId="170" fontId="28" fillId="0" borderId="0" xfId="0" applyNumberFormat="1" applyFont="1" applyBorder="1"/>
    <xf numFmtId="3" fontId="28" fillId="0" borderId="0" xfId="281" applyNumberFormat="1" applyFont="1" applyFill="1" applyBorder="1" applyAlignment="1" applyProtection="1"/>
    <xf numFmtId="2" fontId="29" fillId="0" borderId="0" xfId="0" applyNumberFormat="1" applyFont="1"/>
    <xf numFmtId="3" fontId="28" fillId="0" borderId="0" xfId="0" applyNumberFormat="1" applyFont="1"/>
    <xf numFmtId="0" fontId="29" fillId="0" borderId="0" xfId="0" applyNumberFormat="1" applyFont="1" applyBorder="1" applyAlignment="1">
      <alignment horizontal="center"/>
    </xf>
    <xf numFmtId="171" fontId="29" fillId="0" borderId="25" xfId="0" applyNumberFormat="1" applyFont="1" applyBorder="1"/>
    <xf numFmtId="171" fontId="29" fillId="0" borderId="26" xfId="0" applyNumberFormat="1" applyFont="1" applyBorder="1"/>
    <xf numFmtId="0" fontId="29" fillId="0" borderId="26" xfId="0" applyFont="1" applyBorder="1"/>
    <xf numFmtId="173" fontId="29" fillId="0" borderId="0" xfId="281" applyFont="1" applyFill="1" applyBorder="1" applyAlignment="1" applyProtection="1"/>
    <xf numFmtId="169" fontId="29" fillId="0" borderId="0" xfId="0" applyNumberFormat="1" applyFont="1"/>
    <xf numFmtId="0" fontId="15" fillId="0" borderId="0" xfId="0" applyFont="1"/>
    <xf numFmtId="0" fontId="15" fillId="0" borderId="0" xfId="0" applyFont="1" applyBorder="1"/>
    <xf numFmtId="16" fontId="29" fillId="0" borderId="0" xfId="0" applyNumberFormat="1" applyFont="1" applyBorder="1" applyAlignment="1">
      <alignment horizontal="center"/>
    </xf>
    <xf numFmtId="170" fontId="29" fillId="0" borderId="12" xfId="0" applyNumberFormat="1" applyFont="1" applyBorder="1"/>
    <xf numFmtId="169" fontId="29" fillId="0" borderId="0" xfId="0" applyNumberFormat="1" applyFont="1" applyBorder="1"/>
    <xf numFmtId="170" fontId="27" fillId="0" borderId="0" xfId="0" applyNumberFormat="1" applyFont="1"/>
    <xf numFmtId="0" fontId="27" fillId="0" borderId="0" xfId="0" applyFont="1" applyBorder="1"/>
    <xf numFmtId="3" fontId="27" fillId="0" borderId="0" xfId="0" applyNumberFormat="1" applyFont="1" applyBorder="1"/>
    <xf numFmtId="0" fontId="29" fillId="0" borderId="15" xfId="0" applyFont="1" applyBorder="1" applyProtection="1"/>
    <xf numFmtId="0" fontId="29" fillId="0" borderId="18" xfId="0" applyFont="1" applyBorder="1" applyProtection="1"/>
    <xf numFmtId="0" fontId="29" fillId="0" borderId="15" xfId="0" applyFont="1" applyBorder="1" applyAlignment="1" applyProtection="1">
      <alignment horizontal="center" vertical="center"/>
    </xf>
    <xf numFmtId="3" fontId="29" fillId="0" borderId="16" xfId="0" applyNumberFormat="1" applyFont="1" applyBorder="1" applyProtection="1"/>
    <xf numFmtId="3" fontId="29" fillId="0" borderId="15" xfId="0" applyNumberFormat="1" applyFont="1" applyBorder="1" applyProtection="1"/>
    <xf numFmtId="37" fontId="29" fillId="0" borderId="15" xfId="0" applyNumberFormat="1" applyFont="1" applyBorder="1" applyProtection="1"/>
    <xf numFmtId="37" fontId="29" fillId="0" borderId="16" xfId="0" applyNumberFormat="1" applyFont="1" applyBorder="1" applyProtection="1"/>
    <xf numFmtId="0" fontId="30" fillId="0" borderId="21" xfId="0" applyFont="1" applyBorder="1" applyProtection="1"/>
    <xf numFmtId="0" fontId="29" fillId="0" borderId="22" xfId="0" applyFont="1" applyBorder="1" applyProtection="1"/>
    <xf numFmtId="0" fontId="30" fillId="0" borderId="0" xfId="0" applyFont="1" applyBorder="1" applyAlignment="1" applyProtection="1">
      <alignment horizontal="center"/>
    </xf>
    <xf numFmtId="0" fontId="30" fillId="0" borderId="0" xfId="0" applyFont="1" applyBorder="1" applyAlignment="1">
      <alignment horizontal="center"/>
    </xf>
    <xf numFmtId="0" fontId="30" fillId="0" borderId="0" xfId="0" applyFont="1" applyBorder="1" applyProtection="1"/>
    <xf numFmtId="37" fontId="30" fillId="0" borderId="0" xfId="0" applyNumberFormat="1" applyFont="1" applyBorder="1" applyAlignment="1" applyProtection="1">
      <alignment horizontal="right"/>
    </xf>
    <xf numFmtId="0" fontId="30" fillId="0" borderId="16" xfId="0" applyFont="1" applyBorder="1" applyAlignment="1" applyProtection="1">
      <alignment horizontal="left"/>
    </xf>
    <xf numFmtId="0" fontId="30" fillId="0" borderId="0" xfId="0" applyFont="1" applyBorder="1" applyAlignment="1" applyProtection="1">
      <alignment horizontal="left"/>
    </xf>
    <xf numFmtId="0" fontId="30" fillId="0" borderId="0" xfId="0" applyFont="1" applyAlignment="1">
      <alignment horizontal="left"/>
    </xf>
    <xf numFmtId="3" fontId="30" fillId="0" borderId="16" xfId="0" applyNumberFormat="1" applyFont="1" applyBorder="1" applyProtection="1"/>
    <xf numFmtId="3" fontId="30" fillId="0" borderId="15" xfId="0" applyNumberFormat="1" applyFont="1" applyBorder="1" applyProtection="1"/>
    <xf numFmtId="0" fontId="29" fillId="0" borderId="0" xfId="0" applyFont="1" applyBorder="1" applyAlignment="1">
      <alignment horizontal="right"/>
    </xf>
    <xf numFmtId="3" fontId="29" fillId="0" borderId="15" xfId="0" applyNumberFormat="1" applyFont="1" applyBorder="1" applyAlignment="1">
      <alignment horizontal="center"/>
    </xf>
    <xf numFmtId="3" fontId="29" fillId="0" borderId="16" xfId="0" applyNumberFormat="1" applyFont="1" applyBorder="1" applyAlignment="1">
      <alignment horizontal="center"/>
    </xf>
    <xf numFmtId="3" fontId="29" fillId="0" borderId="18" xfId="0" applyNumberFormat="1" applyFont="1" applyBorder="1" applyAlignment="1">
      <alignment horizontal="center"/>
    </xf>
    <xf numFmtId="3" fontId="29" fillId="0" borderId="16" xfId="0" applyNumberFormat="1" applyFont="1" applyBorder="1" applyAlignment="1" applyProtection="1">
      <alignment horizontal="right"/>
    </xf>
    <xf numFmtId="0" fontId="29" fillId="25" borderId="0" xfId="0" applyFont="1" applyFill="1" applyBorder="1" applyAlignment="1" applyProtection="1">
      <alignment horizontal="center"/>
    </xf>
    <xf numFmtId="3" fontId="15" fillId="0" borderId="0" xfId="0" applyNumberFormat="1" applyFont="1"/>
    <xf numFmtId="0" fontId="29" fillId="0" borderId="30" xfId="0" applyFont="1" applyBorder="1" applyProtection="1"/>
    <xf numFmtId="0" fontId="29" fillId="0" borderId="31" xfId="0" applyFont="1" applyBorder="1" applyProtection="1"/>
    <xf numFmtId="0" fontId="29" fillId="0" borderId="32" xfId="0" applyFont="1" applyBorder="1" applyProtection="1"/>
    <xf numFmtId="0" fontId="22" fillId="0" borderId="0" xfId="0" applyFont="1" applyAlignment="1">
      <alignment horizontal="center" wrapText="1"/>
    </xf>
    <xf numFmtId="3" fontId="29" fillId="0" borderId="34" xfId="0" applyNumberFormat="1" applyFont="1" applyBorder="1" applyAlignment="1">
      <alignment horizontal="center"/>
    </xf>
    <xf numFmtId="0" fontId="35" fillId="0" borderId="0" xfId="0" applyFont="1" applyAlignment="1">
      <alignment horizontal="left" indent="5"/>
    </xf>
    <xf numFmtId="0" fontId="79" fillId="0" borderId="0" xfId="0" applyFont="1" applyAlignment="1">
      <alignment horizontal="left" indent="15"/>
    </xf>
    <xf numFmtId="0" fontId="80" fillId="0" borderId="0" xfId="0" applyFont="1" applyAlignment="1">
      <alignment horizontal="left" indent="15"/>
    </xf>
    <xf numFmtId="0" fontId="81" fillId="0" borderId="0" xfId="0" applyFont="1" applyAlignment="1">
      <alignment horizontal="left" indent="5"/>
    </xf>
    <xf numFmtId="0" fontId="79" fillId="0" borderId="0" xfId="0" applyFont="1" applyAlignment="1"/>
    <xf numFmtId="49" fontId="80" fillId="0" borderId="0" xfId="0" applyNumberFormat="1" applyFont="1" applyAlignment="1"/>
    <xf numFmtId="0" fontId="29" fillId="0" borderId="35" xfId="0" applyFont="1" applyBorder="1" applyAlignment="1">
      <alignment horizontal="center"/>
    </xf>
    <xf numFmtId="0" fontId="82" fillId="0" borderId="0" xfId="0" applyFont="1" applyAlignment="1">
      <alignment wrapText="1"/>
    </xf>
    <xf numFmtId="166" fontId="29" fillId="0" borderId="23" xfId="0" applyNumberFormat="1" applyFont="1" applyBorder="1"/>
    <xf numFmtId="0" fontId="83" fillId="0" borderId="0" xfId="0" applyFont="1" applyBorder="1" applyAlignment="1">
      <alignment wrapText="1"/>
    </xf>
    <xf numFmtId="0" fontId="29" fillId="0" borderId="27" xfId="0" applyFont="1" applyBorder="1"/>
    <xf numFmtId="0" fontId="83" fillId="0" borderId="0" xfId="0" applyFont="1" applyAlignment="1">
      <alignment wrapText="1"/>
    </xf>
    <xf numFmtId="2" fontId="29" fillId="0" borderId="36" xfId="0" applyNumberFormat="1" applyFont="1" applyBorder="1" applyAlignment="1">
      <alignment horizontal="center"/>
    </xf>
    <xf numFmtId="2" fontId="29" fillId="0" borderId="37" xfId="0" applyNumberFormat="1" applyFont="1" applyBorder="1" applyAlignment="1">
      <alignment horizontal="center"/>
    </xf>
    <xf numFmtId="2" fontId="29" fillId="0" borderId="28" xfId="0" applyNumberFormat="1" applyFont="1" applyBorder="1" applyAlignment="1">
      <alignment horizontal="center"/>
    </xf>
    <xf numFmtId="166" fontId="29" fillId="0" borderId="29" xfId="0" applyNumberFormat="1" applyFont="1" applyBorder="1" applyAlignment="1" applyProtection="1">
      <alignment horizontal="right"/>
    </xf>
    <xf numFmtId="3" fontId="29" fillId="0" borderId="38" xfId="0" applyNumberFormat="1" applyFont="1" applyBorder="1" applyAlignment="1">
      <alignment horizontal="center"/>
    </xf>
    <xf numFmtId="1" fontId="29" fillId="0" borderId="16" xfId="0" applyNumberFormat="1" applyFont="1" applyBorder="1" applyAlignment="1">
      <alignment horizontal="center"/>
    </xf>
    <xf numFmtId="174" fontId="29" fillId="0" borderId="0" xfId="0" applyNumberFormat="1" applyFont="1"/>
    <xf numFmtId="0" fontId="29" fillId="0" borderId="0" xfId="0" applyNumberFormat="1" applyFont="1"/>
    <xf numFmtId="0" fontId="30" fillId="0" borderId="0" xfId="0" applyNumberFormat="1" applyFont="1"/>
    <xf numFmtId="3" fontId="38" fillId="0" borderId="0" xfId="0" applyNumberFormat="1" applyFont="1"/>
    <xf numFmtId="3" fontId="29" fillId="70" borderId="0" xfId="0" applyNumberFormat="1" applyFont="1" applyFill="1" applyBorder="1" applyAlignment="1">
      <alignment vertical="center"/>
    </xf>
    <xf numFmtId="3" fontId="29" fillId="0" borderId="15" xfId="0" applyNumberFormat="1" applyFont="1" applyBorder="1" applyAlignment="1" applyProtection="1">
      <alignment horizontal="right"/>
    </xf>
    <xf numFmtId="0" fontId="29" fillId="0" borderId="0" xfId="0" applyFont="1" applyBorder="1" applyAlignment="1" applyProtection="1">
      <alignment horizontal="justify" wrapText="1"/>
    </xf>
    <xf numFmtId="175" fontId="29" fillId="0" borderId="0" xfId="0" applyNumberFormat="1" applyFont="1"/>
    <xf numFmtId="1" fontId="29" fillId="0" borderId="0" xfId="0" applyNumberFormat="1" applyFont="1"/>
    <xf numFmtId="3" fontId="29" fillId="70" borderId="0" xfId="0" applyNumberFormat="1" applyFont="1" applyFill="1" applyBorder="1" applyAlignment="1">
      <alignment horizontal="right" vertical="center"/>
    </xf>
    <xf numFmtId="166" fontId="84" fillId="0" borderId="0" xfId="0" applyNumberFormat="1" applyFont="1" applyBorder="1"/>
    <xf numFmtId="3" fontId="29" fillId="0" borderId="16" xfId="0" applyNumberFormat="1" applyFont="1" applyBorder="1" applyAlignment="1">
      <alignment vertical="center"/>
    </xf>
    <xf numFmtId="3" fontId="29" fillId="0" borderId="15" xfId="0" applyNumberFormat="1" applyFont="1" applyBorder="1" applyAlignment="1">
      <alignment vertical="center"/>
    </xf>
    <xf numFmtId="0" fontId="29" fillId="0" borderId="0" xfId="0" applyFont="1" applyBorder="1" applyAlignment="1">
      <alignment vertical="center"/>
    </xf>
    <xf numFmtId="3" fontId="29" fillId="0" borderId="0" xfId="0" applyNumberFormat="1" applyFont="1" applyBorder="1" applyAlignment="1">
      <alignment vertical="center"/>
    </xf>
    <xf numFmtId="169" fontId="29" fillId="0" borderId="0" xfId="0" applyNumberFormat="1" applyFont="1" applyAlignment="1">
      <alignment vertical="center"/>
    </xf>
    <xf numFmtId="0" fontId="29" fillId="0" borderId="15" xfId="0" applyFont="1" applyBorder="1" applyAlignment="1">
      <alignment horizontal="center" vertical="center"/>
    </xf>
    <xf numFmtId="0" fontId="28" fillId="0" borderId="25" xfId="0" applyFont="1" applyBorder="1"/>
    <xf numFmtId="0" fontId="39" fillId="0" borderId="23" xfId="0" applyFont="1" applyBorder="1" applyAlignment="1">
      <alignment horizontal="center"/>
    </xf>
    <xf numFmtId="0" fontId="39" fillId="0" borderId="12" xfId="0" applyFont="1" applyBorder="1" applyAlignment="1">
      <alignment horizontal="center"/>
    </xf>
    <xf numFmtId="0" fontId="39" fillId="0" borderId="18" xfId="0" applyFont="1" applyBorder="1" applyAlignment="1">
      <alignment horizontal="center"/>
    </xf>
    <xf numFmtId="0" fontId="28" fillId="0" borderId="26" xfId="0" applyFont="1" applyBorder="1"/>
    <xf numFmtId="3" fontId="29" fillId="0" borderId="0" xfId="299" applyNumberFormat="1" applyFont="1"/>
    <xf numFmtId="3" fontId="85" fillId="0" borderId="0" xfId="299" applyNumberFormat="1" applyFont="1"/>
    <xf numFmtId="0" fontId="29" fillId="0" borderId="15" xfId="299" applyFont="1" applyBorder="1" applyAlignment="1">
      <alignment horizontal="center"/>
    </xf>
    <xf numFmtId="170" fontId="29" fillId="0" borderId="15" xfId="299" applyNumberFormat="1" applyFont="1" applyBorder="1" applyAlignment="1">
      <alignment horizontal="right"/>
    </xf>
    <xf numFmtId="0" fontId="29" fillId="0" borderId="26" xfId="0" applyFont="1" applyBorder="1" applyAlignment="1">
      <alignment vertical="center" wrapText="1"/>
    </xf>
    <xf numFmtId="0" fontId="28" fillId="0" borderId="15" xfId="0" applyFont="1" applyBorder="1" applyAlignment="1">
      <alignment horizontal="center"/>
    </xf>
    <xf numFmtId="170" fontId="28" fillId="0" borderId="15" xfId="0" applyNumberFormat="1" applyFont="1" applyBorder="1"/>
    <xf numFmtId="0" fontId="29" fillId="0" borderId="26" xfId="0" applyFont="1" applyBorder="1" applyAlignment="1">
      <alignment horizontal="left" vertical="center" wrapText="1"/>
    </xf>
    <xf numFmtId="37" fontId="29" fillId="0" borderId="16" xfId="0" applyNumberFormat="1" applyFont="1" applyBorder="1" applyAlignment="1" applyProtection="1">
      <alignment horizontal="right"/>
    </xf>
    <xf numFmtId="37" fontId="29" fillId="0" borderId="15" xfId="0" applyNumberFormat="1" applyFont="1" applyBorder="1" applyAlignment="1" applyProtection="1">
      <alignment horizontal="right"/>
    </xf>
    <xf numFmtId="170" fontId="29" fillId="0" borderId="16" xfId="0" applyNumberFormat="1" applyFont="1" applyBorder="1" applyProtection="1"/>
    <xf numFmtId="3" fontId="28" fillId="0" borderId="16" xfId="0" applyNumberFormat="1" applyFont="1" applyBorder="1" applyProtection="1"/>
    <xf numFmtId="170" fontId="28" fillId="0" borderId="16" xfId="0" applyNumberFormat="1" applyFont="1" applyBorder="1" applyProtection="1"/>
    <xf numFmtId="0" fontId="28" fillId="0" borderId="40" xfId="0" applyFont="1" applyBorder="1" applyAlignment="1" applyProtection="1">
      <alignment horizontal="center" vertical="center"/>
    </xf>
    <xf numFmtId="0" fontId="28" fillId="0" borderId="41" xfId="0" applyFont="1" applyBorder="1" applyAlignment="1" applyProtection="1">
      <alignment horizontal="center" vertical="center"/>
    </xf>
    <xf numFmtId="171" fontId="29" fillId="0" borderId="26" xfId="0" applyNumberFormat="1" applyFont="1" applyBorder="1" applyAlignment="1">
      <alignment horizontal="right"/>
    </xf>
    <xf numFmtId="3" fontId="29" fillId="0" borderId="15" xfId="300" applyNumberFormat="1" applyFont="1" applyBorder="1"/>
    <xf numFmtId="3" fontId="29" fillId="0" borderId="18" xfId="300" applyNumberFormat="1" applyFont="1" applyBorder="1"/>
    <xf numFmtId="3" fontId="85" fillId="0" borderId="15" xfId="299" applyNumberFormat="1" applyFont="1" applyBorder="1"/>
    <xf numFmtId="3" fontId="29" fillId="0" borderId="43" xfId="0" applyNumberFormat="1" applyFont="1" applyBorder="1" applyAlignment="1">
      <alignment horizontal="center"/>
    </xf>
    <xf numFmtId="168" fontId="29" fillId="0" borderId="15" xfId="0" applyNumberFormat="1" applyFont="1" applyFill="1" applyBorder="1" applyAlignment="1" applyProtection="1">
      <alignment horizontal="right"/>
    </xf>
    <xf numFmtId="168" fontId="29" fillId="0" borderId="18" xfId="0" applyNumberFormat="1" applyFont="1" applyFill="1" applyBorder="1" applyAlignment="1" applyProtection="1">
      <alignment horizontal="right"/>
    </xf>
    <xf numFmtId="3" fontId="29" fillId="0" borderId="16" xfId="0" applyNumberFormat="1" applyFont="1" applyFill="1" applyBorder="1"/>
    <xf numFmtId="3" fontId="29" fillId="0" borderId="15" xfId="0" applyNumberFormat="1" applyFont="1" applyFill="1" applyBorder="1" applyAlignment="1">
      <alignment vertical="center"/>
    </xf>
    <xf numFmtId="3" fontId="29" fillId="0" borderId="15" xfId="0" applyNumberFormat="1" applyFont="1" applyFill="1" applyBorder="1"/>
    <xf numFmtId="4" fontId="29" fillId="0" borderId="0" xfId="0" applyNumberFormat="1" applyFont="1" applyBorder="1" applyProtection="1"/>
    <xf numFmtId="0" fontId="29" fillId="0" borderId="21" xfId="0" applyFont="1" applyBorder="1" applyAlignment="1"/>
    <xf numFmtId="0" fontId="29" fillId="0" borderId="22" xfId="0" applyFont="1" applyBorder="1" applyAlignment="1"/>
    <xf numFmtId="0" fontId="29" fillId="0" borderId="20" xfId="0" applyFont="1" applyBorder="1" applyAlignment="1"/>
    <xf numFmtId="170" fontId="27" fillId="0" borderId="15" xfId="0" applyNumberFormat="1" applyFont="1" applyBorder="1"/>
    <xf numFmtId="3" fontId="29" fillId="0" borderId="43" xfId="0" applyNumberFormat="1" applyFont="1" applyBorder="1" applyAlignment="1">
      <alignment horizontal="left"/>
    </xf>
    <xf numFmtId="3" fontId="29" fillId="0" borderId="15" xfId="0" applyNumberFormat="1" applyFont="1" applyBorder="1" applyAlignment="1">
      <alignment horizontal="left"/>
    </xf>
    <xf numFmtId="0" fontId="29" fillId="0" borderId="34" xfId="0" applyFont="1" applyBorder="1" applyAlignment="1" applyProtection="1">
      <alignment horizontal="center"/>
    </xf>
    <xf numFmtId="37" fontId="29" fillId="0" borderId="34" xfId="0" applyNumberFormat="1" applyFont="1" applyBorder="1" applyAlignment="1" applyProtection="1">
      <alignment horizontal="right"/>
    </xf>
    <xf numFmtId="37" fontId="29" fillId="0" borderId="34" xfId="0" applyNumberFormat="1" applyFont="1" applyBorder="1" applyAlignment="1" applyProtection="1"/>
    <xf numFmtId="3" fontId="29" fillId="0" borderId="34" xfId="0" applyNumberFormat="1" applyFont="1" applyBorder="1" applyProtection="1"/>
    <xf numFmtId="0" fontId="30" fillId="0" borderId="0" xfId="0" applyFont="1" applyAlignment="1"/>
    <xf numFmtId="170" fontId="27" fillId="0" borderId="18" xfId="0" applyNumberFormat="1" applyFont="1" applyBorder="1"/>
    <xf numFmtId="169" fontId="27" fillId="0" borderId="0" xfId="0" applyNumberFormat="1" applyFont="1"/>
    <xf numFmtId="3" fontId="28" fillId="0" borderId="34" xfId="0" applyNumberFormat="1" applyFont="1" applyBorder="1" applyProtection="1"/>
    <xf numFmtId="4" fontId="40" fillId="0" borderId="0" xfId="0" applyNumberFormat="1" applyFont="1" applyBorder="1" applyAlignment="1">
      <alignment horizontal="right" vertical="center" wrapText="1"/>
    </xf>
    <xf numFmtId="0" fontId="30" fillId="0" borderId="0" xfId="0" applyNumberFormat="1" applyFont="1" applyAlignment="1">
      <alignment horizontal="center"/>
    </xf>
    <xf numFmtId="0" fontId="15" fillId="0" borderId="0" xfId="0" applyFont="1" applyAlignment="1">
      <alignment horizontal="center"/>
    </xf>
    <xf numFmtId="166" fontId="29" fillId="0" borderId="35" xfId="0" applyNumberFormat="1" applyFont="1" applyBorder="1"/>
    <xf numFmtId="167" fontId="29" fillId="0" borderId="15" xfId="0" applyNumberFormat="1" applyFont="1" applyBorder="1" applyAlignment="1" applyProtection="1">
      <alignment horizontal="right"/>
    </xf>
    <xf numFmtId="4" fontId="29" fillId="0" borderId="0" xfId="0" applyNumberFormat="1" applyFont="1" applyBorder="1"/>
    <xf numFmtId="3" fontId="85" fillId="0" borderId="15" xfId="297" applyNumberFormat="1" applyFont="1" applyBorder="1"/>
    <xf numFmtId="4" fontId="40" fillId="0" borderId="23" xfId="0" applyNumberFormat="1" applyFont="1" applyBorder="1" applyAlignment="1">
      <alignment horizontal="right" vertical="center" wrapText="1"/>
    </xf>
    <xf numFmtId="0" fontId="29" fillId="0" borderId="31" xfId="0" applyFont="1" applyBorder="1"/>
    <xf numFmtId="171" fontId="29" fillId="0" borderId="25" xfId="0" applyNumberFormat="1" applyFont="1" applyBorder="1" applyAlignment="1">
      <alignment horizontal="right"/>
    </xf>
    <xf numFmtId="170" fontId="29" fillId="0" borderId="18" xfId="0" applyNumberFormat="1" applyFont="1" applyBorder="1"/>
    <xf numFmtId="0" fontId="29" fillId="0" borderId="15" xfId="0" applyFont="1" applyFill="1" applyBorder="1" applyAlignment="1">
      <alignment horizontal="left"/>
    </xf>
    <xf numFmtId="3" fontId="29" fillId="0" borderId="15" xfId="300" applyNumberFormat="1" applyFont="1" applyFill="1" applyBorder="1"/>
    <xf numFmtId="3" fontId="29" fillId="0" borderId="0" xfId="0" applyNumberFormat="1" applyFont="1" applyFill="1" applyBorder="1"/>
    <xf numFmtId="166" fontId="29" fillId="0" borderId="15" xfId="0" applyNumberFormat="1" applyFont="1" applyFill="1" applyBorder="1"/>
    <xf numFmtId="0" fontId="29" fillId="0" borderId="0" xfId="0" applyFont="1" applyFill="1"/>
    <xf numFmtId="166" fontId="29" fillId="0" borderId="0" xfId="0" applyNumberFormat="1" applyFont="1" applyFill="1" applyBorder="1"/>
    <xf numFmtId="0" fontId="29" fillId="0" borderId="0" xfId="0" applyFont="1" applyFill="1" applyBorder="1" applyAlignment="1">
      <alignment horizontal="left"/>
    </xf>
    <xf numFmtId="0" fontId="29" fillId="0" borderId="21" xfId="0" applyFont="1" applyBorder="1" applyAlignment="1">
      <alignment horizontal="left"/>
    </xf>
    <xf numFmtId="3" fontId="29" fillId="0" borderId="47" xfId="0" applyNumberFormat="1" applyFont="1" applyBorder="1"/>
    <xf numFmtId="3" fontId="29" fillId="0" borderId="43" xfId="0" applyNumberFormat="1" applyFont="1" applyBorder="1"/>
    <xf numFmtId="170" fontId="29" fillId="0" borderId="34" xfId="297" applyNumberFormat="1" applyFont="1" applyBorder="1" applyAlignment="1">
      <alignment horizontal="center"/>
    </xf>
    <xf numFmtId="0" fontId="29" fillId="0" borderId="43" xfId="297" applyFont="1" applyBorder="1" applyAlignment="1">
      <alignment horizontal="center"/>
    </xf>
    <xf numFmtId="0" fontId="85" fillId="0" borderId="0" xfId="297" applyFont="1"/>
    <xf numFmtId="3" fontId="85" fillId="0" borderId="0" xfId="297" applyNumberFormat="1" applyFont="1"/>
    <xf numFmtId="0" fontId="28" fillId="0" borderId="48" xfId="297" applyFont="1" applyBorder="1" applyAlignment="1">
      <alignment horizontal="center"/>
    </xf>
    <xf numFmtId="3" fontId="85" fillId="0" borderId="0" xfId="297" applyNumberFormat="1" applyFont="1" applyBorder="1"/>
    <xf numFmtId="3" fontId="85" fillId="0" borderId="48" xfId="297" applyNumberFormat="1" applyFont="1" applyBorder="1"/>
    <xf numFmtId="0" fontId="85" fillId="0" borderId="0" xfId="297" applyFont="1" applyBorder="1"/>
    <xf numFmtId="170" fontId="28" fillId="0" borderId="13" xfId="0" applyNumberFormat="1" applyFont="1" applyBorder="1" applyAlignment="1">
      <alignment vertical="center"/>
    </xf>
    <xf numFmtId="3" fontId="29" fillId="0" borderId="24" xfId="299" applyNumberFormat="1" applyFont="1" applyBorder="1"/>
    <xf numFmtId="3" fontId="29" fillId="0" borderId="17" xfId="299" applyNumberFormat="1" applyFont="1" applyBorder="1"/>
    <xf numFmtId="3" fontId="85" fillId="0" borderId="17" xfId="299" applyNumberFormat="1" applyFont="1" applyBorder="1"/>
    <xf numFmtId="0" fontId="29" fillId="0" borderId="13" xfId="299" applyFont="1" applyBorder="1" applyAlignment="1">
      <alignment horizontal="center"/>
    </xf>
    <xf numFmtId="170" fontId="28" fillId="0" borderId="13" xfId="0" applyNumberFormat="1" applyFont="1" applyBorder="1"/>
    <xf numFmtId="4" fontId="40" fillId="0" borderId="19" xfId="300" applyNumberFormat="1" applyFont="1" applyBorder="1" applyAlignment="1">
      <alignment horizontal="left" vertical="center" wrapText="1"/>
    </xf>
    <xf numFmtId="3" fontId="29" fillId="0" borderId="18" xfId="0" applyNumberFormat="1" applyFont="1" applyBorder="1"/>
    <xf numFmtId="167" fontId="29" fillId="0" borderId="34" xfId="0" applyNumberFormat="1" applyFont="1" applyBorder="1" applyAlignment="1" applyProtection="1">
      <alignment horizontal="right"/>
    </xf>
    <xf numFmtId="17" fontId="30" fillId="0" borderId="0" xfId="0" applyNumberFormat="1" applyFont="1"/>
    <xf numFmtId="17" fontId="30" fillId="0" borderId="0" xfId="0" applyNumberFormat="1" applyFont="1" applyAlignment="1">
      <alignment horizontal="center"/>
    </xf>
    <xf numFmtId="3" fontId="85" fillId="0" borderId="0" xfId="297" applyNumberFormat="1" applyFont="1" applyFill="1" applyBorder="1"/>
    <xf numFmtId="0" fontId="29" fillId="0" borderId="15" xfId="297" applyFont="1" applyBorder="1" applyAlignment="1">
      <alignment horizontal="center"/>
    </xf>
    <xf numFmtId="3" fontId="29" fillId="0" borderId="0" xfId="297" applyNumberFormat="1" applyFont="1" applyBorder="1"/>
    <xf numFmtId="170" fontId="29" fillId="0" borderId="15" xfId="297" applyNumberFormat="1" applyFont="1" applyBorder="1"/>
    <xf numFmtId="0" fontId="86" fillId="0" borderId="0" xfId="297" applyFont="1"/>
    <xf numFmtId="3" fontId="85" fillId="0" borderId="0" xfId="297" applyNumberFormat="1" applyFont="1" applyFill="1" applyBorder="1" applyAlignment="1">
      <alignment vertical="center"/>
    </xf>
    <xf numFmtId="3" fontId="85" fillId="0" borderId="0" xfId="297" applyNumberFormat="1" applyFont="1" applyAlignment="1">
      <alignment vertical="center"/>
    </xf>
    <xf numFmtId="0" fontId="29" fillId="0" borderId="15" xfId="297" applyFont="1" applyBorder="1" applyAlignment="1">
      <alignment horizontal="center" vertical="center"/>
    </xf>
    <xf numFmtId="3" fontId="29" fillId="0" borderId="0" xfId="297" applyNumberFormat="1" applyFont="1" applyBorder="1" applyAlignment="1">
      <alignment vertical="center"/>
    </xf>
    <xf numFmtId="170" fontId="29" fillId="0" borderId="15" xfId="297" applyNumberFormat="1" applyFont="1" applyBorder="1" applyAlignment="1">
      <alignment vertical="center"/>
    </xf>
    <xf numFmtId="0" fontId="28" fillId="0" borderId="15" xfId="297" applyFont="1" applyBorder="1" applyAlignment="1">
      <alignment horizontal="center"/>
    </xf>
    <xf numFmtId="3" fontId="28" fillId="0" borderId="0" xfId="297" applyNumberFormat="1" applyFont="1" applyBorder="1"/>
    <xf numFmtId="170" fontId="28" fillId="0" borderId="15" xfId="297" applyNumberFormat="1" applyFont="1" applyBorder="1"/>
    <xf numFmtId="3" fontId="28" fillId="0" borderId="50" xfId="297" applyNumberFormat="1" applyFont="1" applyBorder="1"/>
    <xf numFmtId="3" fontId="28" fillId="0" borderId="16" xfId="297" applyNumberFormat="1" applyFont="1" applyBorder="1"/>
    <xf numFmtId="4" fontId="40" fillId="0" borderId="0" xfId="0" applyNumberFormat="1" applyFont="1" applyBorder="1" applyAlignment="1">
      <alignment horizontal="left" vertical="center" wrapText="1"/>
    </xf>
    <xf numFmtId="4" fontId="57" fillId="0" borderId="0" xfId="300" applyNumberFormat="1" applyFont="1" applyBorder="1" applyAlignment="1">
      <alignment horizontal="left" vertical="center" wrapText="1"/>
    </xf>
    <xf numFmtId="0" fontId="57" fillId="0" borderId="0" xfId="300" applyFont="1" applyBorder="1" applyAlignment="1">
      <alignment horizontal="left" vertical="center" wrapText="1"/>
    </xf>
    <xf numFmtId="0" fontId="29" fillId="0" borderId="26" xfId="0" applyFont="1" applyBorder="1" applyAlignment="1">
      <alignment vertical="top" wrapText="1"/>
    </xf>
    <xf numFmtId="0" fontId="29" fillId="0" borderId="15" xfId="0" applyFont="1" applyBorder="1" applyAlignment="1">
      <alignment horizontal="center" vertical="top"/>
    </xf>
    <xf numFmtId="3" fontId="85" fillId="0" borderId="0" xfId="297" applyNumberFormat="1" applyFont="1" applyFill="1" applyBorder="1" applyAlignment="1">
      <alignment vertical="top"/>
    </xf>
    <xf numFmtId="3" fontId="85" fillId="0" borderId="0" xfId="297" applyNumberFormat="1" applyFont="1" applyAlignment="1">
      <alignment vertical="top"/>
    </xf>
    <xf numFmtId="0" fontId="29" fillId="0" borderId="15" xfId="297" applyFont="1" applyBorder="1" applyAlignment="1">
      <alignment horizontal="center" vertical="top"/>
    </xf>
    <xf numFmtId="3" fontId="29" fillId="0" borderId="0" xfId="297" applyNumberFormat="1" applyFont="1" applyBorder="1" applyAlignment="1">
      <alignment vertical="top"/>
    </xf>
    <xf numFmtId="170" fontId="29" fillId="0" borderId="15" xfId="297" applyNumberFormat="1" applyFont="1" applyBorder="1" applyAlignment="1">
      <alignment vertical="top"/>
    </xf>
    <xf numFmtId="3" fontId="28" fillId="0" borderId="51" xfId="297" applyNumberFormat="1" applyFont="1" applyBorder="1" applyAlignment="1">
      <alignment vertical="center"/>
    </xf>
    <xf numFmtId="3" fontId="28" fillId="0" borderId="52" xfId="297" applyNumberFormat="1" applyFont="1" applyBorder="1" applyAlignment="1">
      <alignment vertical="center"/>
    </xf>
    <xf numFmtId="3" fontId="28" fillId="0" borderId="53" xfId="297" applyNumberFormat="1" applyFont="1" applyBorder="1" applyAlignment="1">
      <alignment vertical="center"/>
    </xf>
    <xf numFmtId="3" fontId="87" fillId="0" borderId="0" xfId="0" applyNumberFormat="1" applyFont="1" applyBorder="1"/>
    <xf numFmtId="0" fontId="29" fillId="0" borderId="13" xfId="0" applyFont="1" applyBorder="1" applyAlignment="1">
      <alignment horizontal="center"/>
    </xf>
    <xf numFmtId="3" fontId="85" fillId="0" borderId="35" xfId="299" applyNumberFormat="1" applyFont="1" applyBorder="1"/>
    <xf numFmtId="170" fontId="29" fillId="0" borderId="35" xfId="0" applyNumberFormat="1" applyFont="1" applyBorder="1"/>
    <xf numFmtId="3" fontId="29" fillId="0" borderId="35" xfId="0" applyNumberFormat="1" applyFont="1" applyBorder="1"/>
    <xf numFmtId="171" fontId="29" fillId="0" borderId="50" xfId="0" applyNumberFormat="1" applyFont="1" applyBorder="1"/>
    <xf numFmtId="170" fontId="29" fillId="0" borderId="34" xfId="0" applyNumberFormat="1" applyFont="1" applyBorder="1"/>
    <xf numFmtId="170" fontId="29" fillId="0" borderId="17" xfId="0" applyNumberFormat="1" applyFont="1" applyBorder="1"/>
    <xf numFmtId="4" fontId="29" fillId="0" borderId="0" xfId="0" applyNumberFormat="1" applyFont="1"/>
    <xf numFmtId="0" fontId="0" fillId="0" borderId="0" xfId="0" applyFill="1"/>
    <xf numFmtId="0" fontId="58" fillId="0" borderId="0" xfId="300" applyFont="1" applyFill="1"/>
    <xf numFmtId="0" fontId="58" fillId="0" borderId="0" xfId="300" applyFont="1" applyFill="1" applyBorder="1"/>
    <xf numFmtId="166" fontId="58" fillId="0" borderId="48" xfId="300" applyNumberFormat="1" applyFont="1" applyFill="1" applyBorder="1" applyAlignment="1">
      <alignment horizontal="center" vertical="center"/>
    </xf>
    <xf numFmtId="0" fontId="59" fillId="0" borderId="0" xfId="300" applyFont="1" applyFill="1" applyBorder="1" applyAlignment="1">
      <alignment horizontal="center"/>
    </xf>
    <xf numFmtId="0" fontId="58" fillId="0" borderId="56" xfId="300" applyFont="1" applyFill="1" applyBorder="1" applyAlignment="1">
      <alignment horizontal="left" vertical="center"/>
    </xf>
    <xf numFmtId="0" fontId="58" fillId="0" borderId="57" xfId="300" applyFont="1" applyFill="1" applyBorder="1" applyAlignment="1">
      <alignment horizontal="left" vertical="center"/>
    </xf>
    <xf numFmtId="0" fontId="58" fillId="0" borderId="58" xfId="300" applyFont="1" applyFill="1" applyBorder="1" applyAlignment="1">
      <alignment horizontal="left" vertical="center"/>
    </xf>
    <xf numFmtId="3" fontId="58" fillId="0" borderId="50" xfId="300" applyNumberFormat="1" applyFont="1" applyFill="1" applyBorder="1" applyAlignment="1">
      <alignment horizontal="center" vertical="center"/>
    </xf>
    <xf numFmtId="0" fontId="59" fillId="0" borderId="0" xfId="300" applyFont="1" applyFill="1" applyBorder="1" applyAlignment="1">
      <alignment horizontal="left"/>
    </xf>
    <xf numFmtId="0" fontId="58" fillId="0" borderId="54" xfId="300" applyFont="1" applyFill="1" applyBorder="1" applyAlignment="1">
      <alignment horizontal="left" vertical="center"/>
    </xf>
    <xf numFmtId="0" fontId="58" fillId="0" borderId="34" xfId="300" applyFont="1" applyFill="1" applyBorder="1" applyAlignment="1">
      <alignment horizontal="left" vertical="center"/>
    </xf>
    <xf numFmtId="0" fontId="58" fillId="0" borderId="0" xfId="300" applyFont="1" applyFill="1" applyBorder="1" applyAlignment="1">
      <alignment horizontal="left"/>
    </xf>
    <xf numFmtId="0" fontId="0" fillId="0" borderId="0" xfId="0" applyFill="1" applyAlignment="1">
      <alignment horizontal="left"/>
    </xf>
    <xf numFmtId="0" fontId="29" fillId="0" borderId="0" xfId="0" applyFont="1" applyBorder="1" applyAlignment="1">
      <alignment wrapText="1"/>
    </xf>
    <xf numFmtId="0" fontId="4" fillId="0" borderId="0" xfId="0" applyFont="1" applyAlignment="1"/>
    <xf numFmtId="3" fontId="29" fillId="0" borderId="50" xfId="300" applyNumberFormat="1" applyFont="1" applyFill="1" applyBorder="1" applyAlignment="1">
      <alignment horizontal="center" vertical="center"/>
    </xf>
    <xf numFmtId="0" fontId="4" fillId="0" borderId="0" xfId="0" applyFont="1"/>
    <xf numFmtId="3" fontId="4" fillId="0" borderId="0" xfId="0" applyNumberFormat="1" applyFont="1"/>
    <xf numFmtId="3" fontId="29" fillId="0" borderId="0" xfId="0" applyNumberFormat="1" applyFont="1" applyFill="1"/>
    <xf numFmtId="3" fontId="29" fillId="0" borderId="0" xfId="0" applyNumberFormat="1" applyFont="1" applyBorder="1" applyAlignment="1">
      <alignment wrapText="1"/>
    </xf>
    <xf numFmtId="0" fontId="29" fillId="0" borderId="0" xfId="0" applyFont="1" applyFill="1" applyBorder="1"/>
    <xf numFmtId="170" fontId="29" fillId="0" borderId="0" xfId="0" applyNumberFormat="1" applyFont="1" applyFill="1" applyBorder="1"/>
    <xf numFmtId="171" fontId="29" fillId="0" borderId="15" xfId="0" applyNumberFormat="1" applyFont="1" applyBorder="1"/>
    <xf numFmtId="49" fontId="36" fillId="0" borderId="0" xfId="0" applyNumberFormat="1" applyFont="1" applyFill="1" applyAlignment="1">
      <alignment horizontal="left" vertical="center"/>
    </xf>
    <xf numFmtId="0" fontId="22" fillId="0" borderId="0" xfId="0" applyFont="1" applyFill="1" applyAlignment="1">
      <alignment horizontal="center"/>
    </xf>
    <xf numFmtId="0" fontId="37" fillId="0" borderId="0" xfId="0" applyFont="1" applyFill="1" applyAlignment="1">
      <alignment horizontal="center"/>
    </xf>
    <xf numFmtId="0" fontId="29" fillId="0" borderId="56" xfId="0" applyFont="1" applyBorder="1" applyAlignment="1">
      <alignment horizontal="left"/>
    </xf>
    <xf numFmtId="0" fontId="29" fillId="0" borderId="57" xfId="0" applyFont="1" applyBorder="1"/>
    <xf numFmtId="0" fontId="29" fillId="0" borderId="58" xfId="0" applyFont="1" applyBorder="1"/>
    <xf numFmtId="0" fontId="29" fillId="0" borderId="0" xfId="0" applyFont="1" applyBorder="1" applyAlignment="1">
      <alignment horizontal="center"/>
    </xf>
    <xf numFmtId="0" fontId="29" fillId="0" borderId="0" xfId="0" applyFont="1" applyAlignment="1">
      <alignment horizontal="center"/>
    </xf>
    <xf numFmtId="3" fontId="29" fillId="0" borderId="44" xfId="0" applyNumberFormat="1" applyFont="1" applyBorder="1"/>
    <xf numFmtId="3" fontId="59" fillId="0" borderId="27" xfId="300" applyNumberFormat="1" applyFont="1" applyFill="1" applyBorder="1" applyAlignment="1">
      <alignment horizontal="center" vertical="center"/>
    </xf>
    <xf numFmtId="3" fontId="28" fillId="0" borderId="58" xfId="0" applyNumberFormat="1" applyFont="1" applyBorder="1" applyAlignment="1">
      <alignment horizontal="center"/>
    </xf>
    <xf numFmtId="3" fontId="28" fillId="0" borderId="46" xfId="0" applyNumberFormat="1" applyFont="1" applyBorder="1" applyAlignment="1">
      <alignment horizontal="center"/>
    </xf>
    <xf numFmtId="17" fontId="28" fillId="0" borderId="60" xfId="0" applyNumberFormat="1" applyFont="1" applyBorder="1" applyAlignment="1">
      <alignment horizontal="center"/>
    </xf>
    <xf numFmtId="3" fontId="28" fillId="0" borderId="29" xfId="0" applyNumberFormat="1" applyFont="1" applyBorder="1" applyAlignment="1">
      <alignment horizontal="center"/>
    </xf>
    <xf numFmtId="3" fontId="28" fillId="0" borderId="37" xfId="0" applyNumberFormat="1" applyFont="1" applyBorder="1" applyAlignment="1">
      <alignment horizontal="center"/>
    </xf>
    <xf numFmtId="17" fontId="28" fillId="0" borderId="74" xfId="0" applyNumberFormat="1" applyFont="1" applyBorder="1" applyAlignment="1">
      <alignment horizontal="center"/>
    </xf>
    <xf numFmtId="170" fontId="28" fillId="0" borderId="33" xfId="0" applyNumberFormat="1" applyFont="1" applyBorder="1"/>
    <xf numFmtId="171" fontId="28" fillId="0" borderId="27" xfId="0" applyNumberFormat="1" applyFont="1" applyBorder="1"/>
    <xf numFmtId="170" fontId="28" fillId="0" borderId="33" xfId="0" applyNumberFormat="1" applyFont="1" applyBorder="1" applyAlignment="1">
      <alignment horizontal="right"/>
    </xf>
    <xf numFmtId="171" fontId="28" fillId="0" borderId="27" xfId="0" applyNumberFormat="1" applyFont="1" applyBorder="1" applyAlignment="1">
      <alignment horizontal="right"/>
    </xf>
    <xf numFmtId="3" fontId="90" fillId="0" borderId="36" xfId="0" applyNumberFormat="1" applyFont="1" applyBorder="1"/>
    <xf numFmtId="170" fontId="28" fillId="0" borderId="61" xfId="0" applyNumberFormat="1" applyFont="1" applyBorder="1"/>
    <xf numFmtId="170" fontId="28" fillId="0" borderId="44" xfId="0" applyNumberFormat="1" applyFont="1" applyBorder="1"/>
    <xf numFmtId="3" fontId="28" fillId="0" borderId="46" xfId="0" applyNumberFormat="1" applyFont="1" applyBorder="1"/>
    <xf numFmtId="3" fontId="28" fillId="0" borderId="44" xfId="0" applyNumberFormat="1" applyFont="1" applyBorder="1"/>
    <xf numFmtId="0" fontId="28" fillId="0" borderId="60" xfId="0" applyFont="1" applyBorder="1"/>
    <xf numFmtId="0" fontId="29" fillId="0" borderId="17" xfId="0" applyFont="1" applyBorder="1" applyAlignment="1">
      <alignment horizontal="left"/>
    </xf>
    <xf numFmtId="3" fontId="28" fillId="0" borderId="36" xfId="0" applyNumberFormat="1" applyFont="1" applyFill="1" applyBorder="1"/>
    <xf numFmtId="3" fontId="28" fillId="0" borderId="76" xfId="0" applyNumberFormat="1" applyFont="1" applyBorder="1"/>
    <xf numFmtId="166" fontId="28" fillId="0" borderId="29" xfId="0" applyNumberFormat="1" applyFont="1" applyBorder="1"/>
    <xf numFmtId="166" fontId="28" fillId="0" borderId="37" xfId="0" applyNumberFormat="1" applyFont="1" applyBorder="1"/>
    <xf numFmtId="3" fontId="28" fillId="0" borderId="29" xfId="0" applyNumberFormat="1" applyFont="1" applyBorder="1"/>
    <xf numFmtId="170" fontId="28" fillId="0" borderId="75" xfId="0" applyNumberFormat="1" applyFont="1" applyBorder="1"/>
    <xf numFmtId="170" fontId="28" fillId="0" borderId="36" xfId="0" applyNumberFormat="1" applyFont="1" applyBorder="1"/>
    <xf numFmtId="0" fontId="28" fillId="0" borderId="27" xfId="0" applyFont="1" applyBorder="1"/>
    <xf numFmtId="170" fontId="28" fillId="0" borderId="29" xfId="0" applyNumberFormat="1" applyFont="1" applyBorder="1"/>
    <xf numFmtId="170" fontId="28" fillId="0" borderId="37" xfId="0" applyNumberFormat="1" applyFont="1" applyBorder="1"/>
    <xf numFmtId="3" fontId="59" fillId="0" borderId="29" xfId="300" applyNumberFormat="1" applyFont="1" applyFill="1" applyBorder="1" applyAlignment="1">
      <alignment horizontal="center" vertical="center"/>
    </xf>
    <xf numFmtId="0" fontId="59" fillId="0" borderId="33" xfId="300" applyFont="1" applyFill="1" applyBorder="1" applyAlignment="1">
      <alignment horizontal="left" vertical="center"/>
    </xf>
    <xf numFmtId="166" fontId="28" fillId="0" borderId="75" xfId="0" applyNumberFormat="1" applyFont="1" applyBorder="1" applyAlignment="1">
      <alignment horizontal="right"/>
    </xf>
    <xf numFmtId="3" fontId="28" fillId="0" borderId="37" xfId="0" applyNumberFormat="1" applyFont="1" applyBorder="1"/>
    <xf numFmtId="3" fontId="28" fillId="0" borderId="36" xfId="0" applyNumberFormat="1" applyFont="1" applyBorder="1"/>
    <xf numFmtId="0" fontId="28" fillId="0" borderId="37" xfId="0" applyFont="1" applyBorder="1" applyAlignment="1">
      <alignment horizontal="center"/>
    </xf>
    <xf numFmtId="0" fontId="28" fillId="0" borderId="74" xfId="0" applyFont="1" applyBorder="1"/>
    <xf numFmtId="168" fontId="28" fillId="0" borderId="33" xfId="0" applyNumberFormat="1" applyFont="1" applyFill="1" applyBorder="1" applyAlignment="1" applyProtection="1">
      <alignment horizontal="right"/>
    </xf>
    <xf numFmtId="0" fontId="28" fillId="0" borderId="42" xfId="0" applyFont="1" applyBorder="1" applyAlignment="1">
      <alignment horizontal="left"/>
    </xf>
    <xf numFmtId="166" fontId="28" fillId="0" borderId="20" xfId="0" applyNumberFormat="1" applyFont="1" applyBorder="1"/>
    <xf numFmtId="166" fontId="28" fillId="0" borderId="19" xfId="0" applyNumberFormat="1" applyFont="1" applyBorder="1"/>
    <xf numFmtId="3" fontId="28" fillId="0" borderId="40" xfId="0" applyNumberFormat="1" applyFont="1" applyBorder="1"/>
    <xf numFmtId="3" fontId="28" fillId="0" borderId="19" xfId="0" applyNumberFormat="1" applyFont="1" applyBorder="1"/>
    <xf numFmtId="0" fontId="28" fillId="0" borderId="19" xfId="0" applyFont="1" applyBorder="1" applyAlignment="1">
      <alignment horizontal="left"/>
    </xf>
    <xf numFmtId="168" fontId="28" fillId="0" borderId="33" xfId="0" applyNumberFormat="1" applyFont="1" applyBorder="1" applyAlignment="1" applyProtection="1">
      <alignment horizontal="right"/>
    </xf>
    <xf numFmtId="3" fontId="28" fillId="0" borderId="33" xfId="0" applyNumberFormat="1" applyFont="1" applyBorder="1"/>
    <xf numFmtId="0" fontId="28" fillId="0" borderId="33" xfId="0" applyFont="1" applyBorder="1" applyAlignment="1">
      <alignment horizontal="left"/>
    </xf>
    <xf numFmtId="176" fontId="56" fillId="0" borderId="0" xfId="490" applyNumberFormat="1" applyFont="1" applyFill="1" applyBorder="1" applyAlignment="1" applyProtection="1">
      <alignment horizontal="right" vertical="top" wrapText="1"/>
    </xf>
    <xf numFmtId="3" fontId="88" fillId="70" borderId="0" xfId="470" applyNumberFormat="1" applyFont="1" applyFill="1" applyBorder="1"/>
    <xf numFmtId="0" fontId="29" fillId="0" borderId="15" xfId="0" applyFont="1" applyBorder="1" applyAlignment="1">
      <alignment horizontal="left" vertical="center"/>
    </xf>
    <xf numFmtId="4" fontId="40" fillId="0" borderId="19" xfId="298" applyNumberFormat="1" applyFont="1" applyBorder="1" applyAlignment="1">
      <alignment horizontal="left" vertical="center" wrapText="1"/>
    </xf>
    <xf numFmtId="166" fontId="28" fillId="0" borderId="29" xfId="0" applyNumberFormat="1" applyFont="1" applyBorder="1" applyAlignment="1">
      <alignment horizontal="right"/>
    </xf>
    <xf numFmtId="3" fontId="28" fillId="0" borderId="75" xfId="0" applyNumberFormat="1" applyFont="1" applyFill="1" applyBorder="1"/>
    <xf numFmtId="171" fontId="29" fillId="0" borderId="21" xfId="0" applyNumberFormat="1" applyFont="1" applyBorder="1"/>
    <xf numFmtId="0" fontId="28" fillId="0" borderId="22" xfId="0" applyFont="1" applyBorder="1"/>
    <xf numFmtId="3" fontId="28" fillId="0" borderId="78" xfId="0" applyNumberFormat="1" applyFont="1" applyBorder="1"/>
    <xf numFmtId="3" fontId="29" fillId="0" borderId="34" xfId="0" applyNumberFormat="1" applyFont="1" applyBorder="1"/>
    <xf numFmtId="3" fontId="28" fillId="0" borderId="77" xfId="0" applyNumberFormat="1" applyFont="1" applyBorder="1"/>
    <xf numFmtId="3" fontId="88" fillId="70" borderId="0" xfId="471" applyNumberFormat="1" applyFont="1" applyFill="1" applyBorder="1"/>
    <xf numFmtId="0" fontId="29" fillId="0" borderId="0" xfId="0" applyFont="1" applyBorder="1" applyAlignment="1">
      <alignment horizontal="center"/>
    </xf>
    <xf numFmtId="0" fontId="29" fillId="0" borderId="18" xfId="0" applyFont="1" applyBorder="1" applyAlignment="1">
      <alignment horizontal="center"/>
    </xf>
    <xf numFmtId="0" fontId="29" fillId="0" borderId="12" xfId="0" applyFont="1" applyBorder="1" applyAlignment="1">
      <alignment horizontal="center"/>
    </xf>
    <xf numFmtId="0" fontId="29" fillId="0" borderId="0" xfId="0" applyFont="1" applyAlignment="1">
      <alignment horizontal="center"/>
    </xf>
    <xf numFmtId="0" fontId="28" fillId="0" borderId="36" xfId="0" applyFont="1" applyBorder="1"/>
    <xf numFmtId="0" fontId="29" fillId="0" borderId="0" xfId="0" applyFont="1" applyBorder="1" applyAlignment="1">
      <alignment horizontal="center"/>
    </xf>
    <xf numFmtId="3" fontId="29" fillId="0" borderId="22" xfId="0" applyNumberFormat="1" applyFont="1" applyBorder="1"/>
    <xf numFmtId="166" fontId="29" fillId="0" borderId="22" xfId="0" applyNumberFormat="1" applyFont="1" applyBorder="1"/>
    <xf numFmtId="166" fontId="29" fillId="0" borderId="20" xfId="0" applyNumberFormat="1" applyFont="1" applyBorder="1"/>
    <xf numFmtId="4" fontId="29" fillId="0" borderId="18" xfId="471" applyNumberFormat="1" applyFont="1" applyFill="1" applyBorder="1" applyAlignment="1">
      <alignment horizontal="center"/>
    </xf>
    <xf numFmtId="4" fontId="29" fillId="0" borderId="15" xfId="471" applyNumberFormat="1" applyFont="1" applyFill="1" applyBorder="1" applyAlignment="1">
      <alignment horizontal="center"/>
    </xf>
    <xf numFmtId="2" fontId="28" fillId="0" borderId="33" xfId="471" applyNumberFormat="1" applyFont="1" applyFill="1" applyBorder="1" applyAlignment="1">
      <alignment horizontal="center"/>
    </xf>
    <xf numFmtId="0" fontId="28" fillId="0" borderId="26" xfId="0" applyFont="1" applyBorder="1" applyAlignment="1">
      <alignment horizontal="left"/>
    </xf>
    <xf numFmtId="2" fontId="28" fillId="0" borderId="54" xfId="471" applyNumberFormat="1" applyFont="1" applyFill="1" applyBorder="1" applyAlignment="1">
      <alignment horizontal="center"/>
    </xf>
    <xf numFmtId="168" fontId="28" fillId="0" borderId="54" xfId="0" applyNumberFormat="1" applyFont="1" applyFill="1" applyBorder="1" applyAlignment="1" applyProtection="1">
      <alignment horizontal="right"/>
    </xf>
    <xf numFmtId="0" fontId="29" fillId="0" borderId="56" xfId="0" applyFont="1" applyBorder="1"/>
    <xf numFmtId="4" fontId="40" fillId="0" borderId="19" xfId="471" applyNumberFormat="1" applyFont="1" applyBorder="1" applyAlignment="1">
      <alignment horizontal="left" vertical="center" wrapText="1"/>
    </xf>
    <xf numFmtId="3" fontId="29" fillId="0" borderId="36" xfId="0" applyNumberFormat="1" applyFont="1" applyBorder="1"/>
    <xf numFmtId="3" fontId="29" fillId="0" borderId="37" xfId="0" applyNumberFormat="1" applyFont="1" applyBorder="1"/>
    <xf numFmtId="170" fontId="29" fillId="0" borderId="36" xfId="0" applyNumberFormat="1" applyFont="1" applyBorder="1"/>
    <xf numFmtId="166" fontId="29" fillId="0" borderId="29" xfId="0" applyNumberFormat="1" applyFont="1" applyBorder="1"/>
    <xf numFmtId="0" fontId="28" fillId="0" borderId="45" xfId="0" applyFont="1" applyBorder="1"/>
    <xf numFmtId="0" fontId="28" fillId="0" borderId="15" xfId="0" applyFont="1" applyBorder="1"/>
    <xf numFmtId="3" fontId="28" fillId="0" borderId="15" xfId="0" applyNumberFormat="1" applyFont="1" applyBorder="1"/>
    <xf numFmtId="0" fontId="28" fillId="0" borderId="0" xfId="0"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center" vertical="center"/>
    </xf>
    <xf numFmtId="0" fontId="28" fillId="0" borderId="15" xfId="0" applyFont="1" applyBorder="1" applyAlignment="1">
      <alignment horizontal="center"/>
    </xf>
    <xf numFmtId="0" fontId="28" fillId="0" borderId="18" xfId="0" applyFont="1" applyBorder="1" applyAlignment="1">
      <alignment horizontal="center"/>
    </xf>
    <xf numFmtId="0" fontId="28" fillId="0" borderId="12" xfId="0" applyFont="1" applyBorder="1" applyAlignment="1">
      <alignment horizontal="center"/>
    </xf>
    <xf numFmtId="0" fontId="28" fillId="0" borderId="16" xfId="0" applyFont="1" applyBorder="1" applyAlignment="1">
      <alignment horizontal="center"/>
    </xf>
    <xf numFmtId="0" fontId="28" fillId="0" borderId="0" xfId="0" applyFont="1"/>
    <xf numFmtId="0" fontId="28" fillId="0" borderId="0" xfId="0" applyFont="1" applyFill="1" applyBorder="1" applyAlignment="1">
      <alignment horizontal="center"/>
    </xf>
    <xf numFmtId="0" fontId="28" fillId="0" borderId="0" xfId="0" applyFont="1" applyBorder="1"/>
    <xf numFmtId="0" fontId="28" fillId="0" borderId="13" xfId="0" applyFont="1" applyBorder="1" applyAlignment="1">
      <alignment horizontal="center"/>
    </xf>
    <xf numFmtId="0" fontId="28" fillId="0" borderId="14"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9" fillId="0" borderId="59" xfId="0" applyFont="1" applyBorder="1"/>
    <xf numFmtId="170" fontId="29" fillId="0" borderId="90" xfId="0" applyNumberFormat="1" applyFont="1" applyBorder="1"/>
    <xf numFmtId="170" fontId="29" fillId="0" borderId="94" xfId="0" applyNumberFormat="1" applyFont="1" applyBorder="1"/>
    <xf numFmtId="170" fontId="29" fillId="0" borderId="48" xfId="0" applyNumberFormat="1" applyFont="1" applyBorder="1"/>
    <xf numFmtId="3" fontId="28" fillId="0" borderId="95" xfId="281" applyNumberFormat="1" applyFont="1" applyFill="1" applyBorder="1" applyAlignment="1" applyProtection="1"/>
    <xf numFmtId="170" fontId="28" fillId="0" borderId="95" xfId="281" applyNumberFormat="1" applyFont="1" applyFill="1" applyBorder="1" applyAlignment="1" applyProtection="1"/>
    <xf numFmtId="170" fontId="28" fillId="0" borderId="95" xfId="0" applyNumberFormat="1" applyFont="1" applyBorder="1"/>
    <xf numFmtId="170" fontId="28" fillId="0" borderId="82" xfId="0" applyNumberFormat="1" applyFont="1" applyBorder="1"/>
    <xf numFmtId="0" fontId="28" fillId="0" borderId="90" xfId="0" applyFont="1" applyBorder="1" applyAlignment="1">
      <alignment horizontal="center"/>
    </xf>
    <xf numFmtId="0" fontId="28" fillId="0" borderId="91" xfId="0" applyFont="1" applyBorder="1" applyAlignment="1">
      <alignment horizontal="center"/>
    </xf>
    <xf numFmtId="0" fontId="28" fillId="0" borderId="93" xfId="0" applyFont="1" applyBorder="1" applyAlignment="1">
      <alignment horizontal="center"/>
    </xf>
    <xf numFmtId="0" fontId="28" fillId="0" borderId="48" xfId="0" applyFont="1" applyBorder="1" applyAlignment="1">
      <alignment horizontal="center"/>
    </xf>
    <xf numFmtId="0" fontId="28" fillId="0" borderId="25" xfId="0" applyFont="1" applyBorder="1" applyAlignment="1">
      <alignment horizontal="center"/>
    </xf>
    <xf numFmtId="0" fontId="28" fillId="0" borderId="54" xfId="0" applyFont="1" applyBorder="1" applyAlignment="1">
      <alignment horizontal="center"/>
    </xf>
    <xf numFmtId="0" fontId="28" fillId="0" borderId="26" xfId="0" applyFont="1" applyBorder="1" applyAlignment="1">
      <alignment horizontal="center"/>
    </xf>
    <xf numFmtId="3" fontId="28" fillId="0" borderId="34" xfId="0" applyNumberFormat="1" applyFont="1" applyBorder="1" applyAlignment="1">
      <alignment horizontal="center"/>
    </xf>
    <xf numFmtId="0" fontId="28" fillId="0" borderId="17" xfId="0" applyFont="1" applyBorder="1" applyAlignment="1">
      <alignment horizontal="center"/>
    </xf>
    <xf numFmtId="170" fontId="28" fillId="0" borderId="17" xfId="0" applyNumberFormat="1" applyFont="1" applyBorder="1" applyAlignment="1">
      <alignment horizontal="center"/>
    </xf>
    <xf numFmtId="0" fontId="28" fillId="0" borderId="12" xfId="0" applyFont="1" applyBorder="1" applyAlignment="1">
      <alignment horizontal="center"/>
    </xf>
    <xf numFmtId="16" fontId="28" fillId="0" borderId="13" xfId="0" applyNumberFormat="1" applyFont="1" applyBorder="1" applyAlignment="1">
      <alignment horizontal="center"/>
    </xf>
    <xf numFmtId="0" fontId="28" fillId="0" borderId="44" xfId="0" applyFont="1" applyBorder="1" applyAlignment="1">
      <alignment horizontal="center"/>
    </xf>
    <xf numFmtId="0" fontId="84" fillId="0" borderId="0" xfId="0" applyFont="1"/>
    <xf numFmtId="0" fontId="29" fillId="0" borderId="94" xfId="0" applyFont="1" applyBorder="1" applyAlignment="1">
      <alignment vertical="center"/>
    </xf>
    <xf numFmtId="0" fontId="29" fillId="0" borderId="48" xfId="0" applyFont="1" applyBorder="1" applyAlignment="1">
      <alignment vertical="center"/>
    </xf>
    <xf numFmtId="1" fontId="29" fillId="0" borderId="48" xfId="0" applyNumberFormat="1" applyFont="1" applyBorder="1" applyAlignment="1">
      <alignment vertical="center"/>
    </xf>
    <xf numFmtId="0" fontId="28" fillId="0" borderId="82" xfId="0" applyFont="1" applyBorder="1" applyAlignment="1">
      <alignment vertical="center"/>
    </xf>
    <xf numFmtId="0" fontId="29" fillId="0" borderId="48" xfId="0" applyFont="1" applyBorder="1"/>
    <xf numFmtId="0" fontId="28" fillId="0" borderId="82" xfId="0" applyFont="1" applyBorder="1"/>
    <xf numFmtId="0" fontId="29" fillId="0" borderId="96" xfId="0" applyFont="1" applyBorder="1"/>
    <xf numFmtId="0" fontId="28" fillId="0" borderId="97" xfId="0" applyFont="1" applyBorder="1" applyAlignment="1">
      <alignment horizontal="center"/>
    </xf>
    <xf numFmtId="0" fontId="28" fillId="0" borderId="34" xfId="0" applyFont="1" applyBorder="1" applyAlignment="1">
      <alignment horizontal="center"/>
    </xf>
    <xf numFmtId="170" fontId="29" fillId="0" borderId="97" xfId="0" applyNumberFormat="1" applyFont="1" applyBorder="1" applyAlignment="1">
      <alignment horizontal="right"/>
    </xf>
    <xf numFmtId="170" fontId="29" fillId="0" borderId="98" xfId="0" applyNumberFormat="1" applyFont="1" applyBorder="1"/>
    <xf numFmtId="3" fontId="29" fillId="0" borderId="99" xfId="0" applyNumberFormat="1" applyFont="1" applyBorder="1"/>
    <xf numFmtId="3" fontId="28" fillId="0" borderId="82" xfId="0" applyNumberFormat="1" applyFont="1" applyBorder="1"/>
    <xf numFmtId="0" fontId="28" fillId="0" borderId="23" xfId="0" applyFont="1" applyBorder="1" applyAlignment="1">
      <alignment horizontal="center"/>
    </xf>
    <xf numFmtId="0" fontId="28" fillId="0" borderId="0" xfId="0" applyFont="1" applyBorder="1" applyAlignment="1">
      <alignment horizontal="center"/>
    </xf>
    <xf numFmtId="0" fontId="28" fillId="0" borderId="12" xfId="0" applyFont="1" applyBorder="1" applyAlignment="1" applyProtection="1">
      <alignment horizontal="center" vertical="center"/>
    </xf>
    <xf numFmtId="0" fontId="28" fillId="0" borderId="0" xfId="0" applyFont="1" applyBorder="1" applyAlignment="1">
      <alignment horizontal="center" vertical="center"/>
    </xf>
    <xf numFmtId="0" fontId="28" fillId="0" borderId="15"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2" xfId="0" applyFont="1" applyBorder="1" applyAlignment="1">
      <alignment horizontal="center"/>
    </xf>
    <xf numFmtId="3" fontId="29" fillId="0" borderId="48" xfId="0" applyNumberFormat="1" applyFont="1" applyBorder="1" applyAlignment="1">
      <alignment horizontal="center"/>
    </xf>
    <xf numFmtId="0" fontId="28" fillId="0" borderId="18" xfId="0" applyFont="1" applyBorder="1"/>
    <xf numFmtId="170" fontId="28" fillId="0" borderId="18" xfId="0" applyNumberFormat="1" applyFont="1" applyBorder="1" applyAlignment="1">
      <alignment horizontal="center"/>
    </xf>
    <xf numFmtId="170" fontId="28" fillId="0" borderId="15" xfId="0" applyNumberFormat="1" applyFont="1" applyBorder="1" applyAlignment="1">
      <alignment horizontal="center"/>
    </xf>
    <xf numFmtId="0" fontId="28" fillId="0" borderId="3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vertical="center" wrapText="1"/>
    </xf>
    <xf numFmtId="0" fontId="28" fillId="0" borderId="42" xfId="0" applyFont="1" applyBorder="1" applyAlignment="1" applyProtection="1">
      <alignment horizontal="center" vertical="center" wrapText="1"/>
    </xf>
    <xf numFmtId="0" fontId="28" fillId="0" borderId="40" xfId="0" applyFont="1" applyBorder="1" applyAlignment="1" applyProtection="1">
      <alignment horizontal="center" vertical="center" wrapText="1"/>
    </xf>
    <xf numFmtId="0" fontId="28" fillId="0" borderId="14" xfId="0" applyFont="1" applyBorder="1" applyAlignment="1" applyProtection="1">
      <alignment horizontal="center" vertical="center"/>
    </xf>
    <xf numFmtId="0" fontId="28" fillId="25" borderId="39" xfId="0" applyFont="1" applyFill="1" applyBorder="1" applyAlignment="1">
      <alignment horizontal="center"/>
    </xf>
    <xf numFmtId="0" fontId="28" fillId="0" borderId="27" xfId="0" applyFont="1" applyBorder="1" applyAlignment="1">
      <alignment horizontal="centerContinuous" vertical="center"/>
    </xf>
    <xf numFmtId="0" fontId="28" fillId="0" borderId="28" xfId="0" applyFont="1" applyBorder="1" applyAlignment="1">
      <alignment horizontal="centerContinuous" vertical="center"/>
    </xf>
    <xf numFmtId="0" fontId="28" fillId="0" borderId="29" xfId="0" applyFont="1" applyBorder="1" applyAlignment="1">
      <alignment horizontal="centerContinuous" vertical="center"/>
    </xf>
    <xf numFmtId="0" fontId="28" fillId="0" borderId="16" xfId="0" applyFont="1" applyBorder="1"/>
    <xf numFmtId="0" fontId="28" fillId="0" borderId="13" xfId="0" applyFont="1" applyBorder="1"/>
    <xf numFmtId="16" fontId="28" fillId="0" borderId="14" xfId="0" applyNumberFormat="1" applyFont="1" applyBorder="1" applyAlignment="1">
      <alignment horizontal="center"/>
    </xf>
    <xf numFmtId="0" fontId="28" fillId="0" borderId="19" xfId="0" applyFont="1" applyBorder="1" applyAlignment="1" applyProtection="1">
      <alignment horizontal="center"/>
    </xf>
    <xf numFmtId="0" fontId="59" fillId="0" borderId="56" xfId="300" applyFont="1" applyFill="1" applyBorder="1" applyAlignment="1">
      <alignment horizontal="center" vertical="center"/>
    </xf>
    <xf numFmtId="0" fontId="59" fillId="0" borderId="58" xfId="300" applyFont="1" applyFill="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vertical="center"/>
    </xf>
    <xf numFmtId="0" fontId="28" fillId="0" borderId="33" xfId="0" applyFont="1" applyBorder="1"/>
    <xf numFmtId="166" fontId="28" fillId="0" borderId="33" xfId="0" applyNumberFormat="1" applyFont="1" applyBorder="1"/>
    <xf numFmtId="0" fontId="28" fillId="0" borderId="13" xfId="0" applyFont="1" applyBorder="1" applyAlignment="1">
      <alignment horizontal="center"/>
    </xf>
    <xf numFmtId="0" fontId="28" fillId="0" borderId="87" xfId="0" applyFont="1" applyBorder="1" applyAlignment="1">
      <alignment horizontal="center"/>
    </xf>
    <xf numFmtId="0" fontId="92" fillId="0" borderId="79" xfId="0" applyFont="1" applyBorder="1"/>
    <xf numFmtId="0" fontId="92" fillId="0" borderId="79" xfId="0" applyFont="1" applyBorder="1" applyAlignment="1">
      <alignment horizontal="center"/>
    </xf>
    <xf numFmtId="0" fontId="93" fillId="0" borderId="33" xfId="0" applyFont="1" applyBorder="1" applyAlignment="1">
      <alignment horizontal="center" wrapText="1"/>
    </xf>
    <xf numFmtId="0" fontId="91" fillId="0" borderId="79" xfId="0" applyFont="1" applyBorder="1" applyAlignment="1">
      <alignment horizontal="center" vertical="center"/>
    </xf>
    <xf numFmtId="0" fontId="91" fillId="0" borderId="79" xfId="0" applyFont="1" applyBorder="1" applyAlignment="1">
      <alignment horizontal="center" vertical="center" wrapText="1"/>
    </xf>
    <xf numFmtId="0" fontId="93" fillId="0" borderId="33" xfId="0" applyFont="1" applyBorder="1" applyAlignment="1">
      <alignment horizontal="center" vertical="center" wrapText="1"/>
    </xf>
    <xf numFmtId="170" fontId="28" fillId="0" borderId="109" xfId="0" applyNumberFormat="1" applyFont="1" applyBorder="1"/>
    <xf numFmtId="3" fontId="28" fillId="0" borderId="109" xfId="0" applyNumberFormat="1" applyFont="1" applyBorder="1"/>
    <xf numFmtId="0" fontId="28" fillId="0" borderId="109" xfId="0" applyFont="1" applyBorder="1"/>
    <xf numFmtId="170" fontId="85" fillId="0" borderId="108" xfId="608" applyNumberFormat="1" applyFont="1" applyBorder="1"/>
    <xf numFmtId="0" fontId="29" fillId="0" borderId="0" xfId="0" applyFont="1"/>
    <xf numFmtId="0" fontId="29" fillId="0" borderId="17" xfId="0" applyFont="1" applyBorder="1"/>
    <xf numFmtId="0" fontId="29" fillId="0" borderId="24" xfId="0" applyFont="1" applyBorder="1"/>
    <xf numFmtId="0" fontId="29" fillId="0" borderId="14" xfId="0" applyFont="1" applyBorder="1"/>
    <xf numFmtId="170" fontId="85" fillId="0" borderId="34" xfId="608" applyNumberFormat="1" applyFont="1" applyBorder="1"/>
    <xf numFmtId="3" fontId="85" fillId="0" borderId="108" xfId="608" applyNumberFormat="1" applyFont="1" applyBorder="1"/>
    <xf numFmtId="0" fontId="85" fillId="0" borderId="34" xfId="608" applyFont="1" applyBorder="1"/>
    <xf numFmtId="3" fontId="85" fillId="0" borderId="34" xfId="608" applyNumberFormat="1" applyFont="1" applyBorder="1"/>
    <xf numFmtId="0" fontId="29" fillId="0" borderId="0" xfId="0" applyFont="1"/>
    <xf numFmtId="0" fontId="29" fillId="0" borderId="0" xfId="0" applyFont="1" applyBorder="1"/>
    <xf numFmtId="171" fontId="29" fillId="0" borderId="89" xfId="0" applyNumberFormat="1" applyFont="1" applyBorder="1"/>
    <xf numFmtId="0" fontId="29" fillId="0" borderId="107" xfId="0" applyFont="1" applyBorder="1"/>
    <xf numFmtId="171" fontId="29" fillId="0" borderId="15" xfId="0" applyNumberFormat="1" applyFont="1" applyBorder="1"/>
    <xf numFmtId="171" fontId="29" fillId="0" borderId="34" xfId="0" applyNumberFormat="1" applyFont="1" applyBorder="1"/>
    <xf numFmtId="3" fontId="85" fillId="0" borderId="15" xfId="608" applyNumberFormat="1" applyFont="1" applyBorder="1"/>
    <xf numFmtId="3" fontId="85" fillId="0" borderId="84" xfId="608" applyNumberFormat="1" applyFont="1" applyBorder="1"/>
    <xf numFmtId="171" fontId="85" fillId="0" borderId="15" xfId="608" applyNumberFormat="1" applyFont="1" applyBorder="1"/>
    <xf numFmtId="0" fontId="85" fillId="0" borderId="26" xfId="608" applyFont="1" applyBorder="1"/>
    <xf numFmtId="0" fontId="85" fillId="0" borderId="0" xfId="608" applyFont="1" applyBorder="1"/>
    <xf numFmtId="3" fontId="85" fillId="0" borderId="15" xfId="608" applyNumberFormat="1" applyFont="1" applyBorder="1"/>
    <xf numFmtId="3" fontId="85" fillId="0" borderId="84" xfId="608" applyNumberFormat="1" applyFont="1" applyBorder="1"/>
    <xf numFmtId="0" fontId="29" fillId="0" borderId="0" xfId="0" applyFont="1"/>
    <xf numFmtId="0" fontId="29" fillId="0" borderId="15" xfId="0" applyFont="1" applyBorder="1"/>
    <xf numFmtId="3" fontId="29" fillId="0" borderId="15" xfId="0" applyNumberFormat="1" applyFont="1" applyBorder="1"/>
    <xf numFmtId="3" fontId="29" fillId="0" borderId="16" xfId="0" applyNumberFormat="1" applyFont="1" applyBorder="1"/>
    <xf numFmtId="171" fontId="29" fillId="0" borderId="15" xfId="0" applyNumberFormat="1" applyFont="1" applyBorder="1"/>
    <xf numFmtId="0" fontId="29" fillId="0" borderId="15" xfId="0" applyFont="1" applyBorder="1" applyAlignment="1">
      <alignment horizontal="left" vertical="center" wrapText="1"/>
    </xf>
    <xf numFmtId="3" fontId="85" fillId="0" borderId="15" xfId="607" applyNumberFormat="1" applyFont="1" applyBorder="1"/>
    <xf numFmtId="3" fontId="85" fillId="0" borderId="15" xfId="607" applyNumberFormat="1" applyFont="1" applyBorder="1" applyAlignment="1">
      <alignment vertical="center"/>
    </xf>
    <xf numFmtId="3" fontId="85" fillId="0" borderId="89" xfId="607" applyNumberFormat="1" applyFont="1" applyBorder="1"/>
    <xf numFmtId="3" fontId="29" fillId="0" borderId="15" xfId="0" applyNumberFormat="1" applyFont="1" applyBorder="1"/>
    <xf numFmtId="3" fontId="29" fillId="0" borderId="16" xfId="0" applyNumberFormat="1" applyFont="1" applyBorder="1"/>
    <xf numFmtId="3" fontId="29" fillId="0" borderId="15" xfId="0" applyNumberFormat="1" applyFont="1" applyBorder="1"/>
    <xf numFmtId="3" fontId="29" fillId="0" borderId="16" xfId="0" applyNumberFormat="1" applyFont="1" applyBorder="1"/>
    <xf numFmtId="3" fontId="85" fillId="0" borderId="15" xfId="607" applyNumberFormat="1" applyFont="1" applyBorder="1"/>
    <xf numFmtId="3" fontId="85" fillId="0" borderId="15" xfId="607" applyNumberFormat="1" applyFont="1" applyBorder="1"/>
    <xf numFmtId="3" fontId="29" fillId="0" borderId="15" xfId="0" applyNumberFormat="1" applyFont="1" applyBorder="1"/>
    <xf numFmtId="3" fontId="85" fillId="0" borderId="15" xfId="607" applyNumberFormat="1" applyFont="1" applyBorder="1"/>
    <xf numFmtId="3" fontId="85" fillId="0" borderId="89" xfId="607" applyNumberFormat="1" applyFont="1" applyBorder="1"/>
    <xf numFmtId="3" fontId="29" fillId="0" borderId="15" xfId="0" applyNumberFormat="1" applyFont="1" applyBorder="1"/>
    <xf numFmtId="3" fontId="85" fillId="0" borderId="15" xfId="607" applyNumberFormat="1" applyFont="1" applyBorder="1"/>
    <xf numFmtId="3" fontId="85" fillId="0" borderId="89" xfId="607" applyNumberFormat="1" applyFont="1" applyBorder="1"/>
    <xf numFmtId="0" fontId="29" fillId="0" borderId="0" xfId="0" applyFont="1" applyBorder="1"/>
    <xf numFmtId="171" fontId="29" fillId="0" borderId="26" xfId="0" applyNumberFormat="1" applyFont="1" applyBorder="1"/>
    <xf numFmtId="3" fontId="85" fillId="0" borderId="15" xfId="607" applyNumberFormat="1" applyFont="1" applyBorder="1"/>
    <xf numFmtId="3" fontId="85" fillId="0" borderId="84" xfId="607" applyNumberFormat="1" applyFont="1" applyBorder="1"/>
    <xf numFmtId="3" fontId="29" fillId="0" borderId="15" xfId="0" applyNumberFormat="1" applyFont="1" applyBorder="1"/>
    <xf numFmtId="3" fontId="85" fillId="0" borderId="15" xfId="607" applyNumberFormat="1" applyFont="1" applyBorder="1"/>
    <xf numFmtId="0" fontId="29" fillId="0" borderId="16" xfId="0" applyFont="1" applyBorder="1"/>
    <xf numFmtId="171" fontId="29" fillId="0" borderId="26" xfId="0" applyNumberFormat="1" applyFont="1" applyBorder="1"/>
    <xf numFmtId="3" fontId="85" fillId="0" borderId="15" xfId="607" applyNumberFormat="1" applyFont="1" applyBorder="1"/>
    <xf numFmtId="3" fontId="85" fillId="0" borderId="15" xfId="607" applyNumberFormat="1" applyFont="1" applyBorder="1"/>
    <xf numFmtId="3" fontId="85" fillId="0" borderId="84" xfId="607" applyNumberFormat="1" applyFont="1" applyBorder="1"/>
    <xf numFmtId="0" fontId="85" fillId="0" borderId="15" xfId="607" applyFont="1" applyBorder="1"/>
    <xf numFmtId="0" fontId="85" fillId="0" borderId="84" xfId="607" applyFont="1" applyBorder="1"/>
    <xf numFmtId="170" fontId="29" fillId="0" borderId="15" xfId="0" applyNumberFormat="1" applyFont="1" applyBorder="1"/>
    <xf numFmtId="170" fontId="28" fillId="0" borderId="85" xfId="0" applyNumberFormat="1" applyFont="1" applyBorder="1"/>
    <xf numFmtId="170" fontId="28" fillId="0" borderId="84" xfId="0" applyNumberFormat="1" applyFont="1" applyBorder="1"/>
    <xf numFmtId="3" fontId="28" fillId="0" borderId="99" xfId="0" applyNumberFormat="1" applyFont="1" applyBorder="1"/>
    <xf numFmtId="3" fontId="28" fillId="0" borderId="84" xfId="0" applyNumberFormat="1" applyFont="1" applyBorder="1"/>
    <xf numFmtId="0" fontId="28" fillId="0" borderId="83" xfId="0" applyFont="1" applyBorder="1"/>
    <xf numFmtId="0" fontId="29" fillId="0" borderId="0" xfId="0" applyFont="1"/>
    <xf numFmtId="171" fontId="29" fillId="0" borderId="89" xfId="0" applyNumberFormat="1" applyFont="1" applyBorder="1"/>
    <xf numFmtId="0" fontId="29" fillId="0" borderId="107" xfId="0" applyFont="1" applyBorder="1"/>
    <xf numFmtId="171" fontId="29" fillId="0" borderId="15" xfId="0" applyNumberFormat="1" applyFont="1" applyBorder="1"/>
    <xf numFmtId="3" fontId="85" fillId="0" borderId="15" xfId="607" applyNumberFormat="1" applyFont="1" applyBorder="1"/>
    <xf numFmtId="3" fontId="85" fillId="0" borderId="84" xfId="607" applyNumberFormat="1" applyFont="1" applyBorder="1"/>
    <xf numFmtId="3" fontId="85" fillId="0" borderId="15" xfId="607" applyNumberFormat="1" applyFont="1" applyBorder="1"/>
    <xf numFmtId="3" fontId="85" fillId="0" borderId="84" xfId="607" applyNumberFormat="1" applyFont="1" applyBorder="1"/>
    <xf numFmtId="0" fontId="29" fillId="0" borderId="0" xfId="0" applyFont="1"/>
    <xf numFmtId="3" fontId="29" fillId="0" borderId="15" xfId="0" applyNumberFormat="1" applyFont="1" applyBorder="1"/>
    <xf numFmtId="171" fontId="29" fillId="0" borderId="15" xfId="0" applyNumberFormat="1" applyFont="1" applyBorder="1"/>
    <xf numFmtId="3" fontId="85" fillId="0" borderId="15" xfId="607" applyNumberFormat="1" applyFont="1" applyBorder="1"/>
    <xf numFmtId="3" fontId="29" fillId="0" borderId="15" xfId="0" applyNumberFormat="1" applyFont="1" applyBorder="1"/>
    <xf numFmtId="3" fontId="85" fillId="0" borderId="15" xfId="607" applyNumberFormat="1" applyFont="1" applyBorder="1"/>
    <xf numFmtId="0" fontId="29" fillId="0" borderId="0" xfId="0" applyFont="1"/>
    <xf numFmtId="171" fontId="29" fillId="0" borderId="15" xfId="0" applyNumberFormat="1" applyFont="1" applyBorder="1"/>
    <xf numFmtId="3" fontId="85" fillId="0" borderId="15" xfId="607" applyNumberFormat="1" applyFont="1" applyBorder="1"/>
    <xf numFmtId="3" fontId="85" fillId="0" borderId="15" xfId="607" applyNumberFormat="1" applyFont="1" applyBorder="1"/>
    <xf numFmtId="0" fontId="29" fillId="0" borderId="15" xfId="0" applyFont="1" applyBorder="1"/>
    <xf numFmtId="3" fontId="29" fillId="0" borderId="15" xfId="0" applyNumberFormat="1" applyFont="1" applyBorder="1"/>
    <xf numFmtId="0" fontId="29" fillId="0" borderId="89" xfId="0" applyFont="1" applyBorder="1"/>
    <xf numFmtId="3" fontId="29" fillId="0" borderId="16" xfId="0" applyNumberFormat="1" applyFont="1" applyBorder="1"/>
    <xf numFmtId="0" fontId="29" fillId="0" borderId="15" xfId="0" applyFont="1" applyBorder="1" applyAlignment="1">
      <alignment horizontal="left" vertical="center" wrapText="1"/>
    </xf>
    <xf numFmtId="3" fontId="29" fillId="0" borderId="15" xfId="0" applyNumberFormat="1" applyFont="1" applyBorder="1" applyAlignment="1">
      <alignment vertical="center"/>
    </xf>
    <xf numFmtId="3" fontId="29" fillId="0" borderId="16" xfId="0" applyNumberFormat="1" applyFont="1" applyBorder="1" applyAlignment="1">
      <alignment vertical="center"/>
    </xf>
    <xf numFmtId="0" fontId="29" fillId="0" borderId="15" xfId="0" applyFont="1" applyBorder="1" applyAlignment="1">
      <alignment wrapText="1"/>
    </xf>
    <xf numFmtId="3" fontId="85" fillId="0" borderId="99" xfId="608" applyNumberFormat="1" applyFont="1" applyBorder="1"/>
    <xf numFmtId="3" fontId="85" fillId="0" borderId="85" xfId="608" applyNumberFormat="1" applyFont="1" applyBorder="1"/>
    <xf numFmtId="3" fontId="29" fillId="0" borderId="15" xfId="0" applyNumberFormat="1" applyFont="1" applyBorder="1"/>
    <xf numFmtId="3" fontId="29" fillId="0" borderId="15" xfId="0" applyNumberFormat="1" applyFont="1" applyBorder="1"/>
    <xf numFmtId="0" fontId="29" fillId="0" borderId="15" xfId="0" applyFont="1" applyBorder="1"/>
    <xf numFmtId="3" fontId="29" fillId="0" borderId="15" xfId="0" applyNumberFormat="1" applyFont="1" applyBorder="1"/>
    <xf numFmtId="0" fontId="29" fillId="0" borderId="89" xfId="0" applyFont="1" applyBorder="1"/>
    <xf numFmtId="3" fontId="29" fillId="0" borderId="16" xfId="0" applyNumberFormat="1" applyFont="1" applyBorder="1"/>
    <xf numFmtId="0" fontId="29" fillId="0" borderId="15" xfId="0" applyFont="1" applyBorder="1"/>
    <xf numFmtId="3" fontId="29" fillId="0" borderId="15" xfId="0" applyNumberFormat="1" applyFont="1" applyBorder="1"/>
    <xf numFmtId="3" fontId="29" fillId="0" borderId="16" xfId="0" applyNumberFormat="1" applyFont="1" applyBorder="1" applyAlignment="1">
      <alignment horizontal="right"/>
    </xf>
    <xf numFmtId="3" fontId="29" fillId="0" borderId="16" xfId="0" applyNumberFormat="1" applyFont="1" applyBorder="1"/>
    <xf numFmtId="3" fontId="29" fillId="0" borderId="84" xfId="0" applyNumberFormat="1" applyFont="1" applyBorder="1"/>
    <xf numFmtId="3" fontId="85" fillId="0" borderId="15" xfId="608" applyNumberFormat="1" applyFont="1" applyBorder="1"/>
    <xf numFmtId="0" fontId="29" fillId="0" borderId="15" xfId="0" applyFont="1" applyBorder="1" applyAlignment="1">
      <alignment horizontal="left" vertical="center"/>
    </xf>
    <xf numFmtId="3" fontId="85" fillId="0" borderId="84" xfId="608" applyNumberFormat="1" applyFont="1" applyBorder="1"/>
    <xf numFmtId="3" fontId="29" fillId="0" borderId="16" xfId="0" applyNumberFormat="1" applyFont="1" applyBorder="1" applyAlignment="1">
      <alignment horizontal="right"/>
    </xf>
    <xf numFmtId="3" fontId="29" fillId="0" borderId="16" xfId="0" applyNumberFormat="1" applyFont="1" applyBorder="1"/>
    <xf numFmtId="3" fontId="29" fillId="0" borderId="84" xfId="0" applyNumberFormat="1" applyFont="1" applyBorder="1"/>
    <xf numFmtId="3" fontId="85" fillId="0" borderId="15" xfId="608" applyNumberFormat="1" applyFont="1" applyBorder="1"/>
    <xf numFmtId="3" fontId="85" fillId="0" borderId="84" xfId="608" applyNumberFormat="1" applyFont="1" applyBorder="1"/>
    <xf numFmtId="3" fontId="29" fillId="0" borderId="15" xfId="0" applyNumberFormat="1" applyFont="1" applyBorder="1"/>
    <xf numFmtId="0" fontId="29" fillId="0" borderId="15" xfId="0" applyFont="1" applyBorder="1"/>
    <xf numFmtId="3" fontId="29" fillId="0" borderId="15" xfId="0" applyNumberFormat="1" applyFont="1" applyBorder="1"/>
    <xf numFmtId="0" fontId="29" fillId="0" borderId="89" xfId="0" applyFont="1" applyBorder="1"/>
    <xf numFmtId="3" fontId="85" fillId="0" borderId="15" xfId="608" applyNumberFormat="1" applyFont="1" applyBorder="1"/>
    <xf numFmtId="3" fontId="85" fillId="0" borderId="89" xfId="608" applyNumberFormat="1" applyFont="1" applyBorder="1"/>
    <xf numFmtId="3" fontId="29" fillId="0" borderId="15" xfId="0" applyNumberFormat="1" applyFont="1" applyBorder="1"/>
    <xf numFmtId="3" fontId="85" fillId="0" borderId="15" xfId="608" applyNumberFormat="1" applyFont="1" applyBorder="1"/>
    <xf numFmtId="3" fontId="85" fillId="0" borderId="89" xfId="608" applyNumberFormat="1" applyFont="1" applyBorder="1"/>
    <xf numFmtId="170" fontId="85" fillId="0" borderId="34" xfId="608" applyNumberFormat="1" applyFont="1" applyBorder="1"/>
    <xf numFmtId="170" fontId="29" fillId="0" borderId="15" xfId="0" applyNumberFormat="1" applyFont="1" applyBorder="1" applyAlignment="1">
      <alignment horizontal="right"/>
    </xf>
    <xf numFmtId="170" fontId="29" fillId="0" borderId="34" xfId="0" applyNumberFormat="1" applyFont="1" applyBorder="1"/>
    <xf numFmtId="170" fontId="29" fillId="0" borderId="15" xfId="0" applyNumberFormat="1" applyFont="1" applyBorder="1"/>
    <xf numFmtId="170" fontId="29" fillId="0" borderId="0" xfId="0" applyNumberFormat="1" applyFont="1"/>
    <xf numFmtId="170" fontId="85" fillId="0" borderId="34" xfId="608" applyNumberFormat="1" applyFont="1" applyBorder="1"/>
    <xf numFmtId="3" fontId="29" fillId="0" borderId="16" xfId="0" applyNumberFormat="1" applyFont="1" applyBorder="1"/>
    <xf numFmtId="3" fontId="29" fillId="0" borderId="16" xfId="0" applyNumberFormat="1" applyFont="1" applyBorder="1"/>
    <xf numFmtId="3" fontId="29" fillId="0" borderId="15" xfId="0" applyNumberFormat="1" applyFont="1" applyBorder="1" applyProtection="1"/>
    <xf numFmtId="0" fontId="40" fillId="0" borderId="87" xfId="298" applyFont="1" applyBorder="1" applyAlignment="1">
      <alignment horizontal="left" vertical="center" wrapText="1"/>
    </xf>
    <xf numFmtId="4" fontId="40" fillId="0" borderId="87" xfId="298" applyNumberFormat="1" applyFont="1" applyBorder="1" applyAlignment="1">
      <alignment horizontal="left" vertical="center" wrapText="1"/>
    </xf>
    <xf numFmtId="169" fontId="33" fillId="0" borderId="0" xfId="325" applyNumberFormat="1"/>
    <xf numFmtId="3" fontId="28" fillId="0" borderId="112" xfId="0" applyNumberFormat="1" applyFont="1" applyBorder="1"/>
    <xf numFmtId="170" fontId="28" fillId="0" borderId="112" xfId="0" applyNumberFormat="1" applyFont="1" applyBorder="1"/>
    <xf numFmtId="170" fontId="28" fillId="0" borderId="113" xfId="0" applyNumberFormat="1" applyFont="1" applyBorder="1"/>
    <xf numFmtId="0" fontId="95" fillId="0" borderId="114" xfId="608" applyFont="1" applyBorder="1"/>
    <xf numFmtId="3" fontId="95" fillId="0" borderId="115" xfId="608" applyNumberFormat="1" applyFont="1" applyBorder="1"/>
    <xf numFmtId="170" fontId="95" fillId="0" borderId="115" xfId="608" applyNumberFormat="1" applyFont="1" applyBorder="1"/>
    <xf numFmtId="170" fontId="95" fillId="0" borderId="116" xfId="608" applyNumberFormat="1" applyFont="1" applyBorder="1"/>
    <xf numFmtId="0" fontId="29" fillId="0" borderId="117" xfId="0" applyFont="1" applyBorder="1"/>
    <xf numFmtId="0" fontId="29" fillId="0" borderId="82" xfId="0" applyFont="1" applyBorder="1"/>
    <xf numFmtId="0" fontId="28" fillId="0" borderId="119" xfId="0" applyFont="1" applyBorder="1"/>
    <xf numFmtId="3" fontId="28" fillId="0" borderId="111" xfId="0" applyNumberFormat="1" applyFont="1" applyBorder="1"/>
    <xf numFmtId="3" fontId="28" fillId="0" borderId="118" xfId="0" applyNumberFormat="1" applyFont="1" applyBorder="1"/>
    <xf numFmtId="0" fontId="79" fillId="0" borderId="0" xfId="0" applyFont="1" applyAlignment="1">
      <alignment horizontal="center" vertical="justify" wrapText="1"/>
    </xf>
    <xf numFmtId="0" fontId="79" fillId="0" borderId="0" xfId="0" applyFont="1" applyAlignment="1">
      <alignment horizontal="center" vertical="justify"/>
    </xf>
    <xf numFmtId="0" fontId="28" fillId="0" borderId="0" xfId="0" applyFont="1" applyBorder="1" applyAlignment="1">
      <alignment horizontal="center"/>
    </xf>
    <xf numFmtId="0" fontId="93" fillId="0" borderId="33" xfId="0" applyFont="1" applyBorder="1" applyAlignment="1">
      <alignment horizontal="left" wrapText="1" indent="2"/>
    </xf>
    <xf numFmtId="0" fontId="4" fillId="0" borderId="0" xfId="0" applyFont="1" applyAlignment="1">
      <alignment horizontal="center"/>
    </xf>
    <xf numFmtId="0" fontId="30" fillId="0" borderId="0" xfId="0" applyFont="1" applyAlignment="1">
      <alignment horizontal="left"/>
    </xf>
    <xf numFmtId="0" fontId="30" fillId="0" borderId="0" xfId="0" applyFont="1" applyAlignment="1">
      <alignment horizontal="center"/>
    </xf>
    <xf numFmtId="0" fontId="30" fillId="0" borderId="80" xfId="0" applyFont="1" applyBorder="1" applyAlignment="1">
      <alignment horizontal="center"/>
    </xf>
    <xf numFmtId="0" fontId="30" fillId="0" borderId="81" xfId="0" applyFont="1" applyBorder="1" applyAlignment="1">
      <alignment horizontal="left"/>
    </xf>
    <xf numFmtId="0" fontId="93" fillId="0" borderId="33" xfId="0" applyFont="1" applyBorder="1" applyAlignment="1">
      <alignment horizontal="center" vertical="center" wrapText="1"/>
    </xf>
    <xf numFmtId="0" fontId="29" fillId="0" borderId="56" xfId="0" applyFont="1" applyBorder="1" applyAlignment="1" applyProtection="1">
      <alignment horizontal="left" vertical="center" wrapText="1"/>
    </xf>
    <xf numFmtId="0" fontId="29" fillId="0" borderId="57" xfId="0" applyFont="1" applyBorder="1" applyAlignment="1" applyProtection="1">
      <alignment horizontal="left" vertical="center" wrapText="1"/>
    </xf>
    <xf numFmtId="0" fontId="29" fillId="0" borderId="58" xfId="0" applyFont="1" applyBorder="1" applyAlignment="1" applyProtection="1">
      <alignment horizontal="left" vertical="center" wrapText="1"/>
    </xf>
    <xf numFmtId="0" fontId="28" fillId="0" borderId="0" xfId="0" applyFont="1" applyBorder="1" applyAlignment="1" applyProtection="1">
      <alignment horizontal="center" vertical="center"/>
    </xf>
    <xf numFmtId="0" fontId="28" fillId="25" borderId="18" xfId="0" applyFont="1" applyFill="1" applyBorder="1" applyAlignment="1" applyProtection="1">
      <alignment horizontal="center"/>
    </xf>
    <xf numFmtId="0" fontId="28" fillId="25" borderId="15" xfId="0" applyFont="1" applyFill="1" applyBorder="1" applyAlignment="1" applyProtection="1">
      <alignment horizontal="center"/>
    </xf>
    <xf numFmtId="0" fontId="28" fillId="25" borderId="13" xfId="0" applyFont="1" applyFill="1" applyBorder="1" applyAlignment="1" applyProtection="1">
      <alignment horizontal="center"/>
    </xf>
    <xf numFmtId="0" fontId="28" fillId="0" borderId="18"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25"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4" fillId="0" borderId="0" xfId="0" applyFont="1" applyBorder="1" applyAlignment="1">
      <alignment horizontal="center"/>
    </xf>
    <xf numFmtId="0" fontId="29" fillId="0" borderId="44" xfId="0" applyFont="1" applyBorder="1" applyAlignment="1">
      <alignment wrapText="1"/>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8" fillId="0" borderId="15" xfId="0" applyFont="1" applyBorder="1" applyAlignment="1">
      <alignment horizontal="center" vertical="center"/>
    </xf>
    <xf numFmtId="0" fontId="28" fillId="0" borderId="50" xfId="0" applyFont="1" applyBorder="1" applyAlignment="1">
      <alignment horizontal="center" vertical="center"/>
    </xf>
    <xf numFmtId="0" fontId="28" fillId="0" borderId="48" xfId="0" applyFont="1" applyBorder="1" applyAlignment="1">
      <alignment horizontal="center" vertical="center"/>
    </xf>
    <xf numFmtId="0" fontId="29" fillId="0" borderId="28" xfId="0" applyFont="1" applyBorder="1" applyAlignment="1">
      <alignment horizontal="left"/>
    </xf>
    <xf numFmtId="0" fontId="29" fillId="0" borderId="21" xfId="0" applyFont="1" applyBorder="1" applyAlignment="1">
      <alignment horizontal="left"/>
    </xf>
    <xf numFmtId="0" fontId="29" fillId="0" borderId="22" xfId="0" applyFont="1" applyBorder="1" applyAlignment="1">
      <alignment horizontal="left"/>
    </xf>
    <xf numFmtId="0" fontId="28" fillId="0" borderId="18" xfId="0" applyFont="1" applyBorder="1" applyAlignment="1">
      <alignment horizontal="center"/>
    </xf>
    <xf numFmtId="0" fontId="28" fillId="0" borderId="13"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8" xfId="0" applyFont="1" applyBorder="1" applyAlignment="1">
      <alignment horizontal="left" vertical="center"/>
    </xf>
    <xf numFmtId="0" fontId="28" fillId="0" borderId="13" xfId="0" applyFont="1" applyBorder="1" applyAlignment="1">
      <alignment horizontal="left" vertical="center"/>
    </xf>
    <xf numFmtId="0" fontId="29" fillId="0" borderId="0" xfId="0" applyFont="1" applyBorder="1" applyAlignment="1" applyProtection="1">
      <alignment horizontal="center"/>
    </xf>
    <xf numFmtId="2" fontId="29" fillId="0" borderId="30" xfId="0" applyNumberFormat="1" applyFont="1" applyBorder="1" applyAlignment="1">
      <alignment horizontal="justify" vertical="top" wrapText="1"/>
    </xf>
    <xf numFmtId="2" fontId="29" fillId="0" borderId="31" xfId="0" applyNumberFormat="1" applyFont="1" applyBorder="1" applyAlignment="1">
      <alignment horizontal="justify" vertical="top" wrapText="1"/>
    </xf>
    <xf numFmtId="2" fontId="29" fillId="0" borderId="32" xfId="0" applyNumberFormat="1" applyFont="1" applyBorder="1" applyAlignment="1">
      <alignment horizontal="justify" vertical="top" wrapText="1"/>
    </xf>
    <xf numFmtId="0" fontId="28" fillId="0" borderId="30" xfId="0" applyFont="1" applyBorder="1" applyAlignment="1">
      <alignment horizontal="center"/>
    </xf>
    <xf numFmtId="0" fontId="28" fillId="0" borderId="31" xfId="0" applyFont="1" applyBorder="1" applyAlignment="1">
      <alignment horizontal="center"/>
    </xf>
    <xf numFmtId="0" fontId="28" fillId="0" borderId="32" xfId="0" applyFont="1" applyBorder="1" applyAlignment="1">
      <alignment horizontal="center"/>
    </xf>
    <xf numFmtId="0" fontId="28" fillId="0" borderId="59" xfId="0" applyFont="1" applyBorder="1" applyAlignment="1">
      <alignment horizontal="center"/>
    </xf>
    <xf numFmtId="0" fontId="28" fillId="0" borderId="15" xfId="0" applyFont="1" applyBorder="1" applyAlignment="1">
      <alignment horizontal="center"/>
    </xf>
    <xf numFmtId="0" fontId="28" fillId="0" borderId="43" xfId="0" applyFont="1" applyBorder="1" applyAlignment="1">
      <alignment horizontal="center"/>
    </xf>
    <xf numFmtId="0" fontId="28" fillId="0" borderId="60" xfId="0" applyFont="1" applyBorder="1" applyAlignment="1">
      <alignment horizontal="center"/>
    </xf>
    <xf numFmtId="0" fontId="28" fillId="0" borderId="44" xfId="0" applyFont="1" applyBorder="1" applyAlignment="1">
      <alignment horizontal="center"/>
    </xf>
    <xf numFmtId="0" fontId="28" fillId="0" borderId="61" xfId="0" applyFont="1" applyBorder="1" applyAlignment="1">
      <alignment horizontal="center"/>
    </xf>
    <xf numFmtId="0" fontId="28" fillId="0" borderId="35" xfId="0" applyFont="1" applyBorder="1" applyAlignment="1">
      <alignment horizontal="left" vertical="center"/>
    </xf>
    <xf numFmtId="0" fontId="28" fillId="0" borderId="49"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3" xfId="0" applyFont="1" applyBorder="1" applyAlignment="1">
      <alignment horizontal="center" vertical="center"/>
    </xf>
    <xf numFmtId="0" fontId="28" fillId="0" borderId="24"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4" xfId="0" applyFont="1" applyBorder="1" applyAlignment="1">
      <alignment horizontal="center" vertical="center" wrapText="1"/>
    </xf>
    <xf numFmtId="2" fontId="29" fillId="0" borderId="0" xfId="0" applyNumberFormat="1" applyFont="1" applyBorder="1" applyAlignment="1">
      <alignment horizontal="justify" vertical="top" wrapText="1"/>
    </xf>
    <xf numFmtId="0" fontId="29" fillId="0" borderId="30" xfId="0" applyFont="1" applyBorder="1" applyAlignment="1">
      <alignment horizontal="left"/>
    </xf>
    <xf numFmtId="0" fontId="29" fillId="0" borderId="31" xfId="0" applyFont="1" applyBorder="1" applyAlignment="1">
      <alignment horizontal="left"/>
    </xf>
    <xf numFmtId="0" fontId="29" fillId="0" borderId="32" xfId="0" applyFont="1" applyBorder="1" applyAlignment="1">
      <alignment horizontal="left"/>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60" fillId="0" borderId="0" xfId="0" applyFont="1" applyFill="1" applyAlignment="1">
      <alignment horizontal="center"/>
    </xf>
    <xf numFmtId="0" fontId="59" fillId="0" borderId="30" xfId="300" applyFont="1" applyFill="1" applyBorder="1" applyAlignment="1">
      <alignment horizontal="center" vertical="center"/>
    </xf>
    <xf numFmtId="0" fontId="59" fillId="0" borderId="32" xfId="300" applyFont="1" applyFill="1" applyBorder="1" applyAlignment="1">
      <alignment horizontal="center" vertical="center"/>
    </xf>
    <xf numFmtId="0" fontId="58" fillId="0" borderId="30" xfId="300" applyFont="1" applyFill="1" applyBorder="1" applyAlignment="1">
      <alignment horizontal="left" vertical="center"/>
    </xf>
    <xf numFmtId="0" fontId="58" fillId="0" borderId="31" xfId="300" applyFont="1" applyFill="1" applyBorder="1" applyAlignment="1">
      <alignment horizontal="left" vertical="center"/>
    </xf>
    <xf numFmtId="0" fontId="58" fillId="0" borderId="32" xfId="300" applyFont="1" applyFill="1" applyBorder="1" applyAlignment="1">
      <alignment horizontal="left" vertical="center"/>
    </xf>
    <xf numFmtId="0" fontId="59" fillId="0" borderId="0" xfId="300" applyFont="1" applyFill="1" applyBorder="1" applyAlignment="1">
      <alignment horizontal="center"/>
    </xf>
    <xf numFmtId="0" fontId="59" fillId="0" borderId="100" xfId="300" applyFont="1" applyFill="1" applyBorder="1" applyAlignment="1">
      <alignment horizontal="center"/>
    </xf>
    <xf numFmtId="0" fontId="59" fillId="0" borderId="101" xfId="300" applyFont="1" applyFill="1" applyBorder="1" applyAlignment="1">
      <alignment horizontal="center"/>
    </xf>
    <xf numFmtId="0" fontId="59" fillId="0" borderId="102" xfId="300" applyFont="1" applyFill="1" applyBorder="1" applyAlignment="1">
      <alignment horizontal="center"/>
    </xf>
    <xf numFmtId="0" fontId="59" fillId="0" borderId="54" xfId="300" applyFont="1" applyFill="1" applyBorder="1" applyAlignment="1">
      <alignment horizontal="left" vertical="center"/>
    </xf>
    <xf numFmtId="0" fontId="59" fillId="0" borderId="34" xfId="300" applyFont="1" applyFill="1" applyBorder="1" applyAlignment="1">
      <alignment horizontal="left" vertical="center"/>
    </xf>
    <xf numFmtId="0" fontId="59" fillId="0" borderId="45" xfId="300" applyFont="1" applyFill="1" applyBorder="1" applyAlignment="1">
      <alignment horizontal="left" vertical="center"/>
    </xf>
    <xf numFmtId="0" fontId="59" fillId="0" borderId="28" xfId="300" applyFont="1" applyFill="1" applyBorder="1" applyAlignment="1">
      <alignment horizontal="center" vertical="center"/>
    </xf>
    <xf numFmtId="0" fontId="59" fillId="0" borderId="29" xfId="300" applyFont="1" applyFill="1" applyBorder="1" applyAlignment="1">
      <alignment horizontal="center" vertical="center"/>
    </xf>
    <xf numFmtId="0" fontId="28" fillId="70" borderId="57" xfId="471" applyFont="1" applyFill="1" applyBorder="1" applyAlignment="1">
      <alignment horizontal="center"/>
    </xf>
    <xf numFmtId="0" fontId="28" fillId="70" borderId="58" xfId="471" applyFont="1" applyFill="1" applyBorder="1" applyAlignment="1">
      <alignment horizontal="center"/>
    </xf>
    <xf numFmtId="165" fontId="28" fillId="0" borderId="15" xfId="0" applyNumberFormat="1" applyFont="1" applyBorder="1" applyAlignment="1">
      <alignment horizontal="center"/>
    </xf>
    <xf numFmtId="0" fontId="28" fillId="0" borderId="44" xfId="0" applyFont="1" applyBorder="1" applyAlignment="1">
      <alignment horizontal="left" vertical="center"/>
    </xf>
    <xf numFmtId="0" fontId="4" fillId="0" borderId="0" xfId="0" applyFont="1" applyFill="1" applyAlignment="1">
      <alignment horizontal="center"/>
    </xf>
    <xf numFmtId="0" fontId="28" fillId="0" borderId="0" xfId="0" applyFont="1" applyFill="1" applyBorder="1" applyAlignment="1">
      <alignment horizontal="center"/>
    </xf>
    <xf numFmtId="0" fontId="28" fillId="0" borderId="110" xfId="0" applyFont="1" applyBorder="1" applyAlignment="1">
      <alignment horizontal="left"/>
    </xf>
    <xf numFmtId="0" fontId="28" fillId="0" borderId="111" xfId="0" applyFont="1" applyBorder="1" applyAlignment="1">
      <alignment horizontal="left"/>
    </xf>
    <xf numFmtId="165" fontId="28" fillId="0" borderId="13" xfId="0" applyNumberFormat="1" applyFont="1" applyBorder="1" applyAlignment="1">
      <alignment horizontal="center"/>
    </xf>
    <xf numFmtId="0" fontId="28" fillId="0" borderId="12" xfId="0" applyFont="1" applyBorder="1" applyAlignment="1">
      <alignment horizontal="center"/>
    </xf>
    <xf numFmtId="0" fontId="29" fillId="0" borderId="0" xfId="0" applyFont="1" applyAlignment="1">
      <alignment horizontal="center"/>
    </xf>
    <xf numFmtId="0" fontId="28" fillId="0" borderId="83" xfId="0" applyFont="1" applyBorder="1" applyAlignment="1">
      <alignment horizontal="center"/>
    </xf>
    <xf numFmtId="0" fontId="28" fillId="0" borderId="84" xfId="0" applyFont="1" applyBorder="1" applyAlignment="1">
      <alignment horizontal="center"/>
    </xf>
    <xf numFmtId="0" fontId="28" fillId="0" borderId="85" xfId="0" applyFont="1" applyBorder="1" applyAlignment="1">
      <alignment horizontal="center"/>
    </xf>
    <xf numFmtId="0" fontId="28" fillId="0" borderId="87" xfId="0" applyFont="1" applyBorder="1" applyAlignment="1">
      <alignment horizontal="center"/>
    </xf>
    <xf numFmtId="0" fontId="28" fillId="0" borderId="88" xfId="0" applyFont="1" applyBorder="1" applyAlignment="1">
      <alignment horizontal="center"/>
    </xf>
    <xf numFmtId="0" fontId="28" fillId="0" borderId="86" xfId="0" applyFont="1" applyBorder="1" applyAlignment="1">
      <alignment horizontal="left" vertical="center"/>
    </xf>
    <xf numFmtId="0" fontId="28" fillId="0" borderId="59" xfId="0" applyFont="1" applyBorder="1" applyAlignment="1">
      <alignment horizontal="left" vertical="center"/>
    </xf>
    <xf numFmtId="0" fontId="28" fillId="0" borderId="92" xfId="0" applyFont="1" applyBorder="1" applyAlignment="1">
      <alignment horizontal="left" vertical="center"/>
    </xf>
    <xf numFmtId="0" fontId="28" fillId="0" borderId="89" xfId="0" applyFont="1" applyBorder="1" applyAlignment="1">
      <alignment horizontal="center" vertical="center"/>
    </xf>
    <xf numFmtId="0" fontId="28" fillId="0" borderId="23" xfId="0" applyFont="1" applyBorder="1" applyAlignment="1">
      <alignment horizontal="left" vertical="center"/>
    </xf>
    <xf numFmtId="0" fontId="28" fillId="0" borderId="17" xfId="0" applyFont="1" applyBorder="1" applyAlignment="1">
      <alignment horizontal="left" vertical="center"/>
    </xf>
    <xf numFmtId="49" fontId="28" fillId="0" borderId="15" xfId="0" applyNumberFormat="1" applyFont="1" applyBorder="1" applyAlignment="1">
      <alignment horizontal="center"/>
    </xf>
    <xf numFmtId="0" fontId="28" fillId="0" borderId="15" xfId="0" applyFont="1" applyBorder="1" applyAlignment="1">
      <alignment horizontal="left" vertical="center"/>
    </xf>
    <xf numFmtId="49" fontId="28" fillId="0" borderId="13" xfId="0" applyNumberFormat="1" applyFont="1" applyBorder="1" applyAlignment="1">
      <alignment horizontal="center"/>
    </xf>
    <xf numFmtId="165" fontId="28" fillId="0" borderId="24" xfId="0" applyNumberFormat="1" applyFont="1" applyBorder="1" applyAlignment="1">
      <alignment horizontal="center"/>
    </xf>
    <xf numFmtId="165" fontId="28" fillId="0" borderId="17" xfId="0" applyNumberFormat="1" applyFont="1" applyBorder="1" applyAlignment="1">
      <alignment horizontal="center"/>
    </xf>
    <xf numFmtId="165" fontId="28" fillId="0" borderId="14" xfId="0" applyNumberFormat="1" applyFont="1" applyBorder="1" applyAlignment="1">
      <alignment horizontal="center"/>
    </xf>
    <xf numFmtId="0" fontId="15" fillId="0" borderId="0" xfId="0" applyFont="1" applyAlignment="1">
      <alignment horizontal="center"/>
    </xf>
    <xf numFmtId="0" fontId="28" fillId="0" borderId="33" xfId="0" applyFont="1" applyBorder="1" applyAlignment="1">
      <alignment horizontal="center" vertical="center"/>
    </xf>
    <xf numFmtId="0" fontId="28" fillId="0" borderId="16" xfId="0" applyFont="1" applyBorder="1" applyAlignment="1">
      <alignment horizontal="center" vertical="center"/>
    </xf>
    <xf numFmtId="0" fontId="28" fillId="0" borderId="63" xfId="0" applyFont="1" applyBorder="1" applyAlignment="1">
      <alignment horizontal="center"/>
    </xf>
    <xf numFmtId="0" fontId="28" fillId="0" borderId="38" xfId="0" applyFont="1" applyBorder="1" applyAlignment="1">
      <alignment horizontal="center"/>
    </xf>
    <xf numFmtId="0" fontId="28" fillId="0" borderId="24" xfId="0" applyNumberFormat="1" applyFont="1" applyBorder="1" applyAlignment="1">
      <alignment horizontal="center"/>
    </xf>
    <xf numFmtId="0" fontId="28" fillId="0" borderId="17" xfId="0" applyNumberFormat="1" applyFont="1" applyBorder="1" applyAlignment="1">
      <alignment horizontal="center"/>
    </xf>
    <xf numFmtId="0" fontId="28" fillId="0" borderId="14" xfId="0" applyNumberFormat="1" applyFont="1" applyBorder="1" applyAlignment="1">
      <alignment horizontal="center"/>
    </xf>
    <xf numFmtId="0" fontId="28" fillId="0" borderId="94" xfId="0" applyFont="1" applyBorder="1" applyAlignment="1">
      <alignment vertical="center"/>
    </xf>
    <xf numFmtId="0" fontId="28" fillId="0" borderId="48" xfId="0" applyFont="1" applyBorder="1" applyAlignment="1">
      <alignment vertical="center"/>
    </xf>
    <xf numFmtId="0" fontId="28" fillId="0" borderId="24" xfId="0" applyFont="1" applyBorder="1" applyAlignment="1">
      <alignment horizontal="center"/>
    </xf>
    <xf numFmtId="0" fontId="28" fillId="0" borderId="23"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49" xfId="0" applyFont="1" applyFill="1" applyBorder="1" applyAlignment="1">
      <alignment horizontal="left" vertical="center"/>
    </xf>
    <xf numFmtId="0" fontId="28" fillId="0" borderId="62"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23" xfId="0" applyFont="1" applyBorder="1" applyAlignment="1">
      <alignment horizontal="center" vertical="center"/>
    </xf>
    <xf numFmtId="0" fontId="28" fillId="0" borderId="17" xfId="0" applyFont="1" applyBorder="1" applyAlignment="1">
      <alignment horizontal="center" vertical="center"/>
    </xf>
    <xf numFmtId="0" fontId="28" fillId="25" borderId="30" xfId="0" applyFont="1" applyFill="1" applyBorder="1" applyAlignment="1" applyProtection="1">
      <alignment horizontal="center" vertical="center"/>
    </xf>
    <xf numFmtId="0" fontId="28" fillId="25" borderId="31" xfId="0" applyFont="1" applyFill="1" applyBorder="1" applyAlignment="1" applyProtection="1">
      <alignment horizontal="center" vertical="center"/>
    </xf>
    <xf numFmtId="0" fontId="28" fillId="25" borderId="32" xfId="0" applyFont="1" applyFill="1" applyBorder="1" applyAlignment="1" applyProtection="1">
      <alignment horizontal="center" vertical="center"/>
    </xf>
    <xf numFmtId="0" fontId="28" fillId="25" borderId="50" xfId="0" applyFont="1" applyFill="1" applyBorder="1" applyAlignment="1" applyProtection="1">
      <alignment horizontal="center" vertical="center"/>
    </xf>
    <xf numFmtId="0" fontId="28" fillId="25" borderId="0" xfId="0" applyFont="1" applyFill="1" applyBorder="1" applyAlignment="1" applyProtection="1">
      <alignment horizontal="center" vertical="center"/>
    </xf>
    <xf numFmtId="0" fontId="28" fillId="25" borderId="48" xfId="0" applyFont="1" applyFill="1" applyBorder="1" applyAlignment="1" applyProtection="1">
      <alignment horizontal="center" vertical="center"/>
    </xf>
    <xf numFmtId="0" fontId="28" fillId="25" borderId="27" xfId="0" applyFont="1" applyFill="1" applyBorder="1" applyAlignment="1" applyProtection="1">
      <alignment horizontal="center" vertical="center"/>
    </xf>
    <xf numFmtId="0" fontId="28" fillId="25" borderId="28" xfId="0" applyFont="1" applyFill="1" applyBorder="1" applyAlignment="1" applyProtection="1">
      <alignment horizontal="center" vertical="center"/>
    </xf>
    <xf numFmtId="0" fontId="28" fillId="25" borderId="29" xfId="0" applyFont="1" applyFill="1" applyBorder="1" applyAlignment="1" applyProtection="1">
      <alignment horizontal="center" vertical="center"/>
    </xf>
    <xf numFmtId="0" fontId="28" fillId="0" borderId="38" xfId="0" applyFont="1" applyBorder="1" applyAlignment="1">
      <alignment horizontal="center" vertical="center"/>
    </xf>
    <xf numFmtId="0" fontId="28" fillId="0" borderId="3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pplyProtection="1">
      <alignment horizontal="center" vertical="center"/>
    </xf>
    <xf numFmtId="0" fontId="28" fillId="0" borderId="43" xfId="0" applyFont="1" applyBorder="1" applyAlignment="1">
      <alignment horizontal="center" vertical="center"/>
    </xf>
    <xf numFmtId="0" fontId="28" fillId="0" borderId="64" xfId="0" applyFont="1" applyBorder="1" applyAlignment="1">
      <alignment horizontal="center" vertical="center"/>
    </xf>
    <xf numFmtId="0" fontId="28" fillId="0" borderId="55" xfId="0" applyFont="1" applyBorder="1" applyAlignment="1">
      <alignment horizontal="center" vertical="center"/>
    </xf>
    <xf numFmtId="0" fontId="28" fillId="0" borderId="61" xfId="0" applyFont="1" applyBorder="1" applyAlignment="1">
      <alignment horizontal="center" vertical="center"/>
    </xf>
    <xf numFmtId="0" fontId="28" fillId="0" borderId="63" xfId="0" applyFont="1" applyBorder="1" applyAlignment="1">
      <alignment horizontal="center" vertical="center" wrapText="1"/>
    </xf>
    <xf numFmtId="0" fontId="28" fillId="0" borderId="38" xfId="0" applyFont="1" applyBorder="1" applyAlignment="1">
      <alignment horizontal="center" vertical="center" wrapText="1"/>
    </xf>
    <xf numFmtId="0" fontId="61" fillId="0" borderId="0" xfId="0" applyFont="1" applyAlignment="1">
      <alignment horizontal="center"/>
    </xf>
    <xf numFmtId="0" fontId="29" fillId="0" borderId="18" xfId="0" applyFont="1" applyBorder="1" applyAlignment="1">
      <alignment horizontal="left" vertical="center"/>
    </xf>
    <xf numFmtId="0" fontId="29" fillId="0" borderId="13" xfId="0" applyFont="1" applyBorder="1" applyAlignment="1">
      <alignment horizontal="left" vertical="center"/>
    </xf>
    <xf numFmtId="0" fontId="29" fillId="0" borderId="18" xfId="0" applyFont="1" applyBorder="1" applyAlignment="1">
      <alignment horizontal="center" vertical="center"/>
    </xf>
    <xf numFmtId="0" fontId="29" fillId="0" borderId="13" xfId="0" applyFont="1" applyBorder="1" applyAlignment="1">
      <alignment horizontal="center" vertical="center"/>
    </xf>
  </cellXfs>
  <cellStyles count="638">
    <cellStyle name="20% - Énfasis1" xfId="1" builtinId="30" customBuiltin="1"/>
    <cellStyle name="20% - Énfasis1 2" xfId="559"/>
    <cellStyle name="20% - Énfasis1 2 2" xfId="2"/>
    <cellStyle name="20% - Énfasis1 2 2 2" xfId="3"/>
    <cellStyle name="20% - Énfasis1 2 2 2 2" xfId="406"/>
    <cellStyle name="20% - Énfasis1 2 2 2 3" xfId="491"/>
    <cellStyle name="20% - Énfasis1 2 2 3" xfId="4"/>
    <cellStyle name="20% - Énfasis1 2 2 3 2" xfId="407"/>
    <cellStyle name="20% - Énfasis1 2 2 3 3" xfId="492"/>
    <cellStyle name="20% - Énfasis1 2 3" xfId="5"/>
    <cellStyle name="20% - Énfasis1 2 3 2" xfId="408"/>
    <cellStyle name="20% - Énfasis1 2 3 3" xfId="493"/>
    <cellStyle name="20% - Énfasis1 2 4" xfId="6"/>
    <cellStyle name="20% - Énfasis1 3 2" xfId="7"/>
    <cellStyle name="20% - Énfasis1 3 2 2" xfId="409"/>
    <cellStyle name="20% - Énfasis1 3 2 3" xfId="494"/>
    <cellStyle name="20% - Énfasis1 3 3" xfId="8"/>
    <cellStyle name="20% - Énfasis1 3 3 2" xfId="410"/>
    <cellStyle name="20% - Énfasis1 3 3 3" xfId="495"/>
    <cellStyle name="20% - Énfasis1 4" xfId="9"/>
    <cellStyle name="20% - Énfasis2" xfId="10" builtinId="34" customBuiltin="1"/>
    <cellStyle name="20% - Énfasis2 2" xfId="560"/>
    <cellStyle name="20% - Énfasis2 2 2" xfId="11"/>
    <cellStyle name="20% - Énfasis2 2 2 2" xfId="12"/>
    <cellStyle name="20% - Énfasis2 2 2 2 2" xfId="411"/>
    <cellStyle name="20% - Énfasis2 2 2 2 3" xfId="496"/>
    <cellStyle name="20% - Énfasis2 2 2 3" xfId="13"/>
    <cellStyle name="20% - Énfasis2 2 2 3 2" xfId="412"/>
    <cellStyle name="20% - Énfasis2 2 2 3 3" xfId="497"/>
    <cellStyle name="20% - Énfasis2 2 3" xfId="14"/>
    <cellStyle name="20% - Énfasis2 2 3 2" xfId="413"/>
    <cellStyle name="20% - Énfasis2 2 3 3" xfId="498"/>
    <cellStyle name="20% - Énfasis2 2 4" xfId="15"/>
    <cellStyle name="20% - Énfasis2 3 2" xfId="16"/>
    <cellStyle name="20% - Énfasis2 3 2 2" xfId="414"/>
    <cellStyle name="20% - Énfasis2 3 2 3" xfId="499"/>
    <cellStyle name="20% - Énfasis2 3 3" xfId="17"/>
    <cellStyle name="20% - Énfasis2 3 3 2" xfId="415"/>
    <cellStyle name="20% - Énfasis2 3 3 3" xfId="500"/>
    <cellStyle name="20% - Énfasis2 4" xfId="18"/>
    <cellStyle name="20% - Énfasis3" xfId="19" builtinId="38" customBuiltin="1"/>
    <cellStyle name="20% - Énfasis3 2" xfId="561"/>
    <cellStyle name="20% - Énfasis3 2 2" xfId="20"/>
    <cellStyle name="20% - Énfasis3 2 2 2" xfId="21"/>
    <cellStyle name="20% - Énfasis3 2 2 2 2" xfId="416"/>
    <cellStyle name="20% - Énfasis3 2 2 2 3" xfId="501"/>
    <cellStyle name="20% - Énfasis3 2 2 3" xfId="22"/>
    <cellStyle name="20% - Énfasis3 2 2 3 2" xfId="417"/>
    <cellStyle name="20% - Énfasis3 2 2 3 3" xfId="502"/>
    <cellStyle name="20% - Énfasis3 2 3" xfId="23"/>
    <cellStyle name="20% - Énfasis3 2 3 2" xfId="418"/>
    <cellStyle name="20% - Énfasis3 2 3 3" xfId="503"/>
    <cellStyle name="20% - Énfasis3 2 4" xfId="24"/>
    <cellStyle name="20% - Énfasis3 3 2" xfId="25"/>
    <cellStyle name="20% - Énfasis3 3 2 2" xfId="419"/>
    <cellStyle name="20% - Énfasis3 3 2 3" xfId="504"/>
    <cellStyle name="20% - Énfasis3 3 3" xfId="26"/>
    <cellStyle name="20% - Énfasis3 3 3 2" xfId="420"/>
    <cellStyle name="20% - Énfasis3 3 3 3" xfId="505"/>
    <cellStyle name="20% - Énfasis3 4" xfId="27"/>
    <cellStyle name="20% - Énfasis4" xfId="28" builtinId="42" customBuiltin="1"/>
    <cellStyle name="20% - Énfasis4 2" xfId="562"/>
    <cellStyle name="20% - Énfasis4 2 2" xfId="29"/>
    <cellStyle name="20% - Énfasis4 2 2 2" xfId="30"/>
    <cellStyle name="20% - Énfasis4 2 2 2 2" xfId="421"/>
    <cellStyle name="20% - Énfasis4 2 2 2 3" xfId="506"/>
    <cellStyle name="20% - Énfasis4 2 2 3" xfId="31"/>
    <cellStyle name="20% - Énfasis4 2 2 3 2" xfId="422"/>
    <cellStyle name="20% - Énfasis4 2 2 3 3" xfId="507"/>
    <cellStyle name="20% - Énfasis4 2 3" xfId="32"/>
    <cellStyle name="20% - Énfasis4 2 3 2" xfId="423"/>
    <cellStyle name="20% - Énfasis4 2 3 3" xfId="508"/>
    <cellStyle name="20% - Énfasis4 2 4" xfId="33"/>
    <cellStyle name="20% - Énfasis4 3 2" xfId="34"/>
    <cellStyle name="20% - Énfasis4 3 2 2" xfId="424"/>
    <cellStyle name="20% - Énfasis4 3 2 3" xfId="509"/>
    <cellStyle name="20% - Énfasis4 3 3" xfId="35"/>
    <cellStyle name="20% - Énfasis4 3 3 2" xfId="425"/>
    <cellStyle name="20% - Énfasis4 3 3 3" xfId="510"/>
    <cellStyle name="20% - Énfasis4 4" xfId="36"/>
    <cellStyle name="20% - Énfasis5" xfId="37" builtinId="46" customBuiltin="1"/>
    <cellStyle name="20% - Énfasis5 2" xfId="563"/>
    <cellStyle name="20% - Énfasis5 2 2" xfId="38"/>
    <cellStyle name="20% - Énfasis5 2 2 2" xfId="39"/>
    <cellStyle name="20% - Énfasis5 2 2 2 2" xfId="426"/>
    <cellStyle name="20% - Énfasis5 2 2 2 3" xfId="511"/>
    <cellStyle name="20% - Énfasis5 2 2 3" xfId="40"/>
    <cellStyle name="20% - Énfasis5 2 2 3 2" xfId="427"/>
    <cellStyle name="20% - Énfasis5 2 2 3 3" xfId="512"/>
    <cellStyle name="20% - Énfasis5 2 3" xfId="41"/>
    <cellStyle name="20% - Énfasis5 2 3 2" xfId="428"/>
    <cellStyle name="20% - Énfasis5 2 3 3" xfId="513"/>
    <cellStyle name="20% - Énfasis5 2 4" xfId="42"/>
    <cellStyle name="20% - Énfasis5 3 2" xfId="43"/>
    <cellStyle name="20% - Énfasis5 3 2 2" xfId="429"/>
    <cellStyle name="20% - Énfasis5 3 2 3" xfId="514"/>
    <cellStyle name="20% - Énfasis5 3 3" xfId="44"/>
    <cellStyle name="20% - Énfasis5 3 3 2" xfId="430"/>
    <cellStyle name="20% - Énfasis5 3 3 3" xfId="515"/>
    <cellStyle name="20% - Énfasis5 4" xfId="45"/>
    <cellStyle name="20% - Énfasis6" xfId="46" builtinId="50" customBuiltin="1"/>
    <cellStyle name="20% - Énfasis6 2" xfId="564"/>
    <cellStyle name="20% - Énfasis6 2 2" xfId="47"/>
    <cellStyle name="20% - Énfasis6 2 2 2" xfId="48"/>
    <cellStyle name="20% - Énfasis6 2 2 2 2" xfId="431"/>
    <cellStyle name="20% - Énfasis6 2 2 2 3" xfId="516"/>
    <cellStyle name="20% - Énfasis6 2 2 3" xfId="49"/>
    <cellStyle name="20% - Énfasis6 2 2 3 2" xfId="432"/>
    <cellStyle name="20% - Énfasis6 2 2 3 3" xfId="517"/>
    <cellStyle name="20% - Énfasis6 2 3" xfId="50"/>
    <cellStyle name="20% - Énfasis6 2 3 2" xfId="433"/>
    <cellStyle name="20% - Énfasis6 2 3 3" xfId="518"/>
    <cellStyle name="20% - Énfasis6 2 4" xfId="51"/>
    <cellStyle name="20% - Énfasis6 3 2" xfId="52"/>
    <cellStyle name="20% - Énfasis6 3 2 2" xfId="434"/>
    <cellStyle name="20% - Énfasis6 3 2 3" xfId="519"/>
    <cellStyle name="20% - Énfasis6 3 3" xfId="53"/>
    <cellStyle name="20% - Énfasis6 3 3 2" xfId="435"/>
    <cellStyle name="20% - Énfasis6 3 3 3" xfId="520"/>
    <cellStyle name="20% - Énfasis6 4" xfId="54"/>
    <cellStyle name="40% - Énfasis1" xfId="55" builtinId="31" customBuiltin="1"/>
    <cellStyle name="40% - Énfasis1 2" xfId="565"/>
    <cellStyle name="40% - Énfasis1 2 2" xfId="56"/>
    <cellStyle name="40% - Énfasis1 2 2 2" xfId="57"/>
    <cellStyle name="40% - Énfasis1 2 2 2 2" xfId="436"/>
    <cellStyle name="40% - Énfasis1 2 2 2 3" xfId="521"/>
    <cellStyle name="40% - Énfasis1 2 2 3" xfId="58"/>
    <cellStyle name="40% - Énfasis1 2 2 3 2" xfId="437"/>
    <cellStyle name="40% - Énfasis1 2 2 3 3" xfId="522"/>
    <cellStyle name="40% - Énfasis1 2 3" xfId="59"/>
    <cellStyle name="40% - Énfasis1 2 3 2" xfId="438"/>
    <cellStyle name="40% - Énfasis1 2 3 3" xfId="523"/>
    <cellStyle name="40% - Énfasis1 2 4" xfId="60"/>
    <cellStyle name="40% - Énfasis1 3 2" xfId="61"/>
    <cellStyle name="40% - Énfasis1 3 2 2" xfId="439"/>
    <cellStyle name="40% - Énfasis1 3 2 3" xfId="524"/>
    <cellStyle name="40% - Énfasis1 3 3" xfId="62"/>
    <cellStyle name="40% - Énfasis1 3 3 2" xfId="440"/>
    <cellStyle name="40% - Énfasis1 3 3 3" xfId="525"/>
    <cellStyle name="40% - Énfasis1 4" xfId="63"/>
    <cellStyle name="40% - Énfasis2" xfId="64" builtinId="35" customBuiltin="1"/>
    <cellStyle name="40% - Énfasis2 2" xfId="566"/>
    <cellStyle name="40% - Énfasis2 2 2" xfId="65"/>
    <cellStyle name="40% - Énfasis2 2 2 2" xfId="66"/>
    <cellStyle name="40% - Énfasis2 2 2 2 2" xfId="441"/>
    <cellStyle name="40% - Énfasis2 2 2 2 3" xfId="526"/>
    <cellStyle name="40% - Énfasis2 2 2 3" xfId="67"/>
    <cellStyle name="40% - Énfasis2 2 2 3 2" xfId="442"/>
    <cellStyle name="40% - Énfasis2 2 2 3 3" xfId="527"/>
    <cellStyle name="40% - Énfasis2 2 3" xfId="68"/>
    <cellStyle name="40% - Énfasis2 2 3 2" xfId="443"/>
    <cellStyle name="40% - Énfasis2 2 3 3" xfId="528"/>
    <cellStyle name="40% - Énfasis2 2 4" xfId="69"/>
    <cellStyle name="40% - Énfasis2 3 2" xfId="70"/>
    <cellStyle name="40% - Énfasis2 3 2 2" xfId="444"/>
    <cellStyle name="40% - Énfasis2 3 2 3" xfId="529"/>
    <cellStyle name="40% - Énfasis2 3 3" xfId="71"/>
    <cellStyle name="40% - Énfasis2 3 3 2" xfId="445"/>
    <cellStyle name="40% - Énfasis2 3 3 3" xfId="530"/>
    <cellStyle name="40% - Énfasis2 4" xfId="72"/>
    <cellStyle name="40% - Énfasis3" xfId="73" builtinId="39" customBuiltin="1"/>
    <cellStyle name="40% - Énfasis3 2" xfId="567"/>
    <cellStyle name="40% - Énfasis3 2 2" xfId="74"/>
    <cellStyle name="40% - Énfasis3 2 2 2" xfId="75"/>
    <cellStyle name="40% - Énfasis3 2 2 2 2" xfId="446"/>
    <cellStyle name="40% - Énfasis3 2 2 2 3" xfId="531"/>
    <cellStyle name="40% - Énfasis3 2 2 3" xfId="76"/>
    <cellStyle name="40% - Énfasis3 2 2 3 2" xfId="447"/>
    <cellStyle name="40% - Énfasis3 2 2 3 3" xfId="532"/>
    <cellStyle name="40% - Énfasis3 2 3" xfId="77"/>
    <cellStyle name="40% - Énfasis3 2 3 2" xfId="448"/>
    <cellStyle name="40% - Énfasis3 2 3 3" xfId="533"/>
    <cellStyle name="40% - Énfasis3 2 4" xfId="78"/>
    <cellStyle name="40% - Énfasis3 3 2" xfId="79"/>
    <cellStyle name="40% - Énfasis3 3 2 2" xfId="449"/>
    <cellStyle name="40% - Énfasis3 3 2 3" xfId="534"/>
    <cellStyle name="40% - Énfasis3 3 3" xfId="80"/>
    <cellStyle name="40% - Énfasis3 3 3 2" xfId="450"/>
    <cellStyle name="40% - Énfasis3 3 3 3" xfId="535"/>
    <cellStyle name="40% - Énfasis3 4" xfId="81"/>
    <cellStyle name="40% - Énfasis4" xfId="82" builtinId="43" customBuiltin="1"/>
    <cellStyle name="40% - Énfasis4 2" xfId="568"/>
    <cellStyle name="40% - Énfasis4 2 2" xfId="83"/>
    <cellStyle name="40% - Énfasis4 2 2 2" xfId="84"/>
    <cellStyle name="40% - Énfasis4 2 2 2 2" xfId="451"/>
    <cellStyle name="40% - Énfasis4 2 2 2 3" xfId="536"/>
    <cellStyle name="40% - Énfasis4 2 2 3" xfId="85"/>
    <cellStyle name="40% - Énfasis4 2 2 3 2" xfId="452"/>
    <cellStyle name="40% - Énfasis4 2 2 3 3" xfId="537"/>
    <cellStyle name="40% - Énfasis4 2 3" xfId="86"/>
    <cellStyle name="40% - Énfasis4 2 3 2" xfId="453"/>
    <cellStyle name="40% - Énfasis4 2 3 3" xfId="538"/>
    <cellStyle name="40% - Énfasis4 2 4" xfId="87"/>
    <cellStyle name="40% - Énfasis4 3 2" xfId="88"/>
    <cellStyle name="40% - Énfasis4 3 2 2" xfId="454"/>
    <cellStyle name="40% - Énfasis4 3 2 3" xfId="539"/>
    <cellStyle name="40% - Énfasis4 3 3" xfId="89"/>
    <cellStyle name="40% - Énfasis4 3 3 2" xfId="455"/>
    <cellStyle name="40% - Énfasis4 3 3 3" xfId="540"/>
    <cellStyle name="40% - Énfasis4 4" xfId="90"/>
    <cellStyle name="40% - Énfasis5" xfId="91" builtinId="47" customBuiltin="1"/>
    <cellStyle name="40% - Énfasis5 2" xfId="569"/>
    <cellStyle name="40% - Énfasis5 2 2" xfId="92"/>
    <cellStyle name="40% - Énfasis5 2 2 2" xfId="93"/>
    <cellStyle name="40% - Énfasis5 2 2 2 2" xfId="456"/>
    <cellStyle name="40% - Énfasis5 2 2 2 3" xfId="541"/>
    <cellStyle name="40% - Énfasis5 2 2 3" xfId="94"/>
    <cellStyle name="40% - Énfasis5 2 2 3 2" xfId="457"/>
    <cellStyle name="40% - Énfasis5 2 2 3 3" xfId="542"/>
    <cellStyle name="40% - Énfasis5 2 3" xfId="95"/>
    <cellStyle name="40% - Énfasis5 2 3 2" xfId="458"/>
    <cellStyle name="40% - Énfasis5 2 3 3" xfId="543"/>
    <cellStyle name="40% - Énfasis5 2 4" xfId="96"/>
    <cellStyle name="40% - Énfasis5 3 2" xfId="97"/>
    <cellStyle name="40% - Énfasis5 3 2 2" xfId="459"/>
    <cellStyle name="40% - Énfasis5 3 2 3" xfId="544"/>
    <cellStyle name="40% - Énfasis5 3 3" xfId="98"/>
    <cellStyle name="40% - Énfasis5 3 3 2" xfId="460"/>
    <cellStyle name="40% - Énfasis5 3 3 3" xfId="545"/>
    <cellStyle name="40% - Énfasis5 4" xfId="99"/>
    <cellStyle name="40% - Énfasis6" xfId="100" builtinId="51" customBuiltin="1"/>
    <cellStyle name="40% - Énfasis6 2" xfId="570"/>
    <cellStyle name="40% - Énfasis6 2 2" xfId="101"/>
    <cellStyle name="40% - Énfasis6 2 2 2" xfId="102"/>
    <cellStyle name="40% - Énfasis6 2 2 2 2" xfId="461"/>
    <cellStyle name="40% - Énfasis6 2 2 2 3" xfId="546"/>
    <cellStyle name="40% - Énfasis6 2 2 3" xfId="103"/>
    <cellStyle name="40% - Énfasis6 2 2 3 2" xfId="462"/>
    <cellStyle name="40% - Énfasis6 2 2 3 3" xfId="547"/>
    <cellStyle name="40% - Énfasis6 2 3" xfId="104"/>
    <cellStyle name="40% - Énfasis6 2 3 2" xfId="463"/>
    <cellStyle name="40% - Énfasis6 2 3 3" xfId="548"/>
    <cellStyle name="40% - Énfasis6 2 4" xfId="105"/>
    <cellStyle name="40% - Énfasis6 3 2" xfId="106"/>
    <cellStyle name="40% - Énfasis6 3 2 2" xfId="464"/>
    <cellStyle name="40% - Énfasis6 3 2 3" xfId="549"/>
    <cellStyle name="40% - Énfasis6 3 3" xfId="107"/>
    <cellStyle name="40% - Énfasis6 3 3 2" xfId="465"/>
    <cellStyle name="40% - Énfasis6 3 3 3" xfId="550"/>
    <cellStyle name="40% - Énfasis6 4" xfId="108"/>
    <cellStyle name="60% - Énfasis1" xfId="109" builtinId="32" customBuiltin="1"/>
    <cellStyle name="60% - Énfasis1 2" xfId="571"/>
    <cellStyle name="60% - Énfasis1 2 2" xfId="110"/>
    <cellStyle name="60% - Énfasis1 2 2 2" xfId="111"/>
    <cellStyle name="60% - Énfasis1 2 2 3" xfId="112"/>
    <cellStyle name="60% - Énfasis1 2 3" xfId="113"/>
    <cellStyle name="60% - Énfasis1 2 4" xfId="114"/>
    <cellStyle name="60% - Énfasis1 3 2" xfId="115"/>
    <cellStyle name="60% - Énfasis1 3 3" xfId="116"/>
    <cellStyle name="60% - Énfasis1 4" xfId="117"/>
    <cellStyle name="60% - Énfasis2" xfId="118" builtinId="36" customBuiltin="1"/>
    <cellStyle name="60% - Énfasis2 2" xfId="572"/>
    <cellStyle name="60% - Énfasis2 2 2" xfId="119"/>
    <cellStyle name="60% - Énfasis2 2 2 2" xfId="120"/>
    <cellStyle name="60% - Énfasis2 2 2 3" xfId="121"/>
    <cellStyle name="60% - Énfasis2 2 3" xfId="122"/>
    <cellStyle name="60% - Énfasis2 2 4" xfId="123"/>
    <cellStyle name="60% - Énfasis2 3 2" xfId="124"/>
    <cellStyle name="60% - Énfasis2 3 3" xfId="125"/>
    <cellStyle name="60% - Énfasis2 4" xfId="126"/>
    <cellStyle name="60% - Énfasis3" xfId="127" builtinId="40" customBuiltin="1"/>
    <cellStyle name="60% - Énfasis3 2" xfId="573"/>
    <cellStyle name="60% - Énfasis3 2 2" xfId="128"/>
    <cellStyle name="60% - Énfasis3 2 2 2" xfId="129"/>
    <cellStyle name="60% - Énfasis3 2 2 3" xfId="130"/>
    <cellStyle name="60% - Énfasis3 2 3" xfId="131"/>
    <cellStyle name="60% - Énfasis3 2 4" xfId="132"/>
    <cellStyle name="60% - Énfasis3 3 2" xfId="133"/>
    <cellStyle name="60% - Énfasis3 3 3" xfId="134"/>
    <cellStyle name="60% - Énfasis3 4" xfId="135"/>
    <cellStyle name="60% - Énfasis4" xfId="136" builtinId="44" customBuiltin="1"/>
    <cellStyle name="60% - Énfasis4 2" xfId="574"/>
    <cellStyle name="60% - Énfasis4 2 2" xfId="137"/>
    <cellStyle name="60% - Énfasis4 2 2 2" xfId="138"/>
    <cellStyle name="60% - Énfasis4 2 2 3" xfId="139"/>
    <cellStyle name="60% - Énfasis4 2 3" xfId="140"/>
    <cellStyle name="60% - Énfasis4 2 4" xfId="141"/>
    <cellStyle name="60% - Énfasis4 3 2" xfId="142"/>
    <cellStyle name="60% - Énfasis4 3 3" xfId="143"/>
    <cellStyle name="60% - Énfasis4 4" xfId="144"/>
    <cellStyle name="60% - Énfasis5" xfId="145" builtinId="48" customBuiltin="1"/>
    <cellStyle name="60% - Énfasis5 2" xfId="575"/>
    <cellStyle name="60% - Énfasis5 2 2" xfId="146"/>
    <cellStyle name="60% - Énfasis5 2 2 2" xfId="147"/>
    <cellStyle name="60% - Énfasis5 2 2 3" xfId="148"/>
    <cellStyle name="60% - Énfasis5 2 3" xfId="149"/>
    <cellStyle name="60% - Énfasis5 2 4" xfId="150"/>
    <cellStyle name="60% - Énfasis5 3 2" xfId="151"/>
    <cellStyle name="60% - Énfasis5 3 3" xfId="152"/>
    <cellStyle name="60% - Énfasis5 4" xfId="153"/>
    <cellStyle name="60% - Énfasis6" xfId="154" builtinId="52" customBuiltin="1"/>
    <cellStyle name="60% - Énfasis6 2" xfId="576"/>
    <cellStyle name="60% - Énfasis6 2 2" xfId="155"/>
    <cellStyle name="60% - Énfasis6 2 2 2" xfId="156"/>
    <cellStyle name="60% - Énfasis6 2 2 3" xfId="157"/>
    <cellStyle name="60% - Énfasis6 2 3" xfId="158"/>
    <cellStyle name="60% - Énfasis6 2 4" xfId="159"/>
    <cellStyle name="60% - Énfasis6 3 2" xfId="160"/>
    <cellStyle name="60% - Énfasis6 3 3" xfId="161"/>
    <cellStyle name="60% - Énfasis6 4" xfId="162"/>
    <cellStyle name="Buena 2" xfId="577"/>
    <cellStyle name="Buena 2 2" xfId="163"/>
    <cellStyle name="Buena 2 2 2" xfId="164"/>
    <cellStyle name="Buena 2 2 3" xfId="165"/>
    <cellStyle name="Buena 2 3" xfId="166"/>
    <cellStyle name="Buena 2 4" xfId="167"/>
    <cellStyle name="Buena 3 2" xfId="168"/>
    <cellStyle name="Buena 3 3" xfId="169"/>
    <cellStyle name="Buena 4" xfId="170"/>
    <cellStyle name="Cálculo" xfId="171" builtinId="22" customBuiltin="1"/>
    <cellStyle name="Cálculo 2" xfId="579"/>
    <cellStyle name="Cálculo 2 2" xfId="172"/>
    <cellStyle name="Cálculo 2 2 2" xfId="173"/>
    <cellStyle name="Cálculo 2 2 3" xfId="174"/>
    <cellStyle name="Cálculo 2 2 4" xfId="580"/>
    <cellStyle name="Cálculo 2 3" xfId="175"/>
    <cellStyle name="Cálculo 2 4" xfId="176"/>
    <cellStyle name="Cálculo 3" xfId="581"/>
    <cellStyle name="Cálculo 3 2" xfId="177"/>
    <cellStyle name="Cálculo 3 3" xfId="178"/>
    <cellStyle name="Cálculo 4" xfId="179"/>
    <cellStyle name="Cálculo 5" xfId="578"/>
    <cellStyle name="Celda de comprobación" xfId="180" builtinId="23" customBuiltin="1"/>
    <cellStyle name="Celda de comprobación 2" xfId="582"/>
    <cellStyle name="Celda de comprobación 2 2" xfId="181"/>
    <cellStyle name="Celda de comprobación 2 2 2" xfId="182"/>
    <cellStyle name="Celda de comprobación 2 2 3" xfId="183"/>
    <cellStyle name="Celda de comprobación 2 3" xfId="184"/>
    <cellStyle name="Celda de comprobación 2 4" xfId="185"/>
    <cellStyle name="Celda de comprobación 3 2" xfId="186"/>
    <cellStyle name="Celda de comprobación 3 3" xfId="187"/>
    <cellStyle name="Celda de comprobación 4" xfId="188"/>
    <cellStyle name="Celda vinculada" xfId="189" builtinId="24" customBuiltin="1"/>
    <cellStyle name="Celda vinculada 2" xfId="583"/>
    <cellStyle name="Celda vinculada 2 2" xfId="190"/>
    <cellStyle name="Celda vinculada 2 2 2" xfId="191"/>
    <cellStyle name="Celda vinculada 2 2 3" xfId="192"/>
    <cellStyle name="Celda vinculada 2 3" xfId="193"/>
    <cellStyle name="Celda vinculada 2 4" xfId="194"/>
    <cellStyle name="Celda vinculada 3 2" xfId="195"/>
    <cellStyle name="Celda vinculada 3 3" xfId="196"/>
    <cellStyle name="Celda vinculada 4" xfId="197"/>
    <cellStyle name="Encabezado 4" xfId="198" builtinId="19" customBuiltin="1"/>
    <cellStyle name="Encabezado 4 2" xfId="584"/>
    <cellStyle name="Encabezado 4 2 2" xfId="199"/>
    <cellStyle name="Encabezado 4 2 2 2" xfId="200"/>
    <cellStyle name="Encabezado 4 2 2 3" xfId="201"/>
    <cellStyle name="Encabezado 4 2 3" xfId="202"/>
    <cellStyle name="Encabezado 4 2 4" xfId="203"/>
    <cellStyle name="Encabezado 4 3 2" xfId="204"/>
    <cellStyle name="Encabezado 4 3 3" xfId="205"/>
    <cellStyle name="Encabezado 4 4" xfId="206"/>
    <cellStyle name="Énfasis1" xfId="207" builtinId="29" customBuiltin="1"/>
    <cellStyle name="Énfasis1 2" xfId="585"/>
    <cellStyle name="Énfasis1 2 2" xfId="208"/>
    <cellStyle name="Énfasis1 2 2 2" xfId="209"/>
    <cellStyle name="Énfasis1 2 2 3" xfId="210"/>
    <cellStyle name="Énfasis1 2 3" xfId="211"/>
    <cellStyle name="Énfasis1 2 4" xfId="212"/>
    <cellStyle name="Énfasis1 3 2" xfId="213"/>
    <cellStyle name="Énfasis1 3 3" xfId="214"/>
    <cellStyle name="Énfasis1 4" xfId="215"/>
    <cellStyle name="Énfasis2" xfId="216" builtinId="33" customBuiltin="1"/>
    <cellStyle name="Énfasis2 2" xfId="586"/>
    <cellStyle name="Énfasis2 2 2" xfId="217"/>
    <cellStyle name="Énfasis2 2 2 2" xfId="218"/>
    <cellStyle name="Énfasis2 2 2 3" xfId="219"/>
    <cellStyle name="Énfasis2 2 3" xfId="220"/>
    <cellStyle name="Énfasis2 2 4" xfId="221"/>
    <cellStyle name="Énfasis2 3 2" xfId="222"/>
    <cellStyle name="Énfasis2 3 3" xfId="223"/>
    <cellStyle name="Énfasis2 4" xfId="224"/>
    <cellStyle name="Énfasis3" xfId="225" builtinId="37" customBuiltin="1"/>
    <cellStyle name="Énfasis3 2" xfId="587"/>
    <cellStyle name="Énfasis3 2 2" xfId="226"/>
    <cellStyle name="Énfasis3 2 2 2" xfId="227"/>
    <cellStyle name="Énfasis3 2 2 3" xfId="228"/>
    <cellStyle name="Énfasis3 2 3" xfId="229"/>
    <cellStyle name="Énfasis3 2 4" xfId="230"/>
    <cellStyle name="Énfasis3 3 2" xfId="231"/>
    <cellStyle name="Énfasis3 3 3" xfId="232"/>
    <cellStyle name="Énfasis3 4" xfId="233"/>
    <cellStyle name="Énfasis4" xfId="234" builtinId="41" customBuiltin="1"/>
    <cellStyle name="Énfasis4 2" xfId="588"/>
    <cellStyle name="Énfasis4 2 2" xfId="235"/>
    <cellStyle name="Énfasis4 2 2 2" xfId="236"/>
    <cellStyle name="Énfasis4 2 2 3" xfId="237"/>
    <cellStyle name="Énfasis4 2 3" xfId="238"/>
    <cellStyle name="Énfasis4 2 4" xfId="239"/>
    <cellStyle name="Énfasis4 3 2" xfId="240"/>
    <cellStyle name="Énfasis4 3 3" xfId="241"/>
    <cellStyle name="Énfasis4 4" xfId="242"/>
    <cellStyle name="Énfasis5" xfId="243" builtinId="45" customBuiltin="1"/>
    <cellStyle name="Énfasis5 2" xfId="589"/>
    <cellStyle name="Énfasis5 2 2" xfId="244"/>
    <cellStyle name="Énfasis5 2 2 2" xfId="245"/>
    <cellStyle name="Énfasis5 2 2 3" xfId="246"/>
    <cellStyle name="Énfasis5 2 3" xfId="247"/>
    <cellStyle name="Énfasis5 2 4" xfId="248"/>
    <cellStyle name="Énfasis5 3 2" xfId="249"/>
    <cellStyle name="Énfasis5 3 3" xfId="250"/>
    <cellStyle name="Énfasis5 4" xfId="251"/>
    <cellStyle name="Énfasis6" xfId="252" builtinId="49" customBuiltin="1"/>
    <cellStyle name="Énfasis6 2" xfId="590"/>
    <cellStyle name="Énfasis6 2 2" xfId="253"/>
    <cellStyle name="Énfasis6 2 2 2" xfId="254"/>
    <cellStyle name="Énfasis6 2 2 3" xfId="255"/>
    <cellStyle name="Énfasis6 2 3" xfId="256"/>
    <cellStyle name="Énfasis6 2 4" xfId="257"/>
    <cellStyle name="Énfasis6 3 2" xfId="258"/>
    <cellStyle name="Énfasis6 3 3" xfId="259"/>
    <cellStyle name="Énfasis6 4" xfId="260"/>
    <cellStyle name="Entrada" xfId="261" builtinId="20" customBuiltin="1"/>
    <cellStyle name="Entrada 2" xfId="592"/>
    <cellStyle name="Entrada 2 2" xfId="262"/>
    <cellStyle name="Entrada 2 2 2" xfId="263"/>
    <cellStyle name="Entrada 2 2 3" xfId="264"/>
    <cellStyle name="Entrada 2 2 4" xfId="593"/>
    <cellStyle name="Entrada 2 3" xfId="265"/>
    <cellStyle name="Entrada 2 4" xfId="266"/>
    <cellStyle name="Entrada 3" xfId="594"/>
    <cellStyle name="Entrada 3 2" xfId="267"/>
    <cellStyle name="Entrada 3 3" xfId="268"/>
    <cellStyle name="Entrada 4" xfId="269"/>
    <cellStyle name="Entrada 5" xfId="591"/>
    <cellStyle name="Hipervínculo" xfId="270" builtinId="8"/>
    <cellStyle name="Hipervínculo 2" xfId="271"/>
    <cellStyle name="Hipervínculo 3" xfId="489"/>
    <cellStyle name="Incorrecto" xfId="272" builtinId="27" customBuiltin="1"/>
    <cellStyle name="Incorrecto 2" xfId="595"/>
    <cellStyle name="Incorrecto 2 2" xfId="273"/>
    <cellStyle name="Incorrecto 2 2 2" xfId="274"/>
    <cellStyle name="Incorrecto 2 2 3" xfId="275"/>
    <cellStyle name="Incorrecto 2 3" xfId="276"/>
    <cellStyle name="Incorrecto 2 4" xfId="277"/>
    <cellStyle name="Incorrecto 3 2" xfId="278"/>
    <cellStyle name="Incorrecto 3 3" xfId="279"/>
    <cellStyle name="Incorrecto 4" xfId="280"/>
    <cellStyle name="Millares" xfId="281" builtinId="3"/>
    <cellStyle name="Millares [0]" xfId="282" builtinId="6"/>
    <cellStyle name="Millares [0] 2" xfId="596"/>
    <cellStyle name="Millares 2" xfId="283"/>
    <cellStyle name="Millares 2 2" xfId="284"/>
    <cellStyle name="Millares 2 2 2" xfId="467"/>
    <cellStyle name="Millares 2 2 3" xfId="598"/>
    <cellStyle name="Millares 2 3" xfId="285"/>
    <cellStyle name="Millares 2 3 2" xfId="468"/>
    <cellStyle name="Millares 2 4" xfId="466"/>
    <cellStyle name="Millares 2 5" xfId="597"/>
    <cellStyle name="Millares 3" xfId="286"/>
    <cellStyle name="Millares 3 2" xfId="469"/>
    <cellStyle name="Millares 3 3" xfId="599"/>
    <cellStyle name="Millares 4" xfId="600"/>
    <cellStyle name="Millares 5" xfId="601"/>
    <cellStyle name="Millares 6" xfId="602"/>
    <cellStyle name="Millares 7" xfId="603"/>
    <cellStyle name="Millares 8" xfId="604"/>
    <cellStyle name="Neutral" xfId="287" builtinId="28" customBuiltin="1"/>
    <cellStyle name="Neutral 2" xfId="605"/>
    <cellStyle name="Neutral 2 2" xfId="288"/>
    <cellStyle name="Neutral 2 2 2" xfId="289"/>
    <cellStyle name="Neutral 2 2 3" xfId="290"/>
    <cellStyle name="Neutral 2 3" xfId="291"/>
    <cellStyle name="Neutral 2 4" xfId="292"/>
    <cellStyle name="Neutral 3 2" xfId="293"/>
    <cellStyle name="Neutral 3 3" xfId="294"/>
    <cellStyle name="Neutral 4" xfId="295"/>
    <cellStyle name="No-definido" xfId="296"/>
    <cellStyle name="Normal" xfId="0" builtinId="0"/>
    <cellStyle name="Normal 10" xfId="606"/>
    <cellStyle name="Normal 10 2" xfId="297"/>
    <cellStyle name="Normal 10 2 2" xfId="607"/>
    <cellStyle name="Normal 14" xfId="298"/>
    <cellStyle name="Normal 15" xfId="299"/>
    <cellStyle name="Normal 15 2" xfId="608"/>
    <cellStyle name="Normal 2" xfId="300"/>
    <cellStyle name="Normal 2 2" xfId="301"/>
    <cellStyle name="Normal 2 2 2" xfId="471"/>
    <cellStyle name="Normal 2 3" xfId="302"/>
    <cellStyle name="Normal 2 3 2" xfId="472"/>
    <cellStyle name="Normal 2 4" xfId="470"/>
    <cellStyle name="Normal 3" xfId="303"/>
    <cellStyle name="Normal 3 2" xfId="304"/>
    <cellStyle name="Normal 3 2 2" xfId="474"/>
    <cellStyle name="Normal 3 3" xfId="305"/>
    <cellStyle name="Normal 3 3 2" xfId="475"/>
    <cellStyle name="Normal 3 4" xfId="306"/>
    <cellStyle name="Normal 3 5" xfId="473"/>
    <cellStyle name="Normal 3 6" xfId="551"/>
    <cellStyle name="Normal 3_c4" xfId="307"/>
    <cellStyle name="Normal 4" xfId="308"/>
    <cellStyle name="Normal 4 2" xfId="309"/>
    <cellStyle name="Normal 4 2 2" xfId="476"/>
    <cellStyle name="Normal 4 2 3" xfId="552"/>
    <cellStyle name="Normal 4 2 4" xfId="610"/>
    <cellStyle name="Normal 4 3" xfId="310"/>
    <cellStyle name="Normal 4 3 2" xfId="477"/>
    <cellStyle name="Normal 4 3 3" xfId="553"/>
    <cellStyle name="Normal 4 4" xfId="609"/>
    <cellStyle name="Normal 5" xfId="311"/>
    <cellStyle name="Normal 5 2" xfId="612"/>
    <cellStyle name="Normal 5 3" xfId="611"/>
    <cellStyle name="Normal 6" xfId="312"/>
    <cellStyle name="Normal 6 2" xfId="614"/>
    <cellStyle name="Normal 6 3" xfId="613"/>
    <cellStyle name="Normal 7" xfId="313"/>
    <cellStyle name="Normal 7 2" xfId="616"/>
    <cellStyle name="Normal 7 3" xfId="615"/>
    <cellStyle name="Normal 8" xfId="314"/>
    <cellStyle name="Normal 8 2" xfId="618"/>
    <cellStyle name="Normal 8 3" xfId="617"/>
    <cellStyle name="Normal 9" xfId="490"/>
    <cellStyle name="Normal 9 2" xfId="619"/>
    <cellStyle name="Notas" xfId="315" builtinId="10" customBuiltin="1"/>
    <cellStyle name="Notas 2" xfId="316"/>
    <cellStyle name="Notas 2 2" xfId="317"/>
    <cellStyle name="Notas 2 2 2" xfId="318"/>
    <cellStyle name="Notas 2 2 2 2" xfId="479"/>
    <cellStyle name="Notas 2 2 2 3" xfId="554"/>
    <cellStyle name="Notas 2 2 3" xfId="319"/>
    <cellStyle name="Notas 2 2 3 2" xfId="480"/>
    <cellStyle name="Notas 2 2 3 3" xfId="555"/>
    <cellStyle name="Notas 2 2 4" xfId="478"/>
    <cellStyle name="Notas 2 2 5" xfId="622"/>
    <cellStyle name="Notas 2 3" xfId="320"/>
    <cellStyle name="Notas 2 3 2" xfId="481"/>
    <cellStyle name="Notas 2 3 3" xfId="556"/>
    <cellStyle name="Notas 2 4" xfId="321"/>
    <cellStyle name="Notas 2 4 2" xfId="482"/>
    <cellStyle name="Notas 2 5" xfId="621"/>
    <cellStyle name="Notas 3" xfId="623"/>
    <cellStyle name="Notas 3 2" xfId="322"/>
    <cellStyle name="Notas 3 2 2" xfId="483"/>
    <cellStyle name="Notas 3 2 3" xfId="557"/>
    <cellStyle name="Notas 3 3" xfId="323"/>
    <cellStyle name="Notas 3 3 2" xfId="484"/>
    <cellStyle name="Notas 3 3 3" xfId="558"/>
    <cellStyle name="Notas 4" xfId="324"/>
    <cellStyle name="Notas 4 2" xfId="485"/>
    <cellStyle name="Notas 5" xfId="620"/>
    <cellStyle name="Porcentaje" xfId="325" builtinId="5"/>
    <cellStyle name="Porcentaje 2" xfId="624"/>
    <cellStyle name="Porcentual 2" xfId="326"/>
    <cellStyle name="Porcentual 2 2" xfId="327"/>
    <cellStyle name="Porcentual 2 2 2" xfId="487"/>
    <cellStyle name="Porcentual 2 3" xfId="328"/>
    <cellStyle name="Porcentual 2 3 2" xfId="488"/>
    <cellStyle name="Porcentual 2 4" xfId="486"/>
    <cellStyle name="Salida" xfId="329" builtinId="21" customBuiltin="1"/>
    <cellStyle name="Salida 2" xfId="626"/>
    <cellStyle name="Salida 2 2" xfId="330"/>
    <cellStyle name="Salida 2 2 2" xfId="331"/>
    <cellStyle name="Salida 2 2 3" xfId="332"/>
    <cellStyle name="Salida 2 2 4" xfId="627"/>
    <cellStyle name="Salida 2 3" xfId="333"/>
    <cellStyle name="Salida 2 4" xfId="334"/>
    <cellStyle name="Salida 3" xfId="628"/>
    <cellStyle name="Salida 3 2" xfId="335"/>
    <cellStyle name="Salida 3 3" xfId="336"/>
    <cellStyle name="Salida 4" xfId="337"/>
    <cellStyle name="Salida 5" xfId="625"/>
    <cellStyle name="Texto de advertencia" xfId="338" builtinId="11" customBuiltin="1"/>
    <cellStyle name="Texto de advertencia 2" xfId="629"/>
    <cellStyle name="Texto de advertencia 2 2" xfId="339"/>
    <cellStyle name="Texto de advertencia 2 2 2" xfId="340"/>
    <cellStyle name="Texto de advertencia 2 2 3" xfId="341"/>
    <cellStyle name="Texto de advertencia 2 3" xfId="342"/>
    <cellStyle name="Texto de advertencia 2 4" xfId="343"/>
    <cellStyle name="Texto de advertencia 3 2" xfId="344"/>
    <cellStyle name="Texto de advertencia 3 3" xfId="345"/>
    <cellStyle name="Texto de advertencia 4" xfId="346"/>
    <cellStyle name="Texto explicativo" xfId="347" builtinId="53" customBuiltin="1"/>
    <cellStyle name="Texto explicativo 2" xfId="630"/>
    <cellStyle name="Texto explicativo 2 2" xfId="348"/>
    <cellStyle name="Texto explicativo 2 2 2" xfId="349"/>
    <cellStyle name="Texto explicativo 2 2 3" xfId="350"/>
    <cellStyle name="Texto explicativo 2 3" xfId="351"/>
    <cellStyle name="Texto explicativo 2 4" xfId="352"/>
    <cellStyle name="Texto explicativo 3 2" xfId="353"/>
    <cellStyle name="Texto explicativo 3 3" xfId="354"/>
    <cellStyle name="Texto explicativo 4" xfId="355"/>
    <cellStyle name="Título" xfId="356" builtinId="15" customBuiltin="1"/>
    <cellStyle name="Título 1 2 2" xfId="357"/>
    <cellStyle name="Título 1 2 2 2" xfId="358"/>
    <cellStyle name="Título 1 2 2 3" xfId="359"/>
    <cellStyle name="Título 1 2 3" xfId="360"/>
    <cellStyle name="Título 1 2 4" xfId="361"/>
    <cellStyle name="Título 1 3 2" xfId="362"/>
    <cellStyle name="Título 1 3 3" xfId="363"/>
    <cellStyle name="Título 1 4" xfId="364"/>
    <cellStyle name="Título 10" xfId="365"/>
    <cellStyle name="Título 2" xfId="366" builtinId="17" customBuiltin="1"/>
    <cellStyle name="Título 2 2" xfId="631"/>
    <cellStyle name="Título 2 2 2" xfId="367"/>
    <cellStyle name="Título 2 2 2 2" xfId="368"/>
    <cellStyle name="Título 2 2 2 3" xfId="369"/>
    <cellStyle name="Título 2 2 3" xfId="370"/>
    <cellStyle name="Título 2 2 4" xfId="371"/>
    <cellStyle name="Título 2 3 2" xfId="372"/>
    <cellStyle name="Título 2 3 3" xfId="373"/>
    <cellStyle name="Título 2 4" xfId="374"/>
    <cellStyle name="Título 3" xfId="375" builtinId="18" customBuiltin="1"/>
    <cellStyle name="Título 3 2" xfId="632"/>
    <cellStyle name="Título 3 2 2" xfId="376"/>
    <cellStyle name="Título 3 2 2 2" xfId="377"/>
    <cellStyle name="Título 3 2 2 3" xfId="378"/>
    <cellStyle name="Título 3 2 3" xfId="379"/>
    <cellStyle name="Título 3 2 4" xfId="380"/>
    <cellStyle name="Título 3 3 2" xfId="381"/>
    <cellStyle name="Título 3 3 3" xfId="382"/>
    <cellStyle name="Título 3 4" xfId="383"/>
    <cellStyle name="Título 4" xfId="384"/>
    <cellStyle name="Título 4 2" xfId="385"/>
    <cellStyle name="Título 4 2 2" xfId="386"/>
    <cellStyle name="Título 4 2 3" xfId="387"/>
    <cellStyle name="Título 4 3" xfId="388"/>
    <cellStyle name="Título 4 4" xfId="389"/>
    <cellStyle name="Título 4 5" xfId="633"/>
    <cellStyle name="Título 5" xfId="390"/>
    <cellStyle name="Título 5 2" xfId="391"/>
    <cellStyle name="Título 5 3" xfId="392"/>
    <cellStyle name="Título 6" xfId="393"/>
    <cellStyle name="Título 7" xfId="394"/>
    <cellStyle name="Título 8" xfId="395"/>
    <cellStyle name="Título 9" xfId="396"/>
    <cellStyle name="Total" xfId="397" builtinId="25" customBuiltin="1"/>
    <cellStyle name="Total 2" xfId="635"/>
    <cellStyle name="Total 2 2" xfId="398"/>
    <cellStyle name="Total 2 2 2" xfId="399"/>
    <cellStyle name="Total 2 2 3" xfId="400"/>
    <cellStyle name="Total 2 2 4" xfId="636"/>
    <cellStyle name="Total 2 3" xfId="401"/>
    <cellStyle name="Total 2 4" xfId="402"/>
    <cellStyle name="Total 3" xfId="637"/>
    <cellStyle name="Total 3 2" xfId="403"/>
    <cellStyle name="Total 3 3" xfId="404"/>
    <cellStyle name="Total 4" xfId="405"/>
    <cellStyle name="Total 5" xfId="6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000" b="1">
                <a:effectLst/>
              </a:rPr>
              <a:t>Figura 1.</a:t>
            </a:r>
            <a:r>
              <a:rPr lang="es-CL" sz="1000" b="1" baseline="0">
                <a:effectLst/>
              </a:rPr>
              <a:t> </a:t>
            </a:r>
            <a:r>
              <a:rPr lang="es-CL" sz="1000" b="1">
                <a:effectLst/>
              </a:rPr>
              <a:t>Precipitaciones en principales ciudades del sur</a:t>
            </a:r>
            <a:endParaRPr lang="es-CL" sz="1000">
              <a:effectLst/>
            </a:endParaRPr>
          </a:p>
        </c:rich>
      </c:tx>
      <c:layout>
        <c:manualLayout>
          <c:xMode val="edge"/>
          <c:yMode val="edge"/>
          <c:x val="0.2243687037037037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[1]Precipitaciones!$J$1</c:f>
              <c:strCache>
                <c:ptCount val="1"/>
                <c:pt idx="0">
                  <c:v>mayo de 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[1]Precipitaciones!$J$2:$J$5</c:f>
              <c:numCache>
                <c:formatCode>General</c:formatCode>
                <c:ptCount val="4"/>
                <c:pt idx="0">
                  <c:v>121.8</c:v>
                </c:pt>
                <c:pt idx="1">
                  <c:v>224</c:v>
                </c:pt>
                <c:pt idx="2">
                  <c:v>184.9</c:v>
                </c:pt>
                <c:pt idx="3">
                  <c:v>220.6</c:v>
                </c:pt>
              </c:numCache>
            </c:numRef>
          </c:val>
          <c:extLst>
            <c:ext xmlns:c16="http://schemas.microsoft.com/office/drawing/2014/chart" uri="{C3380CC4-5D6E-409C-BE32-E72D297353CC}">
              <c16:uniqueId val="{00000000-038A-461E-A80B-DB6F95BB8882}"/>
            </c:ext>
          </c:extLst>
        </c:ser>
        <c:ser>
          <c:idx val="1"/>
          <c:order val="1"/>
          <c:tx>
            <c:strRef>
              <c:f>[1]Precipitaciones!$K$1</c:f>
              <c:strCache>
                <c:ptCount val="1"/>
                <c:pt idx="0">
                  <c:v>mayo de 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[1]Precipitaciones!$K$2:$K$5</c:f>
              <c:numCache>
                <c:formatCode>General</c:formatCode>
                <c:ptCount val="4"/>
                <c:pt idx="0">
                  <c:v>122.1</c:v>
                </c:pt>
                <c:pt idx="1">
                  <c:v>96.2</c:v>
                </c:pt>
                <c:pt idx="2">
                  <c:v>132.30000000000001</c:v>
                </c:pt>
                <c:pt idx="3">
                  <c:v>131.6</c:v>
                </c:pt>
              </c:numCache>
            </c:numRef>
          </c:val>
          <c:extLst>
            <c:ext xmlns:c16="http://schemas.microsoft.com/office/drawing/2014/chart" uri="{C3380CC4-5D6E-409C-BE32-E72D297353CC}">
              <c16:uniqueId val="{00000001-038A-461E-A80B-DB6F95BB8882}"/>
            </c:ext>
          </c:extLst>
        </c:ser>
        <c:ser>
          <c:idx val="2"/>
          <c:order val="2"/>
          <c:tx>
            <c:strRef>
              <c:f>[1]Precipitaciones!$L$1</c:f>
              <c:strCache>
                <c:ptCount val="1"/>
                <c:pt idx="0">
                  <c:v>Acumulado 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[1]Precipitaciones!$L$2:$L$5</c:f>
              <c:numCache>
                <c:formatCode>General</c:formatCode>
                <c:ptCount val="4"/>
                <c:pt idx="0">
                  <c:v>362.5</c:v>
                </c:pt>
                <c:pt idx="1">
                  <c:v>518.20000000000005</c:v>
                </c:pt>
                <c:pt idx="2">
                  <c:v>465</c:v>
                </c:pt>
                <c:pt idx="3">
                  <c:v>612.6</c:v>
                </c:pt>
              </c:numCache>
            </c:numRef>
          </c:val>
          <c:extLst>
            <c:ext xmlns:c16="http://schemas.microsoft.com/office/drawing/2014/chart" uri="{C3380CC4-5D6E-409C-BE32-E72D297353CC}">
              <c16:uniqueId val="{00000002-038A-461E-A80B-DB6F95BB8882}"/>
            </c:ext>
          </c:extLst>
        </c:ser>
        <c:ser>
          <c:idx val="3"/>
          <c:order val="3"/>
          <c:tx>
            <c:strRef>
              <c:f>[1]Precipitaciones!$M$1</c:f>
              <c:strCache>
                <c:ptCount val="1"/>
                <c:pt idx="0">
                  <c:v>Acumulado 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[1]Precipitaciones!$M$2:$M$5</c:f>
              <c:numCache>
                <c:formatCode>General</c:formatCode>
                <c:ptCount val="4"/>
                <c:pt idx="0">
                  <c:v>416.79999999999995</c:v>
                </c:pt>
                <c:pt idx="1">
                  <c:v>562.79999999999995</c:v>
                </c:pt>
                <c:pt idx="2">
                  <c:v>474.50000000000006</c:v>
                </c:pt>
                <c:pt idx="3">
                  <c:v>500</c:v>
                </c:pt>
              </c:numCache>
            </c:numRef>
          </c:val>
          <c:extLst>
            <c:ext xmlns:c16="http://schemas.microsoft.com/office/drawing/2014/chart" uri="{C3380CC4-5D6E-409C-BE32-E72D297353CC}">
              <c16:uniqueId val="{00000003-038A-461E-A80B-DB6F95BB8882}"/>
            </c:ext>
          </c:extLst>
        </c:ser>
        <c:dLbls>
          <c:showLegendKey val="0"/>
          <c:showVal val="0"/>
          <c:showCatName val="0"/>
          <c:showSerName val="0"/>
          <c:showPercent val="0"/>
          <c:showBubbleSize val="0"/>
        </c:dLbls>
        <c:gapWidth val="219"/>
        <c:overlap val="-27"/>
        <c:axId val="1256515631"/>
        <c:axId val="1256885103"/>
      </c:barChart>
      <c:catAx>
        <c:axId val="125651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1256885103"/>
        <c:crosses val="autoZero"/>
        <c:auto val="1"/>
        <c:lblAlgn val="ctr"/>
        <c:lblOffset val="100"/>
        <c:noMultiLvlLbl val="0"/>
      </c:catAx>
      <c:valAx>
        <c:axId val="12568851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Milímetros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56515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4. Evolución mensual del precio real de la leche a productor</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2014 - 2018</a:t>
            </a:r>
          </a:p>
        </c:rich>
      </c:tx>
      <c:layout>
        <c:manualLayout>
          <c:xMode val="edge"/>
          <c:yMode val="edge"/>
          <c:x val="0.23529413662001927"/>
          <c:y val="3.2608602496116558E-2"/>
        </c:manualLayout>
      </c:layout>
      <c:overlay val="0"/>
      <c:spPr>
        <a:noFill/>
        <a:ln w="25400">
          <a:noFill/>
        </a:ln>
      </c:spPr>
    </c:title>
    <c:autoTitleDeleted val="0"/>
    <c:plotArea>
      <c:layout>
        <c:manualLayout>
          <c:layoutTarget val="inner"/>
          <c:xMode val="edge"/>
          <c:yMode val="edge"/>
          <c:x val="0.12212705867906901"/>
          <c:y val="0.14402173913043501"/>
          <c:w val="0.81121751025991795"/>
          <c:h val="0.63224637681159401"/>
        </c:manualLayout>
      </c:layout>
      <c:lineChart>
        <c:grouping val="standard"/>
        <c:varyColors val="0"/>
        <c:ser>
          <c:idx val="2"/>
          <c:order val="1"/>
          <c:tx>
            <c:v>2014</c:v>
          </c:tx>
          <c:spPr>
            <a:ln w="38100">
              <a:solidFill>
                <a:srgbClr val="0000FF"/>
              </a:solidFill>
              <a:prstDash val="solid"/>
            </a:ln>
          </c:spPr>
          <c:marker>
            <c:symbol val="triangle"/>
            <c:size val="9"/>
            <c:spPr>
              <a:solidFill>
                <a:srgbClr val="0000FF"/>
              </a:solidFill>
              <a:ln>
                <a:solidFill>
                  <a:srgbClr val="0000FF"/>
                </a:solidFill>
                <a:prstDash val="solid"/>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'g4 - 5'!$AR$4:$AR$15</c:f>
              <c:numCache>
                <c:formatCode>#,##0.00</c:formatCode>
                <c:ptCount val="12"/>
                <c:pt idx="0">
                  <c:v>246.91</c:v>
                </c:pt>
                <c:pt idx="1">
                  <c:v>253.43</c:v>
                </c:pt>
                <c:pt idx="2">
                  <c:v>261.91000000000003</c:v>
                </c:pt>
                <c:pt idx="3">
                  <c:v>265.45</c:v>
                </c:pt>
                <c:pt idx="4">
                  <c:v>277.23</c:v>
                </c:pt>
                <c:pt idx="5">
                  <c:v>275.33999999999997</c:v>
                </c:pt>
                <c:pt idx="6">
                  <c:v>269.49</c:v>
                </c:pt>
                <c:pt idx="7">
                  <c:v>267.94</c:v>
                </c:pt>
                <c:pt idx="8">
                  <c:v>256.89999999999998</c:v>
                </c:pt>
                <c:pt idx="9">
                  <c:v>249.6</c:v>
                </c:pt>
                <c:pt idx="10">
                  <c:v>242.64</c:v>
                </c:pt>
                <c:pt idx="11">
                  <c:v>240.17</c:v>
                </c:pt>
              </c:numCache>
            </c:numRef>
          </c:val>
          <c:smooth val="0"/>
          <c:extLst>
            <c:ext xmlns:c16="http://schemas.microsoft.com/office/drawing/2014/chart" uri="{C3380CC4-5D6E-409C-BE32-E72D297353CC}">
              <c16:uniqueId val="{00000001-1224-4EEA-ACBB-0B615AF252EC}"/>
            </c:ext>
          </c:extLst>
        </c:ser>
        <c:ser>
          <c:idx val="3"/>
          <c:order val="2"/>
          <c:tx>
            <c:v>2015</c:v>
          </c:tx>
          <c:spPr>
            <a:ln w="38100">
              <a:solidFill>
                <a:srgbClr val="FF0000"/>
              </a:solidFill>
              <a:prstDash val="solid"/>
            </a:ln>
          </c:spPr>
          <c:marker>
            <c:symbol val="star"/>
            <c:size val="7"/>
            <c:spPr>
              <a:noFill/>
              <a:ln>
                <a:solidFill>
                  <a:srgbClr val="FF0000"/>
                </a:solidFill>
                <a:prstDash val="solid"/>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'g4 - 5'!$AS$4:$AS$15</c:f>
              <c:numCache>
                <c:formatCode>#,##0.00</c:formatCode>
                <c:ptCount val="12"/>
                <c:pt idx="0">
                  <c:v>225.84</c:v>
                </c:pt>
                <c:pt idx="1">
                  <c:v>225.37</c:v>
                </c:pt>
                <c:pt idx="2">
                  <c:v>232.62</c:v>
                </c:pt>
                <c:pt idx="3">
                  <c:v>237.41</c:v>
                </c:pt>
                <c:pt idx="4">
                  <c:v>245.61</c:v>
                </c:pt>
                <c:pt idx="5">
                  <c:v>245.87</c:v>
                </c:pt>
                <c:pt idx="6">
                  <c:v>242.77</c:v>
                </c:pt>
                <c:pt idx="7">
                  <c:v>232.6</c:v>
                </c:pt>
                <c:pt idx="8">
                  <c:v>213.08</c:v>
                </c:pt>
                <c:pt idx="9">
                  <c:v>203.53</c:v>
                </c:pt>
                <c:pt idx="10">
                  <c:v>202.68</c:v>
                </c:pt>
                <c:pt idx="11">
                  <c:v>197.41</c:v>
                </c:pt>
              </c:numCache>
            </c:numRef>
          </c:val>
          <c:smooth val="0"/>
          <c:extLst>
            <c:ext xmlns:c16="http://schemas.microsoft.com/office/drawing/2014/chart" uri="{C3380CC4-5D6E-409C-BE32-E72D297353CC}">
              <c16:uniqueId val="{00000002-1224-4EEA-ACBB-0B615AF252EC}"/>
            </c:ext>
          </c:extLst>
        </c:ser>
        <c:ser>
          <c:idx val="4"/>
          <c:order val="3"/>
          <c:tx>
            <c:v>2016</c:v>
          </c:tx>
          <c:spPr>
            <a:ln w="25400">
              <a:solidFill>
                <a:srgbClr val="000000"/>
              </a:solidFill>
              <a:prstDash val="solid"/>
            </a:ln>
          </c:spPr>
          <c:marker>
            <c:symbol val="star"/>
            <c:size val="7"/>
            <c:spPr>
              <a:solidFill>
                <a:schemeClr val="bg1"/>
              </a:solidFill>
              <a:ln>
                <a:solidFill>
                  <a:sysClr val="windowText" lastClr="000000"/>
                </a:solidFill>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'g4 - 5'!$AT$4:$AT$15</c:f>
              <c:numCache>
                <c:formatCode>#,##0.00</c:formatCode>
                <c:ptCount val="12"/>
                <c:pt idx="0">
                  <c:v>198.86</c:v>
                </c:pt>
                <c:pt idx="1">
                  <c:v>204.13</c:v>
                </c:pt>
                <c:pt idx="2">
                  <c:v>213.41</c:v>
                </c:pt>
                <c:pt idx="3">
                  <c:v>224.56</c:v>
                </c:pt>
                <c:pt idx="4">
                  <c:v>223.1</c:v>
                </c:pt>
                <c:pt idx="5">
                  <c:v>223.72</c:v>
                </c:pt>
                <c:pt idx="6">
                  <c:v>222.71</c:v>
                </c:pt>
                <c:pt idx="7">
                  <c:v>218.83</c:v>
                </c:pt>
                <c:pt idx="8">
                  <c:v>209.75</c:v>
                </c:pt>
                <c:pt idx="9">
                  <c:v>206.33</c:v>
                </c:pt>
                <c:pt idx="10">
                  <c:v>203.69</c:v>
                </c:pt>
                <c:pt idx="11">
                  <c:v>203.55</c:v>
                </c:pt>
              </c:numCache>
            </c:numRef>
          </c:val>
          <c:smooth val="0"/>
          <c:extLst>
            <c:ext xmlns:c16="http://schemas.microsoft.com/office/drawing/2014/chart" uri="{C3380CC4-5D6E-409C-BE32-E72D297353CC}">
              <c16:uniqueId val="{00000003-1224-4EEA-ACBB-0B615AF252EC}"/>
            </c:ext>
          </c:extLst>
        </c:ser>
        <c:ser>
          <c:idx val="0"/>
          <c:order val="4"/>
          <c:tx>
            <c:v>2017</c:v>
          </c:tx>
          <c:spPr>
            <a:ln w="25400">
              <a:solidFill>
                <a:srgbClr val="4F81BD"/>
              </a:solidFill>
              <a:prstDash val="solid"/>
            </a:ln>
          </c:spP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'g4 - 5'!$AU$4:$AU$14</c:f>
              <c:numCache>
                <c:formatCode>#,##0.00</c:formatCode>
                <c:ptCount val="11"/>
                <c:pt idx="0">
                  <c:v>217.34</c:v>
                </c:pt>
                <c:pt idx="1">
                  <c:v>221.32</c:v>
                </c:pt>
                <c:pt idx="2">
                  <c:v>230.32</c:v>
                </c:pt>
                <c:pt idx="3">
                  <c:v>234.64</c:v>
                </c:pt>
                <c:pt idx="4">
                  <c:v>245.26</c:v>
                </c:pt>
                <c:pt idx="5">
                  <c:v>242.9</c:v>
                </c:pt>
                <c:pt idx="6">
                  <c:v>239.97</c:v>
                </c:pt>
                <c:pt idx="7">
                  <c:v>239.11</c:v>
                </c:pt>
                <c:pt idx="8">
                  <c:v>226.12</c:v>
                </c:pt>
                <c:pt idx="9">
                  <c:v>221.5</c:v>
                </c:pt>
                <c:pt idx="10">
                  <c:v>224.56</c:v>
                </c:pt>
              </c:numCache>
            </c:numRef>
          </c:val>
          <c:smooth val="0"/>
          <c:extLst>
            <c:ext xmlns:c16="http://schemas.microsoft.com/office/drawing/2014/chart" uri="{C3380CC4-5D6E-409C-BE32-E72D297353CC}">
              <c16:uniqueId val="{00000004-1224-4EEA-ACBB-0B615AF252EC}"/>
            </c:ext>
          </c:extLst>
        </c:ser>
        <c:ser>
          <c:idx val="5"/>
          <c:order val="5"/>
          <c:tx>
            <c:strRef>
              <c:f>'g4 - 5'!$AV$3</c:f>
              <c:strCache>
                <c:ptCount val="1"/>
                <c:pt idx="0">
                  <c:v>2018</c:v>
                </c:pt>
              </c:strCache>
            </c:strRef>
          </c:tx>
          <c:val>
            <c:numRef>
              <c:f>'g4 - 5'!$AV$4:$AV$7</c:f>
              <c:numCache>
                <c:formatCode>#,##0.00</c:formatCode>
                <c:ptCount val="4"/>
                <c:pt idx="0">
                  <c:v>220.93</c:v>
                </c:pt>
                <c:pt idx="1">
                  <c:v>223.5</c:v>
                </c:pt>
                <c:pt idx="2">
                  <c:v>231.9</c:v>
                </c:pt>
                <c:pt idx="3">
                  <c:v>237.6</c:v>
                </c:pt>
              </c:numCache>
            </c:numRef>
          </c:val>
          <c:smooth val="0"/>
          <c:extLst>
            <c:ext xmlns:c16="http://schemas.microsoft.com/office/drawing/2014/chart" uri="{C3380CC4-5D6E-409C-BE32-E72D297353CC}">
              <c16:uniqueId val="{00000000-9291-4721-B69A-3488D3D54853}"/>
            </c:ext>
          </c:extLst>
        </c:ser>
        <c:dLbls>
          <c:showLegendKey val="0"/>
          <c:showVal val="0"/>
          <c:showCatName val="0"/>
          <c:showSerName val="0"/>
          <c:showPercent val="0"/>
          <c:showBubbleSize val="0"/>
        </c:dLbls>
        <c:marker val="1"/>
        <c:smooth val="0"/>
        <c:axId val="853769504"/>
        <c:axId val="853767328"/>
        <c:extLst>
          <c:ext xmlns:c15="http://schemas.microsoft.com/office/drawing/2012/chart" uri="{02D57815-91ED-43cb-92C2-25804820EDAC}">
            <c15:filteredLineSeries>
              <c15:ser>
                <c:idx val="1"/>
                <c:order val="0"/>
                <c:tx>
                  <c:v>2013</c:v>
                </c:tx>
                <c:spPr>
                  <a:ln w="38100">
                    <a:solidFill>
                      <a:srgbClr val="FF9900"/>
                    </a:solidFill>
                    <a:prstDash val="solid"/>
                  </a:ln>
                </c:spPr>
                <c:marker>
                  <c:symbol val="square"/>
                  <c:size val="9"/>
                  <c:spPr>
                    <a:solidFill>
                      <a:srgbClr val="FF9900"/>
                    </a:solidFill>
                    <a:ln>
                      <a:solidFill>
                        <a:srgbClr val="FF9900"/>
                      </a:solidFill>
                      <a:prstDash val="solid"/>
                    </a:ln>
                  </c:spPr>
                </c:marker>
                <c:cat>
                  <c:strRef>
                    <c:extLst>
                      <c:ext uri="{02D57815-91ED-43cb-92C2-25804820EDAC}">
                        <c15:formulaRef>
                          <c15:sqref>'g4 - 5'!$AC$4:$AC$15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'g4 - 5'!$AQ$4:$AQ$15</c15:sqref>
                        </c15:formulaRef>
                      </c:ext>
                    </c:extLst>
                    <c:numCache>
                      <c:formatCode>#,##0.00</c:formatCode>
                      <c:ptCount val="12"/>
                      <c:pt idx="0">
                        <c:v>222.86</c:v>
                      </c:pt>
                      <c:pt idx="1">
                        <c:v>225.9</c:v>
                      </c:pt>
                      <c:pt idx="2">
                        <c:v>235.25</c:v>
                      </c:pt>
                      <c:pt idx="3">
                        <c:v>239.21</c:v>
                      </c:pt>
                      <c:pt idx="4">
                        <c:v>264.08999999999997</c:v>
                      </c:pt>
                      <c:pt idx="5">
                        <c:v>268.73</c:v>
                      </c:pt>
                      <c:pt idx="6">
                        <c:v>265.7</c:v>
                      </c:pt>
                      <c:pt idx="7">
                        <c:v>262.57</c:v>
                      </c:pt>
                      <c:pt idx="8">
                        <c:v>238.71</c:v>
                      </c:pt>
                      <c:pt idx="9">
                        <c:v>236.19</c:v>
                      </c:pt>
                      <c:pt idx="10">
                        <c:v>235.85</c:v>
                      </c:pt>
                      <c:pt idx="11">
                        <c:v>232.56</c:v>
                      </c:pt>
                    </c:numCache>
                  </c:numRef>
                </c:val>
                <c:smooth val="0"/>
                <c:extLst>
                  <c:ext xmlns:c16="http://schemas.microsoft.com/office/drawing/2014/chart" uri="{C3380CC4-5D6E-409C-BE32-E72D297353CC}">
                    <c16:uniqueId val="{00000000-1224-4EEA-ACBB-0B615AF252EC}"/>
                  </c:ext>
                </c:extLst>
              </c15:ser>
            </c15:filteredLineSeries>
          </c:ext>
        </c:extLst>
      </c:lineChart>
      <c:catAx>
        <c:axId val="853769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7328"/>
        <c:crosses val="autoZero"/>
        <c:auto val="1"/>
        <c:lblAlgn val="ctr"/>
        <c:lblOffset val="100"/>
        <c:tickLblSkip val="1"/>
        <c:tickMarkSkip val="1"/>
        <c:noMultiLvlLbl val="0"/>
      </c:catAx>
      <c:valAx>
        <c:axId val="853767328"/>
        <c:scaling>
          <c:orientation val="minMax"/>
          <c:max val="280"/>
          <c:min val="18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de</a:t>
                </a:r>
                <a:r>
                  <a:rPr lang="es-CL" baseline="0"/>
                  <a:t> abril </a:t>
                </a:r>
                <a:r>
                  <a:rPr lang="es-CL"/>
                  <a:t>de 2018/litro</a:t>
                </a:r>
              </a:p>
            </c:rich>
          </c:tx>
          <c:layout>
            <c:manualLayout>
              <c:xMode val="edge"/>
              <c:yMode val="edge"/>
              <c:x val="2.3803637448544739E-2"/>
              <c:y val="0.2918040602067598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9504"/>
        <c:crosses val="autoZero"/>
        <c:crossBetween val="between"/>
        <c:majorUnit val="10"/>
        <c:minorUnit val="5"/>
      </c:valAx>
      <c:spPr>
        <a:solidFill>
          <a:srgbClr val="FFFFFF"/>
        </a:solidFill>
        <a:ln w="12700">
          <a:solidFill>
            <a:srgbClr val="808080"/>
          </a:solidFill>
          <a:prstDash val="solid"/>
        </a:ln>
      </c:spPr>
    </c:plotArea>
    <c:legend>
      <c:legendPos val="r"/>
      <c:layout>
        <c:manualLayout>
          <c:xMode val="edge"/>
          <c:yMode val="edge"/>
          <c:x val="0.20737359442972852"/>
          <c:y val="0.86989795918367352"/>
          <c:w val="0.40307219662058374"/>
          <c:h val="0.130102010444570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5. Evolución del precio real promedio a productor</a:t>
            </a:r>
          </a:p>
        </c:rich>
      </c:tx>
      <c:layout>
        <c:manualLayout>
          <c:xMode val="edge"/>
          <c:yMode val="edge"/>
          <c:x val="0.31284186250912183"/>
          <c:y val="3.3678599453418834E-2"/>
        </c:manualLayout>
      </c:layout>
      <c:overlay val="0"/>
      <c:spPr>
        <a:noFill/>
        <a:ln w="25400">
          <a:noFill/>
        </a:ln>
      </c:spPr>
    </c:title>
    <c:autoTitleDeleted val="0"/>
    <c:plotArea>
      <c:layout>
        <c:manualLayout>
          <c:layoutTarget val="inner"/>
          <c:xMode val="edge"/>
          <c:yMode val="edge"/>
          <c:x val="0.13469953960672901"/>
          <c:y val="0.16062176165803099"/>
          <c:w val="0.84617598210059797"/>
          <c:h val="0.637305699481865"/>
        </c:manualLayout>
      </c:layout>
      <c:lineChart>
        <c:grouping val="standard"/>
        <c:varyColors val="0"/>
        <c:ser>
          <c:idx val="0"/>
          <c:order val="0"/>
          <c:tx>
            <c:strRef>
              <c:f>'g4 - 5'!$AU$36</c:f>
              <c:strCache>
                <c:ptCount val="1"/>
                <c:pt idx="0">
                  <c:v>Promedio</c:v>
                </c:pt>
              </c:strCache>
            </c:strRef>
          </c:tx>
          <c:spPr>
            <a:ln w="38100">
              <a:solidFill>
                <a:srgbClr val="FF0000"/>
              </a:solidFill>
              <a:prstDash val="solid"/>
            </a:ln>
          </c:spPr>
          <c:marker>
            <c:symbol val="square"/>
            <c:size val="6"/>
            <c:spPr>
              <a:solidFill>
                <a:srgbClr val="FF0000"/>
              </a:solidFill>
              <a:ln>
                <a:solidFill>
                  <a:srgbClr val="FF0000"/>
                </a:solidFill>
                <a:prstDash val="solid"/>
              </a:ln>
            </c:spPr>
          </c:marker>
          <c:cat>
            <c:numRef>
              <c:f>'g4 - 5'!$AQ$60:$AQ$76</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'g4 - 5'!$AU$60:$AU$76</c:f>
              <c:numCache>
                <c:formatCode>#,##0.00</c:formatCode>
                <c:ptCount val="17"/>
                <c:pt idx="0">
                  <c:v>169.07</c:v>
                </c:pt>
                <c:pt idx="1">
                  <c:v>186.27</c:v>
                </c:pt>
                <c:pt idx="2">
                  <c:v>192.09</c:v>
                </c:pt>
                <c:pt idx="3">
                  <c:v>191.33</c:v>
                </c:pt>
                <c:pt idx="4">
                  <c:v>183.55</c:v>
                </c:pt>
                <c:pt idx="5">
                  <c:v>250.04</c:v>
                </c:pt>
                <c:pt idx="6">
                  <c:v>260.83</c:v>
                </c:pt>
                <c:pt idx="7">
                  <c:v>197.81</c:v>
                </c:pt>
                <c:pt idx="8">
                  <c:v>219.72</c:v>
                </c:pt>
                <c:pt idx="9">
                  <c:v>231.39</c:v>
                </c:pt>
                <c:pt idx="10">
                  <c:v>232.74</c:v>
                </c:pt>
                <c:pt idx="11">
                  <c:v>241.57</c:v>
                </c:pt>
                <c:pt idx="12">
                  <c:v>256.62</c:v>
                </c:pt>
                <c:pt idx="13">
                  <c:v>222.12</c:v>
                </c:pt>
                <c:pt idx="14">
                  <c:v>211</c:v>
                </c:pt>
                <c:pt idx="15">
                  <c:v>228.51</c:v>
                </c:pt>
                <c:pt idx="16">
                  <c:v>228.01</c:v>
                </c:pt>
              </c:numCache>
            </c:numRef>
          </c:val>
          <c:smooth val="0"/>
          <c:extLst>
            <c:ext xmlns:c16="http://schemas.microsoft.com/office/drawing/2014/chart" uri="{C3380CC4-5D6E-409C-BE32-E72D297353CC}">
              <c16:uniqueId val="{00000000-D8B7-419D-B42A-038C2CAD730D}"/>
            </c:ext>
          </c:extLst>
        </c:ser>
        <c:dLbls>
          <c:showLegendKey val="0"/>
          <c:showVal val="0"/>
          <c:showCatName val="0"/>
          <c:showSerName val="0"/>
          <c:showPercent val="0"/>
          <c:showBubbleSize val="0"/>
        </c:dLbls>
        <c:marker val="1"/>
        <c:smooth val="0"/>
        <c:axId val="853762976"/>
        <c:axId val="853763520"/>
      </c:lineChart>
      <c:catAx>
        <c:axId val="853762976"/>
        <c:scaling>
          <c:orientation val="minMax"/>
        </c:scaling>
        <c:delete val="0"/>
        <c:axPos val="b"/>
        <c:numFmt formatCode="General" sourceLinked="1"/>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853763520"/>
        <c:crosses val="autoZero"/>
        <c:auto val="1"/>
        <c:lblAlgn val="ctr"/>
        <c:lblOffset val="100"/>
        <c:tickLblSkip val="1"/>
        <c:tickMarkSkip val="1"/>
        <c:noMultiLvlLbl val="0"/>
      </c:catAx>
      <c:valAx>
        <c:axId val="853763520"/>
        <c:scaling>
          <c:orientation val="minMax"/>
          <c:max val="280"/>
          <c:min val="1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b="0" i="0" baseline="0">
                    <a:effectLst/>
                  </a:rPr>
                  <a:t>$ de abril</a:t>
                </a:r>
              </a:p>
              <a:p>
                <a:pPr>
                  <a:defRPr sz="900" b="0" i="0" u="none" strike="noStrike" baseline="0">
                    <a:solidFill>
                      <a:srgbClr val="000000"/>
                    </a:solidFill>
                    <a:latin typeface="Arial"/>
                    <a:ea typeface="Arial"/>
                    <a:cs typeface="Arial"/>
                  </a:defRPr>
                </a:pPr>
                <a:r>
                  <a:rPr lang="es-CL" sz="900" b="0" i="0" baseline="0">
                    <a:effectLst/>
                  </a:rPr>
                  <a:t> de 2018/litro</a:t>
                </a:r>
                <a:endParaRPr lang="es-CL" sz="900">
                  <a:effectLst/>
                </a:endParaRPr>
              </a:p>
            </c:rich>
          </c:tx>
          <c:layout>
            <c:manualLayout>
              <c:xMode val="edge"/>
              <c:yMode val="edge"/>
              <c:x val="3.0316371743854598E-2"/>
              <c:y val="0.2920361501204101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297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6. Importaciones de productos lácteos</a:t>
            </a:r>
          </a:p>
          <a:p>
            <a:pPr>
              <a:defRPr sz="8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8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Valor miles USD 141.419</a:t>
            </a:r>
          </a:p>
        </c:rich>
      </c:tx>
      <c:layout>
        <c:manualLayout>
          <c:xMode val="edge"/>
          <c:yMode val="edge"/>
          <c:x val="0.30345098133789938"/>
          <c:y val="2.13233118587449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1138362456379"/>
          <c:y val="0.29903272907269601"/>
          <c:w val="0.51128037839418095"/>
          <c:h val="0.40258036653221702"/>
        </c:manualLayout>
      </c:layout>
      <c:pie3DChart>
        <c:varyColors val="1"/>
        <c:ser>
          <c:idx val="0"/>
          <c:order val="0"/>
          <c:spPr>
            <a:solidFill>
              <a:srgbClr val="9999FF"/>
            </a:solidFill>
            <a:ln w="3175">
              <a:solidFill>
                <a:srgbClr val="000000"/>
              </a:solidFill>
              <a:prstDash val="solid"/>
            </a:ln>
          </c:spPr>
          <c:explosion val="19"/>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E935-41E5-B595-F59F5D138CA4}"/>
              </c:ext>
            </c:extLst>
          </c:dPt>
          <c:dPt>
            <c:idx val="1"/>
            <c:bubble3D val="0"/>
            <c:spPr>
              <a:solidFill>
                <a:srgbClr val="299867"/>
              </a:solidFill>
              <a:ln w="3175">
                <a:solidFill>
                  <a:srgbClr val="000000"/>
                </a:solidFill>
                <a:prstDash val="solid"/>
              </a:ln>
            </c:spPr>
            <c:extLst>
              <c:ext xmlns:c16="http://schemas.microsoft.com/office/drawing/2014/chart" uri="{C3380CC4-5D6E-409C-BE32-E72D297353CC}">
                <c16:uniqueId val="{00000001-E935-41E5-B595-F59F5D138CA4}"/>
              </c:ext>
            </c:extLst>
          </c:dPt>
          <c:dPt>
            <c:idx val="2"/>
            <c:bubble3D val="0"/>
            <c:spPr>
              <a:solidFill>
                <a:srgbClr val="FFFFCC"/>
              </a:solidFill>
              <a:ln w="3175">
                <a:solidFill>
                  <a:srgbClr val="000000"/>
                </a:solidFill>
                <a:prstDash val="solid"/>
              </a:ln>
            </c:spPr>
            <c:extLst>
              <c:ext xmlns:c16="http://schemas.microsoft.com/office/drawing/2014/chart" uri="{C3380CC4-5D6E-409C-BE32-E72D297353CC}">
                <c16:uniqueId val="{00000002-E935-41E5-B595-F59F5D138CA4}"/>
              </c:ext>
            </c:extLst>
          </c:dPt>
          <c:dPt>
            <c:idx val="3"/>
            <c:bubble3D val="0"/>
            <c:spPr>
              <a:solidFill>
                <a:srgbClr val="CCFFFF"/>
              </a:solidFill>
              <a:ln w="3175">
                <a:solidFill>
                  <a:srgbClr val="000000"/>
                </a:solidFill>
                <a:prstDash val="solid"/>
              </a:ln>
            </c:spPr>
            <c:extLst>
              <c:ext xmlns:c16="http://schemas.microsoft.com/office/drawing/2014/chart" uri="{C3380CC4-5D6E-409C-BE32-E72D297353CC}">
                <c16:uniqueId val="{00000003-E935-41E5-B595-F59F5D138CA4}"/>
              </c:ext>
            </c:extLst>
          </c:dPt>
          <c:dPt>
            <c:idx val="4"/>
            <c:bubble3D val="0"/>
            <c:extLst>
              <c:ext xmlns:c16="http://schemas.microsoft.com/office/drawing/2014/chart" uri="{C3380CC4-5D6E-409C-BE32-E72D297353CC}">
                <c16:uniqueId val="{00000004-E935-41E5-B595-F59F5D138CA4}"/>
              </c:ext>
            </c:extLst>
          </c:dPt>
          <c:dPt>
            <c:idx val="5"/>
            <c:bubble3D val="0"/>
            <c:spPr>
              <a:solidFill>
                <a:srgbClr val="FAC090"/>
              </a:solidFill>
              <a:ln w="3175">
                <a:solidFill>
                  <a:srgbClr val="000000"/>
                </a:solidFill>
                <a:prstDash val="solid"/>
              </a:ln>
            </c:spPr>
            <c:extLst>
              <c:ext xmlns:c16="http://schemas.microsoft.com/office/drawing/2014/chart" uri="{C3380CC4-5D6E-409C-BE32-E72D297353CC}">
                <c16:uniqueId val="{00000005-E935-41E5-B595-F59F5D138CA4}"/>
              </c:ext>
            </c:extLst>
          </c:dPt>
          <c:dLbls>
            <c:dLbl>
              <c:idx val="0"/>
              <c:layout>
                <c:manualLayout>
                  <c:x val="-7.7806905396309398E-2"/>
                  <c:y val="-0.10306808112008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935-41E5-B595-F59F5D138CA4}"/>
                </c:ext>
              </c:extLst>
            </c:dLbl>
            <c:dLbl>
              <c:idx val="1"/>
              <c:layout>
                <c:manualLayout>
                  <c:x val="3.67840610832737E-2"/>
                  <c:y val="-9.40983743774625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935-41E5-B595-F59F5D138CA4}"/>
                </c:ext>
              </c:extLst>
            </c:dLbl>
            <c:dLbl>
              <c:idx val="2"/>
              <c:layout>
                <c:manualLayout>
                  <c:x val="2.9005010737294001E-2"/>
                  <c:y val="7.60384792447641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935-41E5-B595-F59F5D138CA4}"/>
                </c:ext>
              </c:extLst>
            </c:dLbl>
            <c:dLbl>
              <c:idx val="3"/>
              <c:layout>
                <c:manualLayout>
                  <c:x val="-4.4153115154991103E-2"/>
                  <c:y val="7.049649340456240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35-41E5-B595-F59F5D138CA4}"/>
                </c:ext>
              </c:extLst>
            </c:dLbl>
            <c:dLbl>
              <c:idx val="4"/>
              <c:layout>
                <c:manualLayout>
                  <c:x val="-4.91169602309398E-3"/>
                  <c:y val="-2.38650168728909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935-41E5-B595-F59F5D138CA4}"/>
                </c:ext>
              </c:extLst>
            </c:dLbl>
            <c:dLbl>
              <c:idx val="5"/>
              <c:layout>
                <c:manualLayout>
                  <c:x val="1.50656167979003E-2"/>
                  <c:y val="-8.621048792591129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935-41E5-B595-F59F5D138CA4}"/>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'c9'!$AL$21:$AL$26</c:f>
              <c:strCache>
                <c:ptCount val="6"/>
                <c:pt idx="0">
                  <c:v>Leche entera</c:v>
                </c:pt>
                <c:pt idx="1">
                  <c:v>Leche descremada en polvo</c:v>
                </c:pt>
                <c:pt idx="2">
                  <c:v>Suero y lactosuero</c:v>
                </c:pt>
                <c:pt idx="3">
                  <c:v>Quesos</c:v>
                </c:pt>
                <c:pt idx="4">
                  <c:v>Preparaciones para la alimentación infantil</c:v>
                </c:pt>
                <c:pt idx="5">
                  <c:v>Otros productos</c:v>
                </c:pt>
              </c:strCache>
            </c:strRef>
          </c:cat>
          <c:val>
            <c:numRef>
              <c:f>'c9'!$AM$21:$AM$26</c:f>
              <c:numCache>
                <c:formatCode>#,##0</c:formatCode>
                <c:ptCount val="6"/>
                <c:pt idx="0">
                  <c:v>15627.317429999999</c:v>
                </c:pt>
                <c:pt idx="1">
                  <c:v>10799.152880000001</c:v>
                </c:pt>
                <c:pt idx="2">
                  <c:v>5047.4205499999998</c:v>
                </c:pt>
                <c:pt idx="3">
                  <c:v>85925.625169999999</c:v>
                </c:pt>
                <c:pt idx="4">
                  <c:v>5461.7415599999995</c:v>
                </c:pt>
                <c:pt idx="5">
                  <c:v>18557.99051</c:v>
                </c:pt>
              </c:numCache>
            </c:numRef>
          </c:val>
          <c:extLst>
            <c:ext xmlns:c16="http://schemas.microsoft.com/office/drawing/2014/chart" uri="{C3380CC4-5D6E-409C-BE32-E72D297353CC}">
              <c16:uniqueId val="{00000006-E935-41E5-B595-F59F5D138CA4}"/>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7. Precio medio de las importaciones de leche en polvo entera</a:t>
            </a:r>
          </a:p>
        </c:rich>
      </c:tx>
      <c:layout>
        <c:manualLayout>
          <c:xMode val="edge"/>
          <c:yMode val="edge"/>
          <c:x val="0.22022153752520066"/>
          <c:y val="3.1707326510476114E-2"/>
        </c:manualLayout>
      </c:layout>
      <c:overlay val="0"/>
      <c:spPr>
        <a:noFill/>
        <a:ln w="25400">
          <a:noFill/>
        </a:ln>
      </c:spPr>
    </c:title>
    <c:autoTitleDeleted val="0"/>
    <c:plotArea>
      <c:layout>
        <c:manualLayout>
          <c:layoutTarget val="inner"/>
          <c:xMode val="edge"/>
          <c:yMode val="edge"/>
          <c:x val="0.102493074792244"/>
          <c:y val="0.11065079060239399"/>
          <c:w val="0.85539894669129701"/>
          <c:h val="0.58048780487804896"/>
        </c:manualLayout>
      </c:layout>
      <c:lineChart>
        <c:grouping val="standard"/>
        <c:varyColors val="0"/>
        <c:ser>
          <c:idx val="1"/>
          <c:order val="1"/>
          <c:tx>
            <c:strRef>
              <c:f>'g7 - 8'!$BG$3</c:f>
              <c:strCache>
                <c:ptCount val="1"/>
                <c:pt idx="0">
                  <c:v>2014</c:v>
                </c:pt>
              </c:strCache>
            </c:strRef>
          </c:tx>
          <c:spPr>
            <a:ln w="25400">
              <a:solidFill>
                <a:srgbClr val="50794B"/>
              </a:solidFill>
              <a:prstDash val="solid"/>
            </a:ln>
          </c:spPr>
          <c:marker>
            <c:symbol val="triangle"/>
            <c:size val="9"/>
            <c:spPr>
              <a:solidFill>
                <a:srgbClr val="4F6228"/>
              </a:solidFill>
              <a:ln>
                <a:solidFill>
                  <a:srgbClr val="000000"/>
                </a:solidFill>
                <a:prstDash val="solid"/>
              </a:ln>
            </c:spPr>
          </c:marke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'g7 - 8'!$BG$4:$BG$15</c:f>
              <c:numCache>
                <c:formatCode>#,##0</c:formatCode>
                <c:ptCount val="12"/>
                <c:pt idx="0">
                  <c:v>4791.8367346938803</c:v>
                </c:pt>
                <c:pt idx="1">
                  <c:v>4761.4942528735628</c:v>
                </c:pt>
                <c:pt idx="2">
                  <c:v>4753.59</c:v>
                </c:pt>
                <c:pt idx="3">
                  <c:v>5247.05</c:v>
                </c:pt>
                <c:pt idx="4">
                  <c:v>5582</c:v>
                </c:pt>
                <c:pt idx="5">
                  <c:v>4767.2868500000004</c:v>
                </c:pt>
                <c:pt idx="6">
                  <c:v>4753</c:v>
                </c:pt>
                <c:pt idx="7">
                  <c:v>4584.3900000000003</c:v>
                </c:pt>
                <c:pt idx="8">
                  <c:v>4432</c:v>
                </c:pt>
                <c:pt idx="9">
                  <c:v>4409</c:v>
                </c:pt>
                <c:pt idx="10">
                  <c:v>4415.97</c:v>
                </c:pt>
                <c:pt idx="11">
                  <c:v>3081</c:v>
                </c:pt>
              </c:numCache>
            </c:numRef>
          </c:val>
          <c:smooth val="0"/>
          <c:extLst>
            <c:ext xmlns:c16="http://schemas.microsoft.com/office/drawing/2014/chart" uri="{C3380CC4-5D6E-409C-BE32-E72D297353CC}">
              <c16:uniqueId val="{00000001-DFA0-4451-895C-94E45D8C3E3D}"/>
            </c:ext>
          </c:extLst>
        </c:ser>
        <c:ser>
          <c:idx val="2"/>
          <c:order val="2"/>
          <c:tx>
            <c:strRef>
              <c:f>'g7 - 8'!$BH$3</c:f>
              <c:strCache>
                <c:ptCount val="1"/>
                <c:pt idx="0">
                  <c:v>2015</c:v>
                </c:pt>
              </c:strCache>
            </c:strRef>
          </c:tx>
          <c:spPr>
            <a:ln w="25400">
              <a:solidFill>
                <a:srgbClr val="FFCC00"/>
              </a:solidFill>
              <a:prstDash val="solid"/>
            </a:ln>
          </c:spPr>
          <c:marker>
            <c:symbol val="square"/>
            <c:size val="6"/>
            <c:spPr>
              <a:solidFill>
                <a:srgbClr val="FFC000"/>
              </a:solidFill>
              <a:ln>
                <a:solidFill>
                  <a:srgbClr val="FFCC00"/>
                </a:solidFill>
                <a:prstDash val="solid"/>
              </a:ln>
            </c:spPr>
          </c:marke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'g7 - 8'!$BH$4:$BH$15</c:f>
              <c:numCache>
                <c:formatCode>#,##0</c:formatCode>
                <c:ptCount val="12"/>
                <c:pt idx="0">
                  <c:v>3190.0316964285716</c:v>
                </c:pt>
                <c:pt idx="1">
                  <c:v>3057.6373861673674</c:v>
                </c:pt>
                <c:pt idx="2">
                  <c:v>3464.8855205424811</c:v>
                </c:pt>
                <c:pt idx="3">
                  <c:v>3316.961982635084</c:v>
                </c:pt>
                <c:pt idx="4">
                  <c:v>3641.9496026490065</c:v>
                </c:pt>
                <c:pt idx="5">
                  <c:v>3200.0397535612351</c:v>
                </c:pt>
                <c:pt idx="6">
                  <c:v>3042.4920193745015</c:v>
                </c:pt>
                <c:pt idx="7">
                  <c:v>3058.2395751376866</c:v>
                </c:pt>
                <c:pt idx="8">
                  <c:v>2728.008828195048</c:v>
                </c:pt>
                <c:pt idx="9">
                  <c:v>2056.8794692857759</c:v>
                </c:pt>
                <c:pt idx="10">
                  <c:v>2526.4205544065599</c:v>
                </c:pt>
                <c:pt idx="11">
                  <c:v>2709.4897372873238</c:v>
                </c:pt>
              </c:numCache>
            </c:numRef>
          </c:val>
          <c:smooth val="0"/>
          <c:extLst>
            <c:ext xmlns:c16="http://schemas.microsoft.com/office/drawing/2014/chart" uri="{C3380CC4-5D6E-409C-BE32-E72D297353CC}">
              <c16:uniqueId val="{00000002-DFA0-4451-895C-94E45D8C3E3D}"/>
            </c:ext>
          </c:extLst>
        </c:ser>
        <c:ser>
          <c:idx val="3"/>
          <c:order val="3"/>
          <c:tx>
            <c:strRef>
              <c:f>'g7 - 8'!$BI$3</c:f>
              <c:strCache>
                <c:ptCount val="1"/>
                <c:pt idx="0">
                  <c:v>2016</c:v>
                </c:pt>
              </c:strCache>
            </c:strRef>
          </c:tx>
          <c:spPr>
            <a:ln w="25400">
              <a:solidFill>
                <a:srgbClr val="333333"/>
              </a:solidFill>
              <a:prstDash val="solid"/>
            </a:ln>
          </c:spPr>
          <c:marker>
            <c:spPr>
              <a:solidFill>
                <a:srgbClr val="262626"/>
              </a:solidFill>
              <a:ln>
                <a:solidFill>
                  <a:srgbClr val="8064A2"/>
                </a:solidFill>
                <a:prstDash val="solid"/>
              </a:ln>
            </c:spPr>
          </c:marke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'g7 - 8'!$BI$4:$BI$15</c:f>
              <c:numCache>
                <c:formatCode>#,##0</c:formatCode>
                <c:ptCount val="12"/>
                <c:pt idx="0">
                  <c:v>2757</c:v>
                </c:pt>
                <c:pt idx="1">
                  <c:v>3011</c:v>
                </c:pt>
                <c:pt idx="2">
                  <c:v>2587</c:v>
                </c:pt>
                <c:pt idx="3">
                  <c:v>2533</c:v>
                </c:pt>
                <c:pt idx="4">
                  <c:v>2630.36</c:v>
                </c:pt>
                <c:pt idx="5">
                  <c:v>2301</c:v>
                </c:pt>
                <c:pt idx="6">
                  <c:v>2619</c:v>
                </c:pt>
                <c:pt idx="7">
                  <c:v>2566</c:v>
                </c:pt>
                <c:pt idx="8">
                  <c:v>2711.19</c:v>
                </c:pt>
                <c:pt idx="9">
                  <c:v>2623</c:v>
                </c:pt>
                <c:pt idx="10">
                  <c:v>2876</c:v>
                </c:pt>
                <c:pt idx="11">
                  <c:v>2837</c:v>
                </c:pt>
              </c:numCache>
            </c:numRef>
          </c:val>
          <c:smooth val="0"/>
          <c:extLst>
            <c:ext xmlns:c16="http://schemas.microsoft.com/office/drawing/2014/chart" uri="{C3380CC4-5D6E-409C-BE32-E72D297353CC}">
              <c16:uniqueId val="{00000003-DFA0-4451-895C-94E45D8C3E3D}"/>
            </c:ext>
          </c:extLst>
        </c:ser>
        <c:ser>
          <c:idx val="4"/>
          <c:order val="4"/>
          <c:tx>
            <c:strRef>
              <c:f>'g7 - 8'!$BJ$3</c:f>
              <c:strCache>
                <c:ptCount val="1"/>
                <c:pt idx="0">
                  <c:v>2017</c:v>
                </c:pt>
              </c:strCache>
            </c:strRef>
          </c:tx>
          <c:spPr>
            <a:ln w="25400">
              <a:solidFill>
                <a:srgbClr val="4BACC6"/>
              </a:solidFill>
              <a:prstDash val="solid"/>
            </a:ln>
          </c:spP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'g7 - 8'!$BJ$4:$BJ$15</c:f>
              <c:numCache>
                <c:formatCode>#,##0</c:formatCode>
                <c:ptCount val="12"/>
                <c:pt idx="0">
                  <c:v>2406.3000000000002</c:v>
                </c:pt>
                <c:pt idx="1">
                  <c:v>2997</c:v>
                </c:pt>
                <c:pt idx="2">
                  <c:v>3087</c:v>
                </c:pt>
                <c:pt idx="3">
                  <c:v>3579</c:v>
                </c:pt>
                <c:pt idx="4">
                  <c:v>3189</c:v>
                </c:pt>
                <c:pt idx="5">
                  <c:v>3485</c:v>
                </c:pt>
                <c:pt idx="6">
                  <c:v>3434</c:v>
                </c:pt>
                <c:pt idx="7">
                  <c:v>2369.7229205096278</c:v>
                </c:pt>
                <c:pt idx="8">
                  <c:v>3398.1064164666391</c:v>
                </c:pt>
                <c:pt idx="9">
                  <c:v>3359</c:v>
                </c:pt>
                <c:pt idx="10">
                  <c:v>3327</c:v>
                </c:pt>
                <c:pt idx="11">
                  <c:v>3282</c:v>
                </c:pt>
              </c:numCache>
            </c:numRef>
          </c:val>
          <c:smooth val="0"/>
          <c:extLst>
            <c:ext xmlns:c16="http://schemas.microsoft.com/office/drawing/2014/chart" uri="{C3380CC4-5D6E-409C-BE32-E72D297353CC}">
              <c16:uniqueId val="{00000004-DFA0-4451-895C-94E45D8C3E3D}"/>
            </c:ext>
          </c:extLst>
        </c:ser>
        <c:ser>
          <c:idx val="5"/>
          <c:order val="5"/>
          <c:tx>
            <c:strRef>
              <c:f>'g7 - 8'!$BK$3</c:f>
              <c:strCache>
                <c:ptCount val="1"/>
                <c:pt idx="0">
                  <c:v>2018</c:v>
                </c:pt>
              </c:strCache>
            </c:strRef>
          </c:tx>
          <c:val>
            <c:numRef>
              <c:f>'g7 - 8'!$BK$4:$BK$15</c:f>
              <c:numCache>
                <c:formatCode>#,##0</c:formatCode>
                <c:ptCount val="12"/>
                <c:pt idx="0">
                  <c:v>3184.6629340277782</c:v>
                </c:pt>
                <c:pt idx="1">
                  <c:v>3033.6692103174887</c:v>
                </c:pt>
                <c:pt idx="2">
                  <c:v>3027.0782066408224</c:v>
                </c:pt>
                <c:pt idx="3">
                  <c:v>3077.4902473064258</c:v>
                </c:pt>
                <c:pt idx="4">
                  <c:v>3167</c:v>
                </c:pt>
              </c:numCache>
            </c:numRef>
          </c:val>
          <c:smooth val="0"/>
          <c:extLst>
            <c:ext xmlns:c16="http://schemas.microsoft.com/office/drawing/2014/chart" uri="{C3380CC4-5D6E-409C-BE32-E72D297353CC}">
              <c16:uniqueId val="{00000000-23D9-4F09-9795-CC198EB69B27}"/>
            </c:ext>
          </c:extLst>
        </c:ser>
        <c:dLbls>
          <c:showLegendKey val="0"/>
          <c:showVal val="0"/>
          <c:showCatName val="0"/>
          <c:showSerName val="0"/>
          <c:showPercent val="0"/>
          <c:showBubbleSize val="0"/>
        </c:dLbls>
        <c:marker val="1"/>
        <c:smooth val="0"/>
        <c:axId val="853768416"/>
        <c:axId val="853772224"/>
        <c:extLst>
          <c:ext xmlns:c15="http://schemas.microsoft.com/office/drawing/2012/chart" uri="{02D57815-91ED-43cb-92C2-25804820EDAC}">
            <c15:filteredLineSeries>
              <c15:ser>
                <c:idx val="0"/>
                <c:order val="0"/>
                <c:tx>
                  <c:strRef>
                    <c:extLst>
                      <c:ext uri="{02D57815-91ED-43cb-92C2-25804820EDAC}">
                        <c15:formulaRef>
                          <c15:sqref>'g7 - 8'!$BF$3</c15:sqref>
                        </c15:formulaRef>
                      </c:ext>
                    </c:extLst>
                    <c:strCache>
                      <c:ptCount val="1"/>
                      <c:pt idx="0">
                        <c:v>2013</c:v>
                      </c:pt>
                    </c:strCache>
                  </c:strRef>
                </c:tx>
                <c:spPr>
                  <a:ln w="25400">
                    <a:solidFill>
                      <a:srgbClr val="FF0000"/>
                    </a:solidFill>
                    <a:prstDash val="solid"/>
                  </a:ln>
                </c:spPr>
                <c:marker>
                  <c:symbol val="square"/>
                  <c:size val="6"/>
                  <c:spPr>
                    <a:solidFill>
                      <a:srgbClr val="FF0000"/>
                    </a:solidFill>
                    <a:ln>
                      <a:solidFill>
                        <a:srgbClr val="C00000"/>
                      </a:solidFill>
                      <a:prstDash val="solid"/>
                    </a:ln>
                  </c:spPr>
                </c:marker>
                <c:cat>
                  <c:strRef>
                    <c:extLst>
                      <c:ext uri="{02D57815-91ED-43cb-92C2-25804820EDAC}">
                        <c15:formulaRef>
                          <c15:sqref>'g7 - 8'!$AT$4:$AT$15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'g7 - 8'!$BF$4:$BF$15</c15:sqref>
                        </c15:formulaRef>
                      </c:ext>
                    </c:extLst>
                    <c:numCache>
                      <c:formatCode>#,##0</c:formatCode>
                      <c:ptCount val="12"/>
                      <c:pt idx="0">
                        <c:v>3473.2512690355329</c:v>
                      </c:pt>
                      <c:pt idx="1">
                        <c:v>3710.8922453661839</c:v>
                      </c:pt>
                      <c:pt idx="2">
                        <c:v>3668.5947901591894</c:v>
                      </c:pt>
                      <c:pt idx="3">
                        <c:v>4109.6051934287225</c:v>
                      </c:pt>
                      <c:pt idx="4">
                        <c:v>3480.6047352250139</c:v>
                      </c:pt>
                      <c:pt idx="5">
                        <c:v>3621.690795144114</c:v>
                      </c:pt>
                      <c:pt idx="6">
                        <c:v>4506.6914285714292</c:v>
                      </c:pt>
                      <c:pt idx="7">
                        <c:v>4519.5330244389934</c:v>
                      </c:pt>
                      <c:pt idx="8">
                        <c:v>5138.8213851761848</c:v>
                      </c:pt>
                      <c:pt idx="9">
                        <c:v>4948.4345604606042</c:v>
                      </c:pt>
                      <c:pt idx="10">
                        <c:v>5184.2950000000001</c:v>
                      </c:pt>
                      <c:pt idx="11">
                        <c:v>5283.0366259711427</c:v>
                      </c:pt>
                    </c:numCache>
                  </c:numRef>
                </c:val>
                <c:smooth val="0"/>
                <c:extLst>
                  <c:ext xmlns:c16="http://schemas.microsoft.com/office/drawing/2014/chart" uri="{C3380CC4-5D6E-409C-BE32-E72D297353CC}">
                    <c16:uniqueId val="{00000000-DFA0-4451-895C-94E45D8C3E3D}"/>
                  </c:ext>
                </c:extLst>
              </c15:ser>
            </c15:filteredLineSeries>
          </c:ext>
        </c:extLst>
      </c:lineChart>
      <c:catAx>
        <c:axId val="853768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853772224"/>
        <c:crosses val="autoZero"/>
        <c:auto val="1"/>
        <c:lblAlgn val="ctr"/>
        <c:lblOffset val="100"/>
        <c:tickLblSkip val="1"/>
        <c:tickMarkSkip val="1"/>
        <c:noMultiLvlLbl val="0"/>
      </c:catAx>
      <c:valAx>
        <c:axId val="853772224"/>
        <c:scaling>
          <c:orientation val="minMax"/>
          <c:max val="6000"/>
          <c:min val="15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CIF por tonelada</a:t>
                </a:r>
              </a:p>
            </c:rich>
          </c:tx>
          <c:layout>
            <c:manualLayout>
              <c:xMode val="edge"/>
              <c:yMode val="edge"/>
              <c:x val="1.6362737266537336E-2"/>
              <c:y val="0.23383260139165649"/>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8416"/>
        <c:crosses val="autoZero"/>
        <c:crossBetween val="between"/>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8. Precio medio de las importaciones de leche en polvo descremada</a:t>
            </a:r>
          </a:p>
        </c:rich>
      </c:tx>
      <c:layout>
        <c:manualLayout>
          <c:xMode val="edge"/>
          <c:yMode val="edge"/>
          <c:x val="0.19583354254631216"/>
          <c:y val="3.2499813492305706E-2"/>
        </c:manualLayout>
      </c:layout>
      <c:overlay val="0"/>
      <c:spPr>
        <a:noFill/>
        <a:ln w="25400">
          <a:noFill/>
        </a:ln>
      </c:spPr>
    </c:title>
    <c:autoTitleDeleted val="0"/>
    <c:plotArea>
      <c:layout>
        <c:manualLayout>
          <c:layoutTarget val="inner"/>
          <c:xMode val="edge"/>
          <c:yMode val="edge"/>
          <c:x val="0.121544824416373"/>
          <c:y val="0.11531519800334999"/>
          <c:w val="0.85153231907574101"/>
          <c:h val="0.57515256746752796"/>
        </c:manualLayout>
      </c:layout>
      <c:lineChart>
        <c:grouping val="standard"/>
        <c:varyColors val="0"/>
        <c:ser>
          <c:idx val="1"/>
          <c:order val="1"/>
          <c:tx>
            <c:strRef>
              <c:f>'g7 - 8'!$BG$25</c:f>
              <c:strCache>
                <c:ptCount val="1"/>
                <c:pt idx="0">
                  <c:v>2014</c:v>
                </c:pt>
              </c:strCache>
            </c:strRef>
          </c:tx>
          <c:spPr>
            <a:ln w="25400">
              <a:solidFill>
                <a:srgbClr val="50794B"/>
              </a:solidFill>
              <a:prstDash val="solid"/>
            </a:ln>
          </c:spPr>
          <c:marker>
            <c:symbol val="triangle"/>
            <c:size val="9"/>
            <c:spPr>
              <a:solidFill>
                <a:srgbClr val="4F6228"/>
              </a:solidFill>
              <a:ln>
                <a:solidFill>
                  <a:srgbClr val="50794B"/>
                </a:solidFill>
                <a:prstDash val="solid"/>
              </a:ln>
            </c:spPr>
          </c:marke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'g7 - 8'!$BG$26:$BG$37</c:f>
              <c:numCache>
                <c:formatCode>#,##0</c:formatCode>
                <c:ptCount val="12"/>
                <c:pt idx="0">
                  <c:v>4431.5789473684208</c:v>
                </c:pt>
                <c:pt idx="1">
                  <c:v>4340</c:v>
                </c:pt>
                <c:pt idx="2">
                  <c:v>4370.29</c:v>
                </c:pt>
                <c:pt idx="4">
                  <c:v>4756</c:v>
                </c:pt>
                <c:pt idx="5">
                  <c:v>4600</c:v>
                </c:pt>
                <c:pt idx="6">
                  <c:v>4684.8900000000003</c:v>
                </c:pt>
                <c:pt idx="7">
                  <c:v>4426.96</c:v>
                </c:pt>
                <c:pt idx="8">
                  <c:v>4326.08</c:v>
                </c:pt>
                <c:pt idx="9">
                  <c:v>3783</c:v>
                </c:pt>
                <c:pt idx="10">
                  <c:v>3664.86</c:v>
                </c:pt>
                <c:pt idx="11">
                  <c:v>3704</c:v>
                </c:pt>
              </c:numCache>
            </c:numRef>
          </c:val>
          <c:smooth val="0"/>
          <c:extLst>
            <c:ext xmlns:c16="http://schemas.microsoft.com/office/drawing/2014/chart" uri="{C3380CC4-5D6E-409C-BE32-E72D297353CC}">
              <c16:uniqueId val="{00000001-C1A7-4F08-9FB9-43CC1D65A224}"/>
            </c:ext>
          </c:extLst>
        </c:ser>
        <c:ser>
          <c:idx val="2"/>
          <c:order val="2"/>
          <c:tx>
            <c:strRef>
              <c:f>'g7 - 8'!$BH$25</c:f>
              <c:strCache>
                <c:ptCount val="1"/>
                <c:pt idx="0">
                  <c:v>2015</c:v>
                </c:pt>
              </c:strCache>
            </c:strRef>
          </c:tx>
          <c:spPr>
            <a:ln w="25400">
              <a:solidFill>
                <a:srgbClr val="FFCC00"/>
              </a:solidFill>
              <a:prstDash val="solid"/>
            </a:ln>
          </c:spPr>
          <c:marker>
            <c:symbol val="square"/>
            <c:size val="6"/>
            <c:spPr>
              <a:solidFill>
                <a:srgbClr val="FFC000"/>
              </a:solidFill>
              <a:ln>
                <a:solidFill>
                  <a:srgbClr val="FFCC00"/>
                </a:solidFill>
                <a:prstDash val="solid"/>
              </a:ln>
            </c:spPr>
          </c:marke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'g7 - 8'!$BH$26:$BH$37</c:f>
              <c:numCache>
                <c:formatCode>#,##0</c:formatCode>
                <c:ptCount val="12"/>
                <c:pt idx="0">
                  <c:v>3540.2768717919994</c:v>
                </c:pt>
                <c:pt idx="1">
                  <c:v>2883.3562144894972</c:v>
                </c:pt>
                <c:pt idx="2">
                  <c:v>2703.641780666775</c:v>
                </c:pt>
                <c:pt idx="3">
                  <c:v>2758.2387317465445</c:v>
                </c:pt>
                <c:pt idx="4">
                  <c:v>2582.8108155959126</c:v>
                </c:pt>
                <c:pt idx="5">
                  <c:v>2844.0080300463528</c:v>
                </c:pt>
                <c:pt idx="6">
                  <c:v>2560.8420834342369</c:v>
                </c:pt>
                <c:pt idx="7">
                  <c:v>2568.1540834032617</c:v>
                </c:pt>
                <c:pt idx="8">
                  <c:v>2146.9374410327791</c:v>
                </c:pt>
                <c:pt idx="9">
                  <c:v>2182.270485613969</c:v>
                </c:pt>
                <c:pt idx="10">
                  <c:v>2311.5907195762006</c:v>
                </c:pt>
                <c:pt idx="11">
                  <c:v>2118.9703642594986</c:v>
                </c:pt>
              </c:numCache>
            </c:numRef>
          </c:val>
          <c:smooth val="0"/>
          <c:extLst>
            <c:ext xmlns:c16="http://schemas.microsoft.com/office/drawing/2014/chart" uri="{C3380CC4-5D6E-409C-BE32-E72D297353CC}">
              <c16:uniqueId val="{00000002-C1A7-4F08-9FB9-43CC1D65A224}"/>
            </c:ext>
          </c:extLst>
        </c:ser>
        <c:ser>
          <c:idx val="3"/>
          <c:order val="3"/>
          <c:tx>
            <c:strRef>
              <c:f>'g7 - 8'!$BI$25</c:f>
              <c:strCache>
                <c:ptCount val="1"/>
                <c:pt idx="0">
                  <c:v>2016</c:v>
                </c:pt>
              </c:strCache>
            </c:strRef>
          </c:tx>
          <c:spPr>
            <a:ln w="25400">
              <a:solidFill>
                <a:srgbClr val="333333"/>
              </a:solidFill>
              <a:prstDash val="solid"/>
            </a:ln>
          </c:spPr>
          <c:marker>
            <c:spPr>
              <a:solidFill>
                <a:srgbClr val="0D0D0D"/>
              </a:solidFill>
              <a:ln>
                <a:solidFill>
                  <a:srgbClr val="8064A2"/>
                </a:solidFill>
                <a:prstDash val="solid"/>
              </a:ln>
            </c:spPr>
          </c:marke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'g7 - 8'!$BI$26:$BI$37</c:f>
              <c:numCache>
                <c:formatCode>#,##0</c:formatCode>
                <c:ptCount val="12"/>
                <c:pt idx="0">
                  <c:v>2019</c:v>
                </c:pt>
                <c:pt idx="1">
                  <c:v>2375</c:v>
                </c:pt>
                <c:pt idx="2">
                  <c:v>2162</c:v>
                </c:pt>
                <c:pt idx="3">
                  <c:v>2139</c:v>
                </c:pt>
                <c:pt idx="4">
                  <c:v>2097.89</c:v>
                </c:pt>
                <c:pt idx="5">
                  <c:v>2094</c:v>
                </c:pt>
                <c:pt idx="6">
                  <c:v>2118</c:v>
                </c:pt>
                <c:pt idx="7">
                  <c:v>2130</c:v>
                </c:pt>
                <c:pt idx="8">
                  <c:v>2240.14</c:v>
                </c:pt>
                <c:pt idx="9">
                  <c:v>2189</c:v>
                </c:pt>
                <c:pt idx="10">
                  <c:v>2275</c:v>
                </c:pt>
                <c:pt idx="11">
                  <c:v>2285</c:v>
                </c:pt>
              </c:numCache>
            </c:numRef>
          </c:val>
          <c:smooth val="0"/>
          <c:extLst>
            <c:ext xmlns:c16="http://schemas.microsoft.com/office/drawing/2014/chart" uri="{C3380CC4-5D6E-409C-BE32-E72D297353CC}">
              <c16:uniqueId val="{00000003-C1A7-4F08-9FB9-43CC1D65A224}"/>
            </c:ext>
          </c:extLst>
        </c:ser>
        <c:ser>
          <c:idx val="4"/>
          <c:order val="4"/>
          <c:tx>
            <c:strRef>
              <c:f>'g7 - 8'!$BJ$25</c:f>
              <c:strCache>
                <c:ptCount val="1"/>
                <c:pt idx="0">
                  <c:v>2017</c:v>
                </c:pt>
              </c:strCache>
            </c:strRef>
          </c:tx>
          <c:spPr>
            <a:ln w="25400">
              <a:solidFill>
                <a:srgbClr val="4BACC6"/>
              </a:solidFill>
              <a:prstDash val="solid"/>
            </a:ln>
          </c:spP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'g7 - 8'!$BJ$26:$BJ$37</c:f>
              <c:numCache>
                <c:formatCode>#,##0</c:formatCode>
                <c:ptCount val="12"/>
                <c:pt idx="0">
                  <c:v>2256</c:v>
                </c:pt>
                <c:pt idx="1">
                  <c:v>2345</c:v>
                </c:pt>
                <c:pt idx="2">
                  <c:v>2384</c:v>
                </c:pt>
                <c:pt idx="3">
                  <c:v>2493</c:v>
                </c:pt>
                <c:pt idx="4">
                  <c:v>2163</c:v>
                </c:pt>
                <c:pt idx="5">
                  <c:v>2071</c:v>
                </c:pt>
                <c:pt idx="6">
                  <c:v>2125</c:v>
                </c:pt>
                <c:pt idx="7">
                  <c:v>2260.8641002352015</c:v>
                </c:pt>
                <c:pt idx="8">
                  <c:v>2056.9130180999896</c:v>
                </c:pt>
                <c:pt idx="9">
                  <c:v>2178</c:v>
                </c:pt>
                <c:pt idx="10">
                  <c:v>2210.143962032098</c:v>
                </c:pt>
                <c:pt idx="11">
                  <c:v>2425.4503320284502</c:v>
                </c:pt>
              </c:numCache>
            </c:numRef>
          </c:val>
          <c:smooth val="0"/>
          <c:extLst>
            <c:ext xmlns:c16="http://schemas.microsoft.com/office/drawing/2014/chart" uri="{C3380CC4-5D6E-409C-BE32-E72D297353CC}">
              <c16:uniqueId val="{00000004-C1A7-4F08-9FB9-43CC1D65A224}"/>
            </c:ext>
          </c:extLst>
        </c:ser>
        <c:ser>
          <c:idx val="5"/>
          <c:order val="5"/>
          <c:tx>
            <c:strRef>
              <c:f>'g7 - 8'!$BK$25</c:f>
              <c:strCache>
                <c:ptCount val="1"/>
                <c:pt idx="0">
                  <c:v>2018</c:v>
                </c:pt>
              </c:strCache>
            </c:strRef>
          </c:tx>
          <c:val>
            <c:numRef>
              <c:f>'g7 - 8'!$BK$26:$BK$37</c:f>
              <c:numCache>
                <c:formatCode>#,##0</c:formatCode>
                <c:ptCount val="12"/>
                <c:pt idx="0">
                  <c:v>2005.0331364507028</c:v>
                </c:pt>
                <c:pt idx="1">
                  <c:v>1896</c:v>
                </c:pt>
                <c:pt idx="2">
                  <c:v>1849.428989247968</c:v>
                </c:pt>
                <c:pt idx="3">
                  <c:v>1898.3322784145084</c:v>
                </c:pt>
                <c:pt idx="4">
                  <c:v>1875.0765462339255</c:v>
                </c:pt>
              </c:numCache>
            </c:numRef>
          </c:val>
          <c:smooth val="0"/>
          <c:extLst>
            <c:ext xmlns:c16="http://schemas.microsoft.com/office/drawing/2014/chart" uri="{C3380CC4-5D6E-409C-BE32-E72D297353CC}">
              <c16:uniqueId val="{00000000-4F1D-4BC9-ADC8-AF0931F7EE54}"/>
            </c:ext>
          </c:extLst>
        </c:ser>
        <c:dLbls>
          <c:showLegendKey val="0"/>
          <c:showVal val="0"/>
          <c:showCatName val="0"/>
          <c:showSerName val="0"/>
          <c:showPercent val="0"/>
          <c:showBubbleSize val="0"/>
        </c:dLbls>
        <c:marker val="1"/>
        <c:smooth val="0"/>
        <c:axId val="548840608"/>
        <c:axId val="548841152"/>
        <c:extLst>
          <c:ext xmlns:c15="http://schemas.microsoft.com/office/drawing/2012/chart" uri="{02D57815-91ED-43cb-92C2-25804820EDAC}">
            <c15:filteredLineSeries>
              <c15:ser>
                <c:idx val="0"/>
                <c:order val="0"/>
                <c:tx>
                  <c:strRef>
                    <c:extLst>
                      <c:ext uri="{02D57815-91ED-43cb-92C2-25804820EDAC}">
                        <c15:formulaRef>
                          <c15:sqref>'g7 - 8'!$BF$25</c15:sqref>
                        </c15:formulaRef>
                      </c:ext>
                    </c:extLst>
                    <c:strCache>
                      <c:ptCount val="1"/>
                      <c:pt idx="0">
                        <c:v>2013</c:v>
                      </c:pt>
                    </c:strCache>
                  </c:strRef>
                </c:tx>
                <c:spPr>
                  <a:ln w="25400">
                    <a:solidFill>
                      <a:srgbClr val="FF0000"/>
                    </a:solidFill>
                    <a:prstDash val="solid"/>
                  </a:ln>
                </c:spPr>
                <c:marker>
                  <c:symbol val="square"/>
                  <c:size val="6"/>
                  <c:spPr>
                    <a:solidFill>
                      <a:srgbClr val="FF0000"/>
                    </a:solidFill>
                    <a:ln>
                      <a:solidFill>
                        <a:srgbClr val="FF0000"/>
                      </a:solidFill>
                      <a:prstDash val="solid"/>
                    </a:ln>
                  </c:spPr>
                </c:marker>
                <c:cat>
                  <c:strRef>
                    <c:extLst>
                      <c:ext uri="{02D57815-91ED-43cb-92C2-25804820EDAC}">
                        <c15:formulaRef>
                          <c15:sqref>'g7 - 8'!$AT$26:$AT$37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'g7 - 8'!$BF$26:$BF$37</c15:sqref>
                        </c15:formulaRef>
                      </c:ext>
                    </c:extLst>
                    <c:numCache>
                      <c:formatCode>#,##0</c:formatCode>
                      <c:ptCount val="12"/>
                      <c:pt idx="0">
                        <c:v>3640</c:v>
                      </c:pt>
                      <c:pt idx="1">
                        <c:v>3716</c:v>
                      </c:pt>
                      <c:pt idx="2">
                        <c:v>3827</c:v>
                      </c:pt>
                      <c:pt idx="3">
                        <c:v>3997.02</c:v>
                      </c:pt>
                      <c:pt idx="4">
                        <c:v>3833.45</c:v>
                      </c:pt>
                      <c:pt idx="5">
                        <c:v>3748.8</c:v>
                      </c:pt>
                      <c:pt idx="6">
                        <c:v>3870</c:v>
                      </c:pt>
                      <c:pt idx="7">
                        <c:v>4508.46</c:v>
                      </c:pt>
                      <c:pt idx="8">
                        <c:v>4323</c:v>
                      </c:pt>
                      <c:pt idx="9">
                        <c:v>4162</c:v>
                      </c:pt>
                      <c:pt idx="10">
                        <c:v>4332</c:v>
                      </c:pt>
                      <c:pt idx="11">
                        <c:v>4469.87</c:v>
                      </c:pt>
                    </c:numCache>
                  </c:numRef>
                </c:val>
                <c:smooth val="0"/>
                <c:extLst>
                  <c:ext xmlns:c16="http://schemas.microsoft.com/office/drawing/2014/chart" uri="{C3380CC4-5D6E-409C-BE32-E72D297353CC}">
                    <c16:uniqueId val="{00000000-C1A7-4F08-9FB9-43CC1D65A224}"/>
                  </c:ext>
                </c:extLst>
              </c15:ser>
            </c15:filteredLineSeries>
          </c:ext>
        </c:extLst>
      </c:lineChart>
      <c:catAx>
        <c:axId val="548840608"/>
        <c:scaling>
          <c:orientation val="minMax"/>
        </c:scaling>
        <c:delete val="0"/>
        <c:axPos val="b"/>
        <c:numFmt formatCode="#,##0" sourceLinked="0"/>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CL"/>
          </a:p>
        </c:txPr>
        <c:crossAx val="548841152"/>
        <c:crosses val="autoZero"/>
        <c:auto val="1"/>
        <c:lblAlgn val="ctr"/>
        <c:lblOffset val="100"/>
        <c:tickLblSkip val="1"/>
        <c:tickMarkSkip val="1"/>
        <c:noMultiLvlLbl val="0"/>
      </c:catAx>
      <c:valAx>
        <c:axId val="548841152"/>
        <c:scaling>
          <c:orientation val="minMax"/>
          <c:max val="6000"/>
          <c:min val="15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CIF por  tonelada</a:t>
                </a:r>
              </a:p>
            </c:rich>
          </c:tx>
          <c:layout>
            <c:manualLayout>
              <c:xMode val="edge"/>
              <c:yMode val="edge"/>
              <c:x val="2.2222070067328539E-2"/>
              <c:y val="0.2437431755139134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48840608"/>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9. Importaciones de leche en polvo por país de origen</a:t>
            </a:r>
          </a:p>
          <a:p>
            <a:pPr>
              <a:defRPr sz="1400" b="0" i="0" u="none" strike="noStrike" baseline="0">
                <a:solidFill>
                  <a:srgbClr val="000000"/>
                </a:solidFill>
                <a:latin typeface="Arial MT"/>
                <a:ea typeface="Arial MT"/>
                <a:cs typeface="Arial MT"/>
              </a:defRPr>
            </a:pPr>
            <a:r>
              <a:rPr lang="es-CL" sz="900" b="1" i="0" u="none" strike="noStrike" baseline="0">
                <a:solidFill>
                  <a:sysClr val="windowText" lastClr="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27.043</a:t>
            </a:r>
          </a:p>
        </c:rich>
      </c:tx>
      <c:layout>
        <c:manualLayout>
          <c:xMode val="edge"/>
          <c:yMode val="edge"/>
          <c:x val="0.25295498150450491"/>
          <c:y val="3.754224081364829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743214415789402"/>
          <c:y val="0.45051194539249101"/>
          <c:w val="0.32650316782889299"/>
          <c:h val="0.32423208191126301"/>
        </c:manualLayout>
      </c:layout>
      <c:pie3DChart>
        <c:varyColors val="1"/>
        <c:ser>
          <c:idx val="0"/>
          <c:order val="0"/>
          <c:spPr>
            <a:solidFill>
              <a:srgbClr val="4F81BD"/>
            </a:solidFill>
            <a:ln w="3175">
              <a:solidFill>
                <a:srgbClr val="000000"/>
              </a:solidFill>
              <a:prstDash val="solid"/>
            </a:ln>
          </c:spPr>
          <c:explosion val="25"/>
          <c:dPt>
            <c:idx val="0"/>
            <c:bubble3D val="0"/>
            <c:extLst>
              <c:ext xmlns:c16="http://schemas.microsoft.com/office/drawing/2014/chart" uri="{C3380CC4-5D6E-409C-BE32-E72D297353CC}">
                <c16:uniqueId val="{00000000-8C94-451C-ABF0-3A7C1A9E017D}"/>
              </c:ext>
            </c:extLst>
          </c:dPt>
          <c:dPt>
            <c:idx val="1"/>
            <c:bubble3D val="0"/>
            <c:spPr>
              <a:solidFill>
                <a:srgbClr val="99CC00"/>
              </a:solidFill>
              <a:ln w="3175">
                <a:solidFill>
                  <a:srgbClr val="000000"/>
                </a:solidFill>
                <a:prstDash val="solid"/>
              </a:ln>
            </c:spPr>
            <c:extLst>
              <c:ext xmlns:c16="http://schemas.microsoft.com/office/drawing/2014/chart" uri="{C3380CC4-5D6E-409C-BE32-E72D297353CC}">
                <c16:uniqueId val="{00000001-8C94-451C-ABF0-3A7C1A9E017D}"/>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8C94-451C-ABF0-3A7C1A9E017D}"/>
              </c:ext>
            </c:extLst>
          </c:dPt>
          <c:dPt>
            <c:idx val="3"/>
            <c:bubble3D val="0"/>
            <c:spPr>
              <a:solidFill>
                <a:srgbClr val="FF0000"/>
              </a:solidFill>
              <a:ln w="3175">
                <a:solidFill>
                  <a:srgbClr val="000000"/>
                </a:solidFill>
                <a:prstDash val="solid"/>
              </a:ln>
            </c:spPr>
            <c:extLst>
              <c:ext xmlns:c16="http://schemas.microsoft.com/office/drawing/2014/chart" uri="{C3380CC4-5D6E-409C-BE32-E72D297353CC}">
                <c16:uniqueId val="{00000003-8C94-451C-ABF0-3A7C1A9E017D}"/>
              </c:ext>
            </c:extLst>
          </c:dPt>
          <c:dPt>
            <c:idx val="4"/>
            <c:bubble3D val="0"/>
            <c:spPr>
              <a:solidFill>
                <a:srgbClr val="DDD9C3"/>
              </a:solidFill>
              <a:ln w="3175">
                <a:solidFill>
                  <a:srgbClr val="000000"/>
                </a:solidFill>
                <a:prstDash val="solid"/>
              </a:ln>
            </c:spPr>
            <c:extLst>
              <c:ext xmlns:c16="http://schemas.microsoft.com/office/drawing/2014/chart" uri="{C3380CC4-5D6E-409C-BE32-E72D297353CC}">
                <c16:uniqueId val="{00000004-8C94-451C-ABF0-3A7C1A9E017D}"/>
              </c:ext>
            </c:extLst>
          </c:dPt>
          <c:dPt>
            <c:idx val="5"/>
            <c:bubble3D val="0"/>
            <c:spPr>
              <a:solidFill>
                <a:srgbClr val="DB843D"/>
              </a:solidFill>
              <a:ln w="3175">
                <a:solidFill>
                  <a:srgbClr val="000000"/>
                </a:solidFill>
                <a:prstDash val="solid"/>
              </a:ln>
            </c:spPr>
            <c:extLst>
              <c:ext xmlns:c16="http://schemas.microsoft.com/office/drawing/2014/chart" uri="{C3380CC4-5D6E-409C-BE32-E72D297353CC}">
                <c16:uniqueId val="{00000005-8C94-451C-ABF0-3A7C1A9E017D}"/>
              </c:ext>
            </c:extLst>
          </c:dPt>
          <c:dLbls>
            <c:dLbl>
              <c:idx val="0"/>
              <c:layout>
                <c:manualLayout>
                  <c:x val="5.4715814032017855E-2"/>
                  <c:y val="-8.8369422572178481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94-451C-ABF0-3A7C1A9E017D}"/>
                </c:ext>
              </c:extLst>
            </c:dLbl>
            <c:dLbl>
              <c:idx val="1"/>
              <c:layout>
                <c:manualLayout>
                  <c:x val="-3.9695476661909205E-3"/>
                  <c:y val="0.1100004101049868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94-451C-ABF0-3A7C1A9E017D}"/>
                </c:ext>
              </c:extLst>
            </c:dLbl>
            <c:dLbl>
              <c:idx val="2"/>
              <c:layout>
                <c:manualLayout>
                  <c:x val="-4.61930672459046E-2"/>
                  <c:y val="1.3442267085035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94-451C-ABF0-3A7C1A9E017D}"/>
                </c:ext>
              </c:extLst>
            </c:dLbl>
            <c:dLbl>
              <c:idx val="3"/>
              <c:layout>
                <c:manualLayout>
                  <c:x val="-3.8128547885002702E-2"/>
                  <c:y val="-9.173802493438319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C94-451C-ABF0-3A7C1A9E017D}"/>
                </c:ext>
              </c:extLst>
            </c:dLbl>
            <c:dLbl>
              <c:idx val="4"/>
              <c:layout>
                <c:manualLayout>
                  <c:x val="8.4466853923960902E-3"/>
                  <c:y val="-0.1326205708661417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94-451C-ABF0-3A7C1A9E017D}"/>
                </c:ext>
              </c:extLst>
            </c:dLbl>
            <c:dLbl>
              <c:idx val="5"/>
              <c:layout>
                <c:manualLayout>
                  <c:x val="5.483614986723151E-2"/>
                  <c:y val="-8.894849081364834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C94-451C-ABF0-3A7C1A9E017D}"/>
                </c:ext>
              </c:extLst>
            </c:dLbl>
            <c:dLbl>
              <c:idx val="6"/>
              <c:layout>
                <c:manualLayout>
                  <c:x val="9.0463933387636905E-2"/>
                  <c:y val="-6.633039291141240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C94-451C-ABF0-3A7C1A9E017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'c12'!$AE$4:$AE$10</c:f>
              <c:strCache>
                <c:ptCount val="7"/>
                <c:pt idx="0">
                  <c:v>Estados Unidos</c:v>
                </c:pt>
                <c:pt idx="1">
                  <c:v>Nueva Zelanda</c:v>
                </c:pt>
                <c:pt idx="2">
                  <c:v>Argentina</c:v>
                </c:pt>
                <c:pt idx="3">
                  <c:v>Unión Europea</c:v>
                </c:pt>
                <c:pt idx="4">
                  <c:v>Uruguay</c:v>
                </c:pt>
                <c:pt idx="5">
                  <c:v>Canadá</c:v>
                </c:pt>
                <c:pt idx="6">
                  <c:v>Otros</c:v>
                </c:pt>
              </c:strCache>
            </c:strRef>
          </c:cat>
          <c:val>
            <c:numRef>
              <c:f>'c12'!$AF$4:$AF$10</c:f>
              <c:numCache>
                <c:formatCode>#,##0</c:formatCode>
                <c:ptCount val="7"/>
                <c:pt idx="0">
                  <c:v>12324.769808299998</c:v>
                </c:pt>
                <c:pt idx="1">
                  <c:v>6523.8280999999997</c:v>
                </c:pt>
                <c:pt idx="2">
                  <c:v>4199.5046691999996</c:v>
                </c:pt>
                <c:pt idx="3">
                  <c:v>1145.7339076000003</c:v>
                </c:pt>
                <c:pt idx="4">
                  <c:v>1061.0176919999999</c:v>
                </c:pt>
                <c:pt idx="5">
                  <c:v>1774.05</c:v>
                </c:pt>
                <c:pt idx="6">
                  <c:v>14</c:v>
                </c:pt>
              </c:numCache>
            </c:numRef>
          </c:val>
          <c:extLst>
            <c:ext xmlns:c16="http://schemas.microsoft.com/office/drawing/2014/chart" uri="{C3380CC4-5D6E-409C-BE32-E72D297353CC}">
              <c16:uniqueId val="{00000007-8C94-451C-ABF0-3A7C1A9E017D}"/>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875" b="1" i="0" u="none" strike="noStrike" baseline="0">
                <a:solidFill>
                  <a:srgbClr val="000000"/>
                </a:solidFill>
                <a:latin typeface="Arial"/>
                <a:cs typeface="Arial"/>
              </a:rPr>
              <a:t>Gráfico 10. Importaciones de leche en polvo por país de origen</a:t>
            </a:r>
          </a:p>
          <a:p>
            <a:pPr>
              <a:defRPr sz="1400" b="0" i="0" u="none" strike="noStrike" baseline="0">
                <a:solidFill>
                  <a:srgbClr val="000000"/>
                </a:solidFill>
                <a:latin typeface="Arial MT"/>
                <a:ea typeface="Arial MT"/>
                <a:cs typeface="Arial MT"/>
              </a:defRPr>
            </a:pPr>
            <a:r>
              <a:rPr lang="es-CL" sz="875" b="1" i="0" u="none" strike="noStrike" baseline="0">
                <a:solidFill>
                  <a:srgbClr val="000000"/>
                </a:solidFill>
                <a:latin typeface="Arial"/>
                <a:cs typeface="Arial"/>
              </a:rPr>
              <a:t>Enero - mayo 2018 </a:t>
            </a:r>
          </a:p>
          <a:p>
            <a:pPr>
              <a:defRPr sz="1400" b="0" i="0" u="none" strike="noStrike" baseline="0">
                <a:solidFill>
                  <a:srgbClr val="000000"/>
                </a:solidFill>
                <a:latin typeface="Arial MT"/>
                <a:ea typeface="Arial MT"/>
                <a:cs typeface="Arial MT"/>
              </a:defRPr>
            </a:pPr>
            <a:r>
              <a:rPr lang="es-CL" sz="875" b="1" i="0" u="none" strike="noStrike" baseline="0">
                <a:solidFill>
                  <a:srgbClr val="000000"/>
                </a:solidFill>
                <a:latin typeface="Arial"/>
                <a:cs typeface="Arial"/>
              </a:rPr>
              <a:t>Toneladas  10.787</a:t>
            </a:r>
          </a:p>
        </c:rich>
      </c:tx>
      <c:layout>
        <c:manualLayout>
          <c:xMode val="edge"/>
          <c:yMode val="edge"/>
          <c:x val="0.26001231517614548"/>
          <c:y val="2.762160979877515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4565833285437902"/>
          <c:y val="0.483443132108486"/>
          <c:w val="0.30589890086336802"/>
          <c:h val="0.309859154929577"/>
        </c:manualLayout>
      </c:layout>
      <c:pie3DChart>
        <c:varyColors val="1"/>
        <c:ser>
          <c:idx val="0"/>
          <c:order val="0"/>
          <c:spPr>
            <a:solidFill>
              <a:srgbClr val="4F81BD"/>
            </a:solidFill>
            <a:ln w="3175">
              <a:solidFill>
                <a:srgbClr val="000000"/>
              </a:solidFill>
              <a:prstDash val="solid"/>
            </a:ln>
          </c:spPr>
          <c:explosion val="6"/>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4D3D-4BA0-B914-284A109D6D42}"/>
              </c:ext>
            </c:extLst>
          </c:dPt>
          <c:dPt>
            <c:idx val="1"/>
            <c:bubble3D val="0"/>
            <c:spPr>
              <a:solidFill>
                <a:schemeClr val="accent1"/>
              </a:solidFill>
              <a:ln w="3175">
                <a:solidFill>
                  <a:srgbClr val="000000"/>
                </a:solidFill>
                <a:prstDash val="solid"/>
              </a:ln>
            </c:spPr>
            <c:extLst>
              <c:ext xmlns:c16="http://schemas.microsoft.com/office/drawing/2014/chart" uri="{C3380CC4-5D6E-409C-BE32-E72D297353CC}">
                <c16:uniqueId val="{00000001-4D3D-4BA0-B914-284A109D6D42}"/>
              </c:ext>
            </c:extLst>
          </c:dPt>
          <c:dPt>
            <c:idx val="2"/>
            <c:bubble3D val="0"/>
            <c:spPr>
              <a:solidFill>
                <a:schemeClr val="bg2">
                  <a:lumMod val="90000"/>
                </a:schemeClr>
              </a:solidFill>
              <a:ln w="3175">
                <a:solidFill>
                  <a:srgbClr val="000000"/>
                </a:solidFill>
                <a:prstDash val="solid"/>
              </a:ln>
            </c:spPr>
            <c:extLst>
              <c:ext xmlns:c16="http://schemas.microsoft.com/office/drawing/2014/chart" uri="{C3380CC4-5D6E-409C-BE32-E72D297353CC}">
                <c16:uniqueId val="{00000002-4D3D-4BA0-B914-284A109D6D42}"/>
              </c:ext>
            </c:extLst>
          </c:dPt>
          <c:dPt>
            <c:idx val="3"/>
            <c:bubble3D val="0"/>
            <c:spPr>
              <a:solidFill>
                <a:srgbClr val="FFC000"/>
              </a:solidFill>
              <a:ln w="3175">
                <a:solidFill>
                  <a:srgbClr val="000000"/>
                </a:solidFill>
                <a:prstDash val="solid"/>
              </a:ln>
            </c:spPr>
            <c:extLst>
              <c:ext xmlns:c16="http://schemas.microsoft.com/office/drawing/2014/chart" uri="{C3380CC4-5D6E-409C-BE32-E72D297353CC}">
                <c16:uniqueId val="{00000003-4D3D-4BA0-B914-284A109D6D42}"/>
              </c:ext>
            </c:extLst>
          </c:dPt>
          <c:dPt>
            <c:idx val="4"/>
            <c:bubble3D val="0"/>
            <c:spPr>
              <a:solidFill>
                <a:srgbClr val="92D050"/>
              </a:solidFill>
              <a:ln w="3175">
                <a:solidFill>
                  <a:srgbClr val="000000"/>
                </a:solidFill>
                <a:prstDash val="solid"/>
              </a:ln>
            </c:spPr>
            <c:extLst>
              <c:ext xmlns:c16="http://schemas.microsoft.com/office/drawing/2014/chart" uri="{C3380CC4-5D6E-409C-BE32-E72D297353CC}">
                <c16:uniqueId val="{00000004-4D3D-4BA0-B914-284A109D6D42}"/>
              </c:ext>
            </c:extLst>
          </c:dPt>
          <c:dPt>
            <c:idx val="5"/>
            <c:bubble3D val="0"/>
            <c:spPr>
              <a:solidFill>
                <a:srgbClr val="FF0000"/>
              </a:solidFill>
              <a:ln w="3175">
                <a:solidFill>
                  <a:srgbClr val="000000"/>
                </a:solidFill>
                <a:prstDash val="solid"/>
              </a:ln>
            </c:spPr>
            <c:extLst>
              <c:ext xmlns:c16="http://schemas.microsoft.com/office/drawing/2014/chart" uri="{C3380CC4-5D6E-409C-BE32-E72D297353CC}">
                <c16:uniqueId val="{00000005-4D3D-4BA0-B914-284A109D6D42}"/>
              </c:ext>
            </c:extLst>
          </c:dPt>
          <c:dPt>
            <c:idx val="6"/>
            <c:bubble3D val="0"/>
            <c:extLst>
              <c:ext xmlns:c16="http://schemas.microsoft.com/office/drawing/2014/chart" uri="{C3380CC4-5D6E-409C-BE32-E72D297353CC}">
                <c16:uniqueId val="{00000006-4D3D-4BA0-B914-284A109D6D42}"/>
              </c:ext>
            </c:extLst>
          </c:dPt>
          <c:dLbls>
            <c:dLbl>
              <c:idx val="0"/>
              <c:layout>
                <c:manualLayout>
                  <c:x val="6.1722014675172902E-2"/>
                  <c:y val="1.6714785651792501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D3D-4BA0-B914-284A109D6D42}"/>
                </c:ext>
              </c:extLst>
            </c:dLbl>
            <c:dLbl>
              <c:idx val="1"/>
              <c:layout>
                <c:manualLayout>
                  <c:x val="-5.8371779773862577E-2"/>
                  <c:y val="1.355336832895898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3D-4BA0-B914-284A109D6D42}"/>
                </c:ext>
              </c:extLst>
            </c:dLbl>
            <c:dLbl>
              <c:idx val="2"/>
              <c:layout>
                <c:manualLayout>
                  <c:x val="-4.5556761416553175E-2"/>
                  <c:y val="8.0673665791776029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D3D-4BA0-B914-284A109D6D42}"/>
                </c:ext>
              </c:extLst>
            </c:dLbl>
            <c:dLbl>
              <c:idx val="3"/>
              <c:layout>
                <c:manualLayout>
                  <c:x val="-7.919951355054225E-2"/>
                  <c:y val="-0.1189444444444444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3D-4BA0-B914-284A109D6D42}"/>
                </c:ext>
              </c:extLst>
            </c:dLbl>
            <c:dLbl>
              <c:idx val="4"/>
              <c:layout>
                <c:manualLayout>
                  <c:x val="5.4249274559155181E-2"/>
                  <c:y val="-0.1069645669291338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D3D-4BA0-B914-284A109D6D42}"/>
                </c:ext>
              </c:extLst>
            </c:dLbl>
            <c:dLbl>
              <c:idx val="5"/>
              <c:layout>
                <c:manualLayout>
                  <c:x val="0.14606322303553698"/>
                  <c:y val="-8.765923009623796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3D-4BA0-B914-284A109D6D42}"/>
                </c:ext>
              </c:extLst>
            </c:dLbl>
            <c:dLbl>
              <c:idx val="6"/>
              <c:layout>
                <c:manualLayout>
                  <c:x val="8.458709523479653E-2"/>
                  <c:y val="-8.174759405074365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D3D-4BA0-B914-284A109D6D42}"/>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'c12'!$AE$15:$AE$20</c:f>
              <c:strCache>
                <c:ptCount val="6"/>
                <c:pt idx="0">
                  <c:v>Estados Unidos</c:v>
                </c:pt>
                <c:pt idx="1">
                  <c:v>Argentina</c:v>
                </c:pt>
                <c:pt idx="2">
                  <c:v>Nueva Zelanda</c:v>
                </c:pt>
                <c:pt idx="3">
                  <c:v>Uruguay</c:v>
                </c:pt>
                <c:pt idx="4">
                  <c:v>Canadá</c:v>
                </c:pt>
                <c:pt idx="5">
                  <c:v>Unión Europea</c:v>
                </c:pt>
              </c:strCache>
            </c:strRef>
          </c:cat>
          <c:val>
            <c:numRef>
              <c:f>'c12'!$AF$15:$AF$20</c:f>
              <c:numCache>
                <c:formatCode>#,##0</c:formatCode>
                <c:ptCount val="6"/>
                <c:pt idx="0">
                  <c:v>5353.9464231000002</c:v>
                </c:pt>
                <c:pt idx="1">
                  <c:v>2696.75</c:v>
                </c:pt>
                <c:pt idx="2">
                  <c:v>2155.15</c:v>
                </c:pt>
                <c:pt idx="3">
                  <c:v>395.00199999999995</c:v>
                </c:pt>
                <c:pt idx="4">
                  <c:v>99.9</c:v>
                </c:pt>
                <c:pt idx="5">
                  <c:v>84.966999999999999</c:v>
                </c:pt>
              </c:numCache>
            </c:numRef>
          </c:val>
          <c:extLst>
            <c:ext xmlns:c16="http://schemas.microsoft.com/office/drawing/2014/chart" uri="{C3380CC4-5D6E-409C-BE32-E72D297353CC}">
              <c16:uniqueId val="{00000007-4D3D-4BA0-B914-284A109D6D42}"/>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11. Importaciones de quesos por país de origen</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44.439</a:t>
            </a:r>
          </a:p>
        </c:rich>
      </c:tx>
      <c:layout>
        <c:manualLayout>
          <c:xMode val="edge"/>
          <c:yMode val="edge"/>
          <c:x val="0.2777018207959383"/>
          <c:y val="3.654573367008369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242134062927498"/>
          <c:y val="0.44850571095325298"/>
          <c:w val="0.33652530779753798"/>
          <c:h val="0.32558192350680598"/>
        </c:manualLayout>
      </c:layout>
      <c:pie3DChart>
        <c:varyColors val="1"/>
        <c:ser>
          <c:idx val="0"/>
          <c:order val="0"/>
          <c:spPr>
            <a:solidFill>
              <a:srgbClr val="9999FF"/>
            </a:solidFill>
            <a:ln w="3175">
              <a:solidFill>
                <a:srgbClr val="000000"/>
              </a:solidFill>
              <a:prstDash val="solid"/>
            </a:ln>
          </c:spPr>
          <c:explosion val="13"/>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BE8E-4308-BBA6-EF22A6B96C13}"/>
              </c:ext>
            </c:extLst>
          </c:dPt>
          <c:dPt>
            <c:idx val="1"/>
            <c:bubble3D val="0"/>
            <c:spPr>
              <a:solidFill>
                <a:srgbClr val="FF0000"/>
              </a:solidFill>
              <a:ln w="3175">
                <a:solidFill>
                  <a:srgbClr val="000000"/>
                </a:solidFill>
                <a:prstDash val="solid"/>
              </a:ln>
            </c:spPr>
            <c:extLst>
              <c:ext xmlns:c16="http://schemas.microsoft.com/office/drawing/2014/chart" uri="{C3380CC4-5D6E-409C-BE32-E72D297353CC}">
                <c16:uniqueId val="{00000001-BE8E-4308-BBA6-EF22A6B96C13}"/>
              </c:ext>
            </c:extLst>
          </c:dPt>
          <c:dPt>
            <c:idx val="2"/>
            <c:bubble3D val="0"/>
            <c:spPr>
              <a:solidFill>
                <a:srgbClr val="376092"/>
              </a:solidFill>
              <a:ln w="3175">
                <a:solidFill>
                  <a:srgbClr val="000000"/>
                </a:solidFill>
                <a:prstDash val="solid"/>
              </a:ln>
            </c:spPr>
            <c:extLst>
              <c:ext xmlns:c16="http://schemas.microsoft.com/office/drawing/2014/chart" uri="{C3380CC4-5D6E-409C-BE32-E72D297353CC}">
                <c16:uniqueId val="{00000002-BE8E-4308-BBA6-EF22A6B96C13}"/>
              </c:ext>
            </c:extLst>
          </c:dPt>
          <c:dPt>
            <c:idx val="3"/>
            <c:bubble3D val="0"/>
            <c:spPr>
              <a:solidFill>
                <a:srgbClr val="984807"/>
              </a:solidFill>
              <a:ln w="3175">
                <a:solidFill>
                  <a:srgbClr val="000000"/>
                </a:solidFill>
                <a:prstDash val="solid"/>
              </a:ln>
            </c:spPr>
            <c:extLst>
              <c:ext xmlns:c16="http://schemas.microsoft.com/office/drawing/2014/chart" uri="{C3380CC4-5D6E-409C-BE32-E72D297353CC}">
                <c16:uniqueId val="{00000003-BE8E-4308-BBA6-EF22A6B96C13}"/>
              </c:ext>
            </c:extLst>
          </c:dPt>
          <c:dPt>
            <c:idx val="4"/>
            <c:bubble3D val="0"/>
            <c:spPr>
              <a:solidFill>
                <a:srgbClr val="99CC00"/>
              </a:solidFill>
              <a:ln w="3175">
                <a:solidFill>
                  <a:srgbClr val="000000"/>
                </a:solidFill>
                <a:prstDash val="solid"/>
              </a:ln>
            </c:spPr>
            <c:extLst>
              <c:ext xmlns:c16="http://schemas.microsoft.com/office/drawing/2014/chart" uri="{C3380CC4-5D6E-409C-BE32-E72D297353CC}">
                <c16:uniqueId val="{00000004-BE8E-4308-BBA6-EF22A6B96C13}"/>
              </c:ext>
            </c:extLst>
          </c:dPt>
          <c:dPt>
            <c:idx val="5"/>
            <c:bubble3D val="0"/>
            <c:spPr>
              <a:solidFill>
                <a:srgbClr val="FDEADA"/>
              </a:solidFill>
              <a:ln w="3175">
                <a:solidFill>
                  <a:srgbClr val="000000"/>
                </a:solidFill>
                <a:prstDash val="solid"/>
              </a:ln>
            </c:spPr>
            <c:extLst>
              <c:ext xmlns:c16="http://schemas.microsoft.com/office/drawing/2014/chart" uri="{C3380CC4-5D6E-409C-BE32-E72D297353CC}">
                <c16:uniqueId val="{00000005-BE8E-4308-BBA6-EF22A6B96C13}"/>
              </c:ext>
            </c:extLst>
          </c:dPt>
          <c:dPt>
            <c:idx val="6"/>
            <c:bubble3D val="0"/>
            <c:extLst>
              <c:ext xmlns:c16="http://schemas.microsoft.com/office/drawing/2014/chart" uri="{C3380CC4-5D6E-409C-BE32-E72D297353CC}">
                <c16:uniqueId val="{00000006-BE8E-4308-BBA6-EF22A6B96C13}"/>
              </c:ext>
            </c:extLst>
          </c:dPt>
          <c:dLbls>
            <c:dLbl>
              <c:idx val="0"/>
              <c:layout>
                <c:manualLayout>
                  <c:x val="2.0942197566213299E-3"/>
                  <c:y val="-0.1019516646440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E8E-4308-BBA6-EF22A6B96C13}"/>
                </c:ext>
              </c:extLst>
            </c:dLbl>
            <c:dLbl>
              <c:idx val="1"/>
              <c:layout>
                <c:manualLayout>
                  <c:x val="0.10696071952599083"/>
                  <c:y val="6.609656811766453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E8E-4308-BBA6-EF22A6B96C13}"/>
                </c:ext>
              </c:extLst>
            </c:dLbl>
            <c:dLbl>
              <c:idx val="2"/>
              <c:layout>
                <c:manualLayout>
                  <c:x val="2.1517239322357402E-2"/>
                  <c:y val="6.65631849782218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E8E-4308-BBA6-EF22A6B96C13}"/>
                </c:ext>
              </c:extLst>
            </c:dLbl>
            <c:dLbl>
              <c:idx val="3"/>
              <c:layout>
                <c:manualLayout>
                  <c:x val="-2.84900680028633E-2"/>
                  <c:y val="2.7337980601887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E8E-4308-BBA6-EF22A6B96C13}"/>
                </c:ext>
              </c:extLst>
            </c:dLbl>
            <c:dLbl>
              <c:idx val="4"/>
              <c:layout>
                <c:manualLayout>
                  <c:x val="-2.89349200668098E-2"/>
                  <c:y val="-3.837552563994019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E8E-4308-BBA6-EF22A6B96C13}"/>
                </c:ext>
              </c:extLst>
            </c:dLbl>
            <c:dLbl>
              <c:idx val="5"/>
              <c:layout>
                <c:manualLayout>
                  <c:x val="2.1085361488904801E-3"/>
                  <c:y val="-0.11179220876960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E8E-4308-BBA6-EF22A6B96C13}"/>
                </c:ext>
              </c:extLst>
            </c:dLbl>
            <c:dLbl>
              <c:idx val="6"/>
              <c:layout>
                <c:manualLayout>
                  <c:x val="2.03937007874016E-2"/>
                  <c:y val="-9.41702179700655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E8E-4308-BBA6-EF22A6B96C13}"/>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'c13'!$AM$7:$AM$13</c:f>
              <c:strCache>
                <c:ptCount val="7"/>
                <c:pt idx="0">
                  <c:v>Estados Unidos</c:v>
                </c:pt>
                <c:pt idx="1">
                  <c:v>Países Bajos</c:v>
                </c:pt>
                <c:pt idx="2">
                  <c:v>Alemania</c:v>
                </c:pt>
                <c:pt idx="3">
                  <c:v>Nueva Zelanda</c:v>
                </c:pt>
                <c:pt idx="4">
                  <c:v>Argentina</c:v>
                </c:pt>
                <c:pt idx="5">
                  <c:v>México</c:v>
                </c:pt>
                <c:pt idx="6">
                  <c:v>Otros</c:v>
                </c:pt>
              </c:strCache>
            </c:strRef>
          </c:cat>
          <c:val>
            <c:numRef>
              <c:f>'c13'!$AN$7:$AN$13</c:f>
              <c:numCache>
                <c:formatCode>#,##0</c:formatCode>
                <c:ptCount val="7"/>
                <c:pt idx="0">
                  <c:v>8954.9990823000007</c:v>
                </c:pt>
                <c:pt idx="1">
                  <c:v>8636.7159869000006</c:v>
                </c:pt>
                <c:pt idx="2">
                  <c:v>7691.5576099999998</c:v>
                </c:pt>
                <c:pt idx="3">
                  <c:v>6830.0151530000003</c:v>
                </c:pt>
                <c:pt idx="4">
                  <c:v>5584.1360610000011</c:v>
                </c:pt>
                <c:pt idx="5">
                  <c:v>1367.2939800000001</c:v>
                </c:pt>
                <c:pt idx="6">
                  <c:v>5374</c:v>
                </c:pt>
              </c:numCache>
            </c:numRef>
          </c:val>
          <c:extLst>
            <c:ext xmlns:c16="http://schemas.microsoft.com/office/drawing/2014/chart" uri="{C3380CC4-5D6E-409C-BE32-E72D297353CC}">
              <c16:uniqueId val="{00000007-BE8E-4308-BBA6-EF22A6B96C13}"/>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12. Importaciones de quesos por país de origen</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22.492</a:t>
            </a:r>
          </a:p>
        </c:rich>
      </c:tx>
      <c:layout>
        <c:manualLayout>
          <c:xMode val="edge"/>
          <c:yMode val="edge"/>
          <c:x val="0.27199583646908615"/>
          <c:y val="2.739426802418928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9261285909713"/>
          <c:y val="0.45270270270270302"/>
          <c:w val="0.32284541723666199"/>
          <c:h val="0.31756756756756699"/>
        </c:manualLayout>
      </c:layout>
      <c:pie3DChart>
        <c:varyColors val="1"/>
        <c:ser>
          <c:idx val="0"/>
          <c:order val="0"/>
          <c:spPr>
            <a:solidFill>
              <a:srgbClr val="4F81BD"/>
            </a:solidFill>
            <a:ln w="3175">
              <a:solidFill>
                <a:srgbClr val="000000"/>
              </a:solidFill>
              <a:prstDash val="solid"/>
            </a:ln>
          </c:spPr>
          <c:explosion val="7"/>
          <c:dPt>
            <c:idx val="0"/>
            <c:bubble3D val="0"/>
            <c:spPr>
              <a:solidFill>
                <a:srgbClr val="215968"/>
              </a:solidFill>
              <a:ln w="3175">
                <a:solidFill>
                  <a:srgbClr val="000000"/>
                </a:solidFill>
                <a:prstDash val="solid"/>
              </a:ln>
            </c:spPr>
            <c:extLst>
              <c:ext xmlns:c16="http://schemas.microsoft.com/office/drawing/2014/chart" uri="{C3380CC4-5D6E-409C-BE32-E72D297353CC}">
                <c16:uniqueId val="{00000000-9EF0-4A90-9937-DC05C130A1B5}"/>
              </c:ext>
            </c:extLst>
          </c:dPt>
          <c:dPt>
            <c:idx val="1"/>
            <c:bubble3D val="0"/>
            <c:spPr>
              <a:solidFill>
                <a:srgbClr val="92D050"/>
              </a:solidFill>
              <a:ln w="3175">
                <a:solidFill>
                  <a:srgbClr val="000000"/>
                </a:solidFill>
                <a:prstDash val="solid"/>
              </a:ln>
            </c:spPr>
            <c:extLst>
              <c:ext xmlns:c16="http://schemas.microsoft.com/office/drawing/2014/chart" uri="{C3380CC4-5D6E-409C-BE32-E72D297353CC}">
                <c16:uniqueId val="{00000001-9EF0-4A90-9937-DC05C130A1B5}"/>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9EF0-4A90-9937-DC05C130A1B5}"/>
              </c:ext>
            </c:extLst>
          </c:dPt>
          <c:dPt>
            <c:idx val="3"/>
            <c:bubble3D val="0"/>
            <c:spPr>
              <a:solidFill>
                <a:srgbClr val="FF0000"/>
              </a:solidFill>
              <a:ln w="3175">
                <a:solidFill>
                  <a:srgbClr val="000000"/>
                </a:solidFill>
                <a:prstDash val="solid"/>
              </a:ln>
            </c:spPr>
            <c:extLst>
              <c:ext xmlns:c16="http://schemas.microsoft.com/office/drawing/2014/chart" uri="{C3380CC4-5D6E-409C-BE32-E72D297353CC}">
                <c16:uniqueId val="{00000003-9EF0-4A90-9937-DC05C130A1B5}"/>
              </c:ext>
            </c:extLst>
          </c:dPt>
          <c:dPt>
            <c:idx val="4"/>
            <c:bubble3D val="0"/>
            <c:spPr>
              <a:solidFill>
                <a:schemeClr val="accent6">
                  <a:lumMod val="50000"/>
                </a:schemeClr>
              </a:solidFill>
              <a:ln w="3175">
                <a:solidFill>
                  <a:srgbClr val="000000"/>
                </a:solidFill>
                <a:prstDash val="solid"/>
              </a:ln>
            </c:spPr>
            <c:extLst>
              <c:ext xmlns:c16="http://schemas.microsoft.com/office/drawing/2014/chart" uri="{C3380CC4-5D6E-409C-BE32-E72D297353CC}">
                <c16:uniqueId val="{00000004-9EF0-4A90-9937-DC05C130A1B5}"/>
              </c:ext>
            </c:extLst>
          </c:dPt>
          <c:dPt>
            <c:idx val="5"/>
            <c:bubble3D val="0"/>
            <c:spPr>
              <a:solidFill>
                <a:srgbClr val="F2F2F2"/>
              </a:solidFill>
              <a:ln w="3175">
                <a:solidFill>
                  <a:srgbClr val="000000"/>
                </a:solidFill>
                <a:prstDash val="solid"/>
              </a:ln>
            </c:spPr>
            <c:extLst>
              <c:ext xmlns:c16="http://schemas.microsoft.com/office/drawing/2014/chart" uri="{C3380CC4-5D6E-409C-BE32-E72D297353CC}">
                <c16:uniqueId val="{00000005-9EF0-4A90-9937-DC05C130A1B5}"/>
              </c:ext>
            </c:extLst>
          </c:dPt>
          <c:dPt>
            <c:idx val="6"/>
            <c:bubble3D val="0"/>
            <c:spPr>
              <a:solidFill>
                <a:srgbClr val="9999FF"/>
              </a:solidFill>
              <a:ln w="3175">
                <a:solidFill>
                  <a:srgbClr val="000000"/>
                </a:solidFill>
                <a:prstDash val="solid"/>
              </a:ln>
            </c:spPr>
            <c:extLst>
              <c:ext xmlns:c16="http://schemas.microsoft.com/office/drawing/2014/chart" uri="{C3380CC4-5D6E-409C-BE32-E72D297353CC}">
                <c16:uniqueId val="{00000006-9EF0-4A90-9937-DC05C130A1B5}"/>
              </c:ext>
            </c:extLst>
          </c:dPt>
          <c:dLbls>
            <c:dLbl>
              <c:idx val="0"/>
              <c:layout>
                <c:manualLayout>
                  <c:x val="4.8948341684562101E-2"/>
                  <c:y val="-1.12214673526820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F0-4A90-9937-DC05C130A1B5}"/>
                </c:ext>
              </c:extLst>
            </c:dLbl>
            <c:dLbl>
              <c:idx val="1"/>
              <c:layout>
                <c:manualLayout>
                  <c:x val="3.4040950847053199E-2"/>
                  <c:y val="5.73330680235367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F0-4A90-9937-DC05C130A1B5}"/>
                </c:ext>
              </c:extLst>
            </c:dLbl>
            <c:dLbl>
              <c:idx val="2"/>
              <c:layout>
                <c:manualLayout>
                  <c:x val="5.7742183083034665E-2"/>
                  <c:y val="7.89516695028506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EF0-4A90-9937-DC05C130A1B5}"/>
                </c:ext>
              </c:extLst>
            </c:dLbl>
            <c:dLbl>
              <c:idx val="3"/>
              <c:layout>
                <c:manualLayout>
                  <c:x val="-3.49057436196544E-2"/>
                  <c:y val="0.1254058766119940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F0-4A90-9937-DC05C130A1B5}"/>
                </c:ext>
              </c:extLst>
            </c:dLbl>
            <c:dLbl>
              <c:idx val="4"/>
              <c:layout>
                <c:manualLayout>
                  <c:x val="-3.44403317106729E-2"/>
                  <c:y val="-1.4184219752314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EF0-4A90-9937-DC05C130A1B5}"/>
                </c:ext>
              </c:extLst>
            </c:dLbl>
            <c:dLbl>
              <c:idx val="5"/>
              <c:layout>
                <c:manualLayout>
                  <c:x val="-1.03863726435905E-2"/>
                  <c:y val="-0.12304651449254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F0-4A90-9937-DC05C130A1B5}"/>
                </c:ext>
              </c:extLst>
            </c:dLbl>
            <c:dLbl>
              <c:idx val="6"/>
              <c:layout>
                <c:manualLayout>
                  <c:x val="3.0575408843125401E-2"/>
                  <c:y val="-0.11419085249722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F0-4A90-9937-DC05C130A1B5}"/>
                </c:ext>
              </c:extLst>
            </c:dLbl>
            <c:dLbl>
              <c:idx val="7"/>
              <c:layout>
                <c:manualLayout>
                  <c:x val="6.0470129444046797E-2"/>
                  <c:y val="-0.11131148317651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F0-4A90-9937-DC05C130A1B5}"/>
                </c:ext>
              </c:extLst>
            </c:dLbl>
            <c:dLbl>
              <c:idx val="8"/>
              <c:layout>
                <c:manualLayout>
                  <c:x val="0.113201204963016"/>
                  <c:y val="-6.01832532666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EF0-4A90-9937-DC05C130A1B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'c13'!$AM$20:$AM$26</c:f>
              <c:strCache>
                <c:ptCount val="7"/>
                <c:pt idx="0">
                  <c:v>Alemania</c:v>
                </c:pt>
                <c:pt idx="1">
                  <c:v>Argentina</c:v>
                </c:pt>
                <c:pt idx="2">
                  <c:v>Estados Unidos</c:v>
                </c:pt>
                <c:pt idx="3">
                  <c:v>Países Bajos</c:v>
                </c:pt>
                <c:pt idx="4">
                  <c:v>Nueva Zelanda</c:v>
                </c:pt>
                <c:pt idx="5">
                  <c:v>Francia</c:v>
                </c:pt>
                <c:pt idx="6">
                  <c:v>Otros</c:v>
                </c:pt>
              </c:strCache>
            </c:strRef>
          </c:cat>
          <c:val>
            <c:numRef>
              <c:f>'c13'!$AN$20:$AN$26</c:f>
              <c:numCache>
                <c:formatCode>#,##0</c:formatCode>
                <c:ptCount val="7"/>
                <c:pt idx="0">
                  <c:v>6943.7048138</c:v>
                </c:pt>
                <c:pt idx="1">
                  <c:v>2567.5911900000001</c:v>
                </c:pt>
                <c:pt idx="2">
                  <c:v>4677.1914880000004</c:v>
                </c:pt>
                <c:pt idx="3">
                  <c:v>2559.7087829999996</c:v>
                </c:pt>
                <c:pt idx="4">
                  <c:v>2875.2757650000003</c:v>
                </c:pt>
                <c:pt idx="5">
                  <c:v>496.51578849999999</c:v>
                </c:pt>
                <c:pt idx="6">
                  <c:v>2371.8883074</c:v>
                </c:pt>
              </c:numCache>
            </c:numRef>
          </c:val>
          <c:extLst>
            <c:ext xmlns:c16="http://schemas.microsoft.com/office/drawing/2014/chart" uri="{C3380CC4-5D6E-409C-BE32-E72D297353CC}">
              <c16:uniqueId val="{00000009-9EF0-4A90-9937-DC05C130A1B5}"/>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13. Importaciones de quesos por variedad</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22.492</a:t>
            </a:r>
          </a:p>
        </c:rich>
      </c:tx>
      <c:layout>
        <c:manualLayout>
          <c:xMode val="edge"/>
          <c:yMode val="edge"/>
          <c:x val="0.2901910343593414"/>
          <c:y val="2.996241947029348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597779180556002"/>
          <c:y val="0.42140211166786001"/>
          <c:w val="0.41209620596019902"/>
          <c:h val="0.33238682471094999"/>
        </c:manualLayout>
      </c:layout>
      <c:pie3DChart>
        <c:varyColors val="1"/>
        <c:ser>
          <c:idx val="0"/>
          <c:order val="0"/>
          <c:spPr>
            <a:solidFill>
              <a:srgbClr val="4F81BD"/>
            </a:solidFill>
            <a:ln w="25400">
              <a:noFill/>
            </a:ln>
          </c:spPr>
          <c:explosion val="9"/>
          <c:dPt>
            <c:idx val="0"/>
            <c:bubble3D val="0"/>
            <c:spPr>
              <a:solidFill>
                <a:srgbClr val="A6A6A6"/>
              </a:solidFill>
              <a:ln w="25400">
                <a:noFill/>
              </a:ln>
            </c:spPr>
            <c:extLst>
              <c:ext xmlns:c16="http://schemas.microsoft.com/office/drawing/2014/chart" uri="{C3380CC4-5D6E-409C-BE32-E72D297353CC}">
                <c16:uniqueId val="{00000000-CE45-4275-9E6E-5960E363DEFB}"/>
              </c:ext>
            </c:extLst>
          </c:dPt>
          <c:dPt>
            <c:idx val="1"/>
            <c:bubble3D val="0"/>
            <c:spPr>
              <a:solidFill>
                <a:srgbClr val="FFFF00"/>
              </a:solidFill>
              <a:ln w="25400">
                <a:noFill/>
              </a:ln>
            </c:spPr>
            <c:extLst>
              <c:ext xmlns:c16="http://schemas.microsoft.com/office/drawing/2014/chart" uri="{C3380CC4-5D6E-409C-BE32-E72D297353CC}">
                <c16:uniqueId val="{00000001-CE45-4275-9E6E-5960E363DEFB}"/>
              </c:ext>
            </c:extLst>
          </c:dPt>
          <c:dPt>
            <c:idx val="2"/>
            <c:bubble3D val="0"/>
            <c:spPr>
              <a:solidFill>
                <a:srgbClr val="FFFFCC"/>
              </a:solidFill>
              <a:ln w="25400">
                <a:noFill/>
              </a:ln>
            </c:spPr>
            <c:extLst>
              <c:ext xmlns:c16="http://schemas.microsoft.com/office/drawing/2014/chart" uri="{C3380CC4-5D6E-409C-BE32-E72D297353CC}">
                <c16:uniqueId val="{00000002-CE45-4275-9E6E-5960E363DEFB}"/>
              </c:ext>
            </c:extLst>
          </c:dPt>
          <c:dPt>
            <c:idx val="3"/>
            <c:bubble3D val="0"/>
            <c:spPr>
              <a:solidFill>
                <a:srgbClr val="695185"/>
              </a:solidFill>
              <a:ln w="25400">
                <a:noFill/>
              </a:ln>
            </c:spPr>
            <c:extLst>
              <c:ext xmlns:c16="http://schemas.microsoft.com/office/drawing/2014/chart" uri="{C3380CC4-5D6E-409C-BE32-E72D297353CC}">
                <c16:uniqueId val="{00000003-CE45-4275-9E6E-5960E363DEFB}"/>
              </c:ext>
            </c:extLst>
          </c:dPt>
          <c:dPt>
            <c:idx val="4"/>
            <c:bubble3D val="0"/>
            <c:spPr>
              <a:solidFill>
                <a:srgbClr val="92D050"/>
              </a:solidFill>
              <a:ln w="25400">
                <a:noFill/>
              </a:ln>
            </c:spPr>
            <c:extLst>
              <c:ext xmlns:c16="http://schemas.microsoft.com/office/drawing/2014/chart" uri="{C3380CC4-5D6E-409C-BE32-E72D297353CC}">
                <c16:uniqueId val="{00000004-CE45-4275-9E6E-5960E363DEFB}"/>
              </c:ext>
            </c:extLst>
          </c:dPt>
          <c:dPt>
            <c:idx val="5"/>
            <c:bubble3D val="0"/>
            <c:spPr>
              <a:solidFill>
                <a:srgbClr val="7030A0"/>
              </a:solidFill>
              <a:ln w="25400">
                <a:noFill/>
              </a:ln>
            </c:spPr>
            <c:extLst>
              <c:ext xmlns:c16="http://schemas.microsoft.com/office/drawing/2014/chart" uri="{C3380CC4-5D6E-409C-BE32-E72D297353CC}">
                <c16:uniqueId val="{00000005-CE45-4275-9E6E-5960E363DEFB}"/>
              </c:ext>
            </c:extLst>
          </c:dPt>
          <c:dPt>
            <c:idx val="6"/>
            <c:bubble3D val="0"/>
            <c:spPr>
              <a:solidFill>
                <a:srgbClr val="D9D9D9"/>
              </a:solidFill>
              <a:ln w="25400">
                <a:noFill/>
              </a:ln>
            </c:spPr>
            <c:extLst>
              <c:ext xmlns:c16="http://schemas.microsoft.com/office/drawing/2014/chart" uri="{C3380CC4-5D6E-409C-BE32-E72D297353CC}">
                <c16:uniqueId val="{00000006-CE45-4275-9E6E-5960E363DEFB}"/>
              </c:ext>
            </c:extLst>
          </c:dPt>
          <c:dPt>
            <c:idx val="7"/>
            <c:bubble3D val="0"/>
            <c:spPr>
              <a:solidFill>
                <a:srgbClr val="8EB4E3"/>
              </a:solidFill>
              <a:ln w="25400">
                <a:noFill/>
              </a:ln>
            </c:spPr>
            <c:extLst>
              <c:ext xmlns:c16="http://schemas.microsoft.com/office/drawing/2014/chart" uri="{C3380CC4-5D6E-409C-BE32-E72D297353CC}">
                <c16:uniqueId val="{00000007-CE45-4275-9E6E-5960E363DEFB}"/>
              </c:ext>
            </c:extLst>
          </c:dPt>
          <c:dPt>
            <c:idx val="8"/>
            <c:bubble3D val="0"/>
            <c:spPr>
              <a:solidFill>
                <a:srgbClr val="595959"/>
              </a:solidFill>
              <a:ln w="25400">
                <a:noFill/>
              </a:ln>
            </c:spPr>
            <c:extLst>
              <c:ext xmlns:c16="http://schemas.microsoft.com/office/drawing/2014/chart" uri="{C3380CC4-5D6E-409C-BE32-E72D297353CC}">
                <c16:uniqueId val="{00000008-CE45-4275-9E6E-5960E363DEFB}"/>
              </c:ext>
            </c:extLst>
          </c:dPt>
          <c:dPt>
            <c:idx val="9"/>
            <c:bubble3D val="0"/>
            <c:spPr>
              <a:solidFill>
                <a:srgbClr val="8064A2"/>
              </a:solidFill>
              <a:ln w="25400">
                <a:noFill/>
              </a:ln>
            </c:spPr>
            <c:extLst>
              <c:ext xmlns:c16="http://schemas.microsoft.com/office/drawing/2014/chart" uri="{C3380CC4-5D6E-409C-BE32-E72D297353CC}">
                <c16:uniqueId val="{00000009-CE45-4275-9E6E-5960E363DEFB}"/>
              </c:ext>
            </c:extLst>
          </c:dPt>
          <c:dPt>
            <c:idx val="10"/>
            <c:bubble3D val="0"/>
            <c:spPr>
              <a:solidFill>
                <a:srgbClr val="4BACC6"/>
              </a:solidFill>
              <a:ln w="25400">
                <a:noFill/>
              </a:ln>
            </c:spPr>
            <c:extLst>
              <c:ext xmlns:c16="http://schemas.microsoft.com/office/drawing/2014/chart" uri="{C3380CC4-5D6E-409C-BE32-E72D297353CC}">
                <c16:uniqueId val="{0000000A-CE45-4275-9E6E-5960E363DEFB}"/>
              </c:ext>
            </c:extLst>
          </c:dPt>
          <c:dPt>
            <c:idx val="11"/>
            <c:bubble3D val="0"/>
            <c:spPr>
              <a:solidFill>
                <a:srgbClr val="F79646"/>
              </a:solidFill>
              <a:ln w="25400">
                <a:noFill/>
              </a:ln>
            </c:spPr>
            <c:extLst>
              <c:ext xmlns:c16="http://schemas.microsoft.com/office/drawing/2014/chart" uri="{C3380CC4-5D6E-409C-BE32-E72D297353CC}">
                <c16:uniqueId val="{0000000B-CE45-4275-9E6E-5960E363DEFB}"/>
              </c:ext>
            </c:extLst>
          </c:dPt>
          <c:dLbls>
            <c:dLbl>
              <c:idx val="0"/>
              <c:layout>
                <c:manualLayout>
                  <c:x val="9.80838403722262E-2"/>
                  <c:y val="-9.069225721784776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E45-4275-9E6E-5960E363DEFB}"/>
                </c:ext>
              </c:extLst>
            </c:dLbl>
            <c:dLbl>
              <c:idx val="1"/>
              <c:layout>
                <c:manualLayout>
                  <c:x val="6.1109818659031187E-2"/>
                  <c:y val="-8.29485802911000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45-4275-9E6E-5960E363DEFB}"/>
                </c:ext>
              </c:extLst>
            </c:dLbl>
            <c:dLbl>
              <c:idx val="2"/>
              <c:layout>
                <c:manualLayout>
                  <c:x val="8.1767352920547404E-2"/>
                  <c:y val="-0.16913266523502701"/>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E45-4275-9E6E-5960E363DEFB}"/>
                </c:ext>
              </c:extLst>
            </c:dLbl>
            <c:dLbl>
              <c:idx val="3"/>
              <c:layout>
                <c:manualLayout>
                  <c:x val="6.5862210261692006E-2"/>
                  <c:y val="-7.1484132665235095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45-4275-9E6E-5960E363DEFB}"/>
                </c:ext>
              </c:extLst>
            </c:dLbl>
            <c:dLbl>
              <c:idx val="4"/>
              <c:layout>
                <c:manualLayout>
                  <c:x val="5.7061474910572701E-2"/>
                  <c:y val="6.91872464805534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E45-4275-9E6E-5960E363DEFB}"/>
                </c:ext>
              </c:extLst>
            </c:dLbl>
            <c:dLbl>
              <c:idx val="5"/>
              <c:layout>
                <c:manualLayout>
                  <c:x val="8.0388052759227894E-3"/>
                  <c:y val="0.108443987115247"/>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45-4275-9E6E-5960E363DEFB}"/>
                </c:ext>
              </c:extLst>
            </c:dLbl>
            <c:dLbl>
              <c:idx val="6"/>
              <c:layout>
                <c:manualLayout>
                  <c:x val="-8.4784802743538903E-2"/>
                  <c:y val="0.13423437127177301"/>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45-4275-9E6E-5960E363DEFB}"/>
                </c:ext>
              </c:extLst>
            </c:dLbl>
            <c:dLbl>
              <c:idx val="7"/>
              <c:layout>
                <c:manualLayout>
                  <c:x val="-6.1784407750718903E-2"/>
                  <c:y val="3.6320090670484299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E45-4275-9E6E-5960E363DEFB}"/>
                </c:ext>
              </c:extLst>
            </c:dLbl>
            <c:dLbl>
              <c:idx val="8"/>
              <c:layout>
                <c:manualLayout>
                  <c:x val="-7.2788538563481206E-2"/>
                  <c:y val="-1.4426747792889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E45-4275-9E6E-5960E363DEFB}"/>
                </c:ext>
              </c:extLst>
            </c:dLbl>
            <c:dLbl>
              <c:idx val="9"/>
              <c:layout>
                <c:manualLayout>
                  <c:x val="-4.5197514867603601E-2"/>
                  <c:y val="-0.12626908852302601"/>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E45-4275-9E6E-5960E363DEFB}"/>
                </c:ext>
              </c:extLst>
            </c:dLbl>
            <c:dLbl>
              <c:idx val="10"/>
              <c:layout>
                <c:manualLayout>
                  <c:x val="4.2344854572503303E-2"/>
                  <c:y val="-0.18173347649725599"/>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E45-4275-9E6E-5960E363DEFB}"/>
                </c:ext>
              </c:extLst>
            </c:dLbl>
            <c:dLbl>
              <c:idx val="11"/>
              <c:layout>
                <c:manualLayout>
                  <c:x val="8.6328397804732102E-2"/>
                  <c:y val="-8.509648421602719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E45-4275-9E6E-5960E363DEF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'c14'!$AQ$7:$AQ$18</c:f>
              <c:strCache>
                <c:ptCount val="12"/>
                <c:pt idx="0">
                  <c:v>Fresco</c:v>
                </c:pt>
                <c:pt idx="1">
                  <c:v>Crema</c:v>
                </c:pt>
                <c:pt idx="2">
                  <c:v>Mozzarella</c:v>
                </c:pt>
                <c:pt idx="3">
                  <c:v>Demás quesos frescos</c:v>
                </c:pt>
                <c:pt idx="4">
                  <c:v>Cualquier tipo, rallado o polvo</c:v>
                </c:pt>
                <c:pt idx="5">
                  <c:v>Fundido</c:v>
                </c:pt>
                <c:pt idx="6">
                  <c:v>Pasta azul</c:v>
                </c:pt>
                <c:pt idx="7">
                  <c:v>Gouda</c:v>
                </c:pt>
                <c:pt idx="8">
                  <c:v>Cheddar</c:v>
                </c:pt>
                <c:pt idx="9">
                  <c:v>Edam</c:v>
                </c:pt>
                <c:pt idx="10">
                  <c:v>Parmesano</c:v>
                </c:pt>
                <c:pt idx="11">
                  <c:v>Los demás</c:v>
                </c:pt>
              </c:strCache>
            </c:strRef>
          </c:cat>
          <c:val>
            <c:numRef>
              <c:f>'c14'!$AR$7:$AR$18</c:f>
              <c:numCache>
                <c:formatCode>#,##0.0</c:formatCode>
                <c:ptCount val="12"/>
                <c:pt idx="0">
                  <c:v>86.016999999999996</c:v>
                </c:pt>
                <c:pt idx="1">
                  <c:v>4004.6840000000002</c:v>
                </c:pt>
                <c:pt idx="2">
                  <c:v>2501.5349999999999</c:v>
                </c:pt>
                <c:pt idx="3">
                  <c:v>39.685000000000002</c:v>
                </c:pt>
                <c:pt idx="4">
                  <c:v>565.49300000000005</c:v>
                </c:pt>
                <c:pt idx="5">
                  <c:v>771.82399999999996</c:v>
                </c:pt>
                <c:pt idx="6">
                  <c:v>152.61099999999999</c:v>
                </c:pt>
                <c:pt idx="7">
                  <c:v>12546.245999999999</c:v>
                </c:pt>
                <c:pt idx="8">
                  <c:v>124.622</c:v>
                </c:pt>
                <c:pt idx="9">
                  <c:v>17.518000000000001</c:v>
                </c:pt>
                <c:pt idx="10">
                  <c:v>389.39400000000001</c:v>
                </c:pt>
                <c:pt idx="11">
                  <c:v>1292.2460000000001</c:v>
                </c:pt>
              </c:numCache>
            </c:numRef>
          </c:val>
          <c:extLst>
            <c:ext xmlns:c16="http://schemas.microsoft.com/office/drawing/2014/chart" uri="{C3380CC4-5D6E-409C-BE32-E72D297353CC}">
              <c16:uniqueId val="{0000000C-CE45-4275-9E6E-5960E363DEFB}"/>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000" b="1">
                <a:solidFill>
                  <a:schemeClr val="tx1"/>
                </a:solidFill>
              </a:rPr>
              <a:t>Figura</a:t>
            </a:r>
            <a:r>
              <a:rPr lang="es-CL" sz="1000" b="1" baseline="0">
                <a:solidFill>
                  <a:schemeClr val="tx1"/>
                </a:solidFill>
              </a:rPr>
              <a:t> 2. Temperaturas en  mayo</a:t>
            </a:r>
            <a:endParaRPr lang="es-CL" sz="10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[1]TemperaturaCiudad!$I$3</c:f>
              <c:strCache>
                <c:ptCount val="1"/>
                <c:pt idx="0">
                  <c:v>Temuco</c:v>
                </c:pt>
              </c:strCache>
            </c:strRef>
          </c:tx>
          <c:spPr>
            <a:solidFill>
              <a:schemeClr val="accent1"/>
            </a:solidFill>
            <a:ln>
              <a:noFill/>
            </a:ln>
            <a:effectLst/>
          </c:spPr>
          <c:invertIfNegative val="0"/>
          <c:cat>
            <c:multiLvlStrRef>
              <c:f>[1]TemperaturaCiudad!$J$1:$O$2</c:f>
              <c:multiLvlStrCache>
                <c:ptCount val="6"/>
                <c:lvl>
                  <c:pt idx="0">
                    <c:v>mayo de 2017</c:v>
                  </c:pt>
                  <c:pt idx="1">
                    <c:v>mayo de 2018</c:v>
                  </c:pt>
                  <c:pt idx="2">
                    <c:v>mayo de 2017</c:v>
                  </c:pt>
                  <c:pt idx="3">
                    <c:v>mayo de 2018</c:v>
                  </c:pt>
                  <c:pt idx="4">
                    <c:v>mayo de 2017</c:v>
                  </c:pt>
                  <c:pt idx="5">
                    <c:v>mayo de 2018</c:v>
                  </c:pt>
                </c:lvl>
                <c:lvl>
                  <c:pt idx="0">
                    <c:v>T° Mínimas</c:v>
                  </c:pt>
                  <c:pt idx="2">
                    <c:v>T° Media</c:v>
                  </c:pt>
                  <c:pt idx="4">
                    <c:v>T° Máximas</c:v>
                  </c:pt>
                </c:lvl>
              </c:multiLvlStrCache>
            </c:multiLvlStrRef>
          </c:cat>
          <c:val>
            <c:numRef>
              <c:f>[1]TemperaturaCiudad!$J$3:$O$3</c:f>
              <c:numCache>
                <c:formatCode>General</c:formatCode>
                <c:ptCount val="6"/>
                <c:pt idx="0">
                  <c:v>6.1</c:v>
                </c:pt>
                <c:pt idx="1">
                  <c:v>5.4</c:v>
                </c:pt>
                <c:pt idx="2">
                  <c:v>9.5</c:v>
                </c:pt>
                <c:pt idx="3">
                  <c:v>8.6</c:v>
                </c:pt>
                <c:pt idx="4">
                  <c:v>15</c:v>
                </c:pt>
                <c:pt idx="5">
                  <c:v>13.5</c:v>
                </c:pt>
              </c:numCache>
            </c:numRef>
          </c:val>
          <c:extLst>
            <c:ext xmlns:c16="http://schemas.microsoft.com/office/drawing/2014/chart" uri="{C3380CC4-5D6E-409C-BE32-E72D297353CC}">
              <c16:uniqueId val="{00000000-7127-452D-B0B0-F000A8A2CDF8}"/>
            </c:ext>
          </c:extLst>
        </c:ser>
        <c:ser>
          <c:idx val="1"/>
          <c:order val="1"/>
          <c:tx>
            <c:strRef>
              <c:f>[1]TemperaturaCiudad!$I$4</c:f>
              <c:strCache>
                <c:ptCount val="1"/>
                <c:pt idx="0">
                  <c:v>Valdivia</c:v>
                </c:pt>
              </c:strCache>
            </c:strRef>
          </c:tx>
          <c:spPr>
            <a:solidFill>
              <a:schemeClr val="accent2"/>
            </a:solidFill>
            <a:ln>
              <a:noFill/>
            </a:ln>
            <a:effectLst/>
          </c:spPr>
          <c:invertIfNegative val="0"/>
          <c:cat>
            <c:multiLvlStrRef>
              <c:f>[1]TemperaturaCiudad!$J$1:$O$2</c:f>
              <c:multiLvlStrCache>
                <c:ptCount val="6"/>
                <c:lvl>
                  <c:pt idx="0">
                    <c:v>mayo de 2017</c:v>
                  </c:pt>
                  <c:pt idx="1">
                    <c:v>mayo de 2018</c:v>
                  </c:pt>
                  <c:pt idx="2">
                    <c:v>mayo de 2017</c:v>
                  </c:pt>
                  <c:pt idx="3">
                    <c:v>mayo de 2018</c:v>
                  </c:pt>
                  <c:pt idx="4">
                    <c:v>mayo de 2017</c:v>
                  </c:pt>
                  <c:pt idx="5">
                    <c:v>mayo de 2018</c:v>
                  </c:pt>
                </c:lvl>
                <c:lvl>
                  <c:pt idx="0">
                    <c:v>T° Mínimas</c:v>
                  </c:pt>
                  <c:pt idx="2">
                    <c:v>T° Media</c:v>
                  </c:pt>
                  <c:pt idx="4">
                    <c:v>T° Máximas</c:v>
                  </c:pt>
                </c:lvl>
              </c:multiLvlStrCache>
            </c:multiLvlStrRef>
          </c:cat>
          <c:val>
            <c:numRef>
              <c:f>[1]TemperaturaCiudad!$J$4:$O$4</c:f>
              <c:numCache>
                <c:formatCode>General</c:formatCode>
                <c:ptCount val="6"/>
                <c:pt idx="0">
                  <c:v>6.2</c:v>
                </c:pt>
                <c:pt idx="1">
                  <c:v>6.4</c:v>
                </c:pt>
                <c:pt idx="2">
                  <c:v>9</c:v>
                </c:pt>
                <c:pt idx="3">
                  <c:v>9</c:v>
                </c:pt>
                <c:pt idx="4">
                  <c:v>14.2</c:v>
                </c:pt>
                <c:pt idx="5">
                  <c:v>12.7</c:v>
                </c:pt>
              </c:numCache>
            </c:numRef>
          </c:val>
          <c:extLst>
            <c:ext xmlns:c16="http://schemas.microsoft.com/office/drawing/2014/chart" uri="{C3380CC4-5D6E-409C-BE32-E72D297353CC}">
              <c16:uniqueId val="{00000001-7127-452D-B0B0-F000A8A2CDF8}"/>
            </c:ext>
          </c:extLst>
        </c:ser>
        <c:ser>
          <c:idx val="2"/>
          <c:order val="2"/>
          <c:tx>
            <c:strRef>
              <c:f>[1]TemperaturaCiudad!$I$5</c:f>
              <c:strCache>
                <c:ptCount val="1"/>
                <c:pt idx="0">
                  <c:v>Osorno</c:v>
                </c:pt>
              </c:strCache>
            </c:strRef>
          </c:tx>
          <c:spPr>
            <a:solidFill>
              <a:schemeClr val="accent3"/>
            </a:solidFill>
            <a:ln>
              <a:noFill/>
            </a:ln>
            <a:effectLst/>
          </c:spPr>
          <c:invertIfNegative val="0"/>
          <c:cat>
            <c:multiLvlStrRef>
              <c:f>[1]TemperaturaCiudad!$J$1:$O$2</c:f>
              <c:multiLvlStrCache>
                <c:ptCount val="6"/>
                <c:lvl>
                  <c:pt idx="0">
                    <c:v>mayo de 2017</c:v>
                  </c:pt>
                  <c:pt idx="1">
                    <c:v>mayo de 2018</c:v>
                  </c:pt>
                  <c:pt idx="2">
                    <c:v>mayo de 2017</c:v>
                  </c:pt>
                  <c:pt idx="3">
                    <c:v>mayo de 2018</c:v>
                  </c:pt>
                  <c:pt idx="4">
                    <c:v>mayo de 2017</c:v>
                  </c:pt>
                  <c:pt idx="5">
                    <c:v>mayo de 2018</c:v>
                  </c:pt>
                </c:lvl>
                <c:lvl>
                  <c:pt idx="0">
                    <c:v>T° Mínimas</c:v>
                  </c:pt>
                  <c:pt idx="2">
                    <c:v>T° Media</c:v>
                  </c:pt>
                  <c:pt idx="4">
                    <c:v>T° Máximas</c:v>
                  </c:pt>
                </c:lvl>
              </c:multiLvlStrCache>
            </c:multiLvlStrRef>
          </c:cat>
          <c:val>
            <c:numRef>
              <c:f>[1]TemperaturaCiudad!$J$5:$O$5</c:f>
              <c:numCache>
                <c:formatCode>General</c:formatCode>
                <c:ptCount val="6"/>
                <c:pt idx="0">
                  <c:v>4.8</c:v>
                </c:pt>
                <c:pt idx="1">
                  <c:v>5.9</c:v>
                </c:pt>
                <c:pt idx="2">
                  <c:v>10.8</c:v>
                </c:pt>
                <c:pt idx="3">
                  <c:v>10.5</c:v>
                </c:pt>
                <c:pt idx="4">
                  <c:v>13.8</c:v>
                </c:pt>
                <c:pt idx="5">
                  <c:v>13.4</c:v>
                </c:pt>
              </c:numCache>
            </c:numRef>
          </c:val>
          <c:extLst>
            <c:ext xmlns:c16="http://schemas.microsoft.com/office/drawing/2014/chart" uri="{C3380CC4-5D6E-409C-BE32-E72D297353CC}">
              <c16:uniqueId val="{00000002-7127-452D-B0B0-F000A8A2CDF8}"/>
            </c:ext>
          </c:extLst>
        </c:ser>
        <c:ser>
          <c:idx val="3"/>
          <c:order val="3"/>
          <c:tx>
            <c:strRef>
              <c:f>[1]TemperaturaCiudad!$I$6</c:f>
              <c:strCache>
                <c:ptCount val="1"/>
                <c:pt idx="0">
                  <c:v>Puerto Montt</c:v>
                </c:pt>
              </c:strCache>
            </c:strRef>
          </c:tx>
          <c:spPr>
            <a:solidFill>
              <a:schemeClr val="accent4"/>
            </a:solidFill>
            <a:ln>
              <a:noFill/>
            </a:ln>
            <a:effectLst/>
          </c:spPr>
          <c:invertIfNegative val="0"/>
          <c:cat>
            <c:multiLvlStrRef>
              <c:f>[1]TemperaturaCiudad!$J$1:$O$2</c:f>
              <c:multiLvlStrCache>
                <c:ptCount val="6"/>
                <c:lvl>
                  <c:pt idx="0">
                    <c:v>mayo de 2017</c:v>
                  </c:pt>
                  <c:pt idx="1">
                    <c:v>mayo de 2018</c:v>
                  </c:pt>
                  <c:pt idx="2">
                    <c:v>mayo de 2017</c:v>
                  </c:pt>
                  <c:pt idx="3">
                    <c:v>mayo de 2018</c:v>
                  </c:pt>
                  <c:pt idx="4">
                    <c:v>mayo de 2017</c:v>
                  </c:pt>
                  <c:pt idx="5">
                    <c:v>mayo de 2018</c:v>
                  </c:pt>
                </c:lvl>
                <c:lvl>
                  <c:pt idx="0">
                    <c:v>T° Mínimas</c:v>
                  </c:pt>
                  <c:pt idx="2">
                    <c:v>T° Media</c:v>
                  </c:pt>
                  <c:pt idx="4">
                    <c:v>T° Máximas</c:v>
                  </c:pt>
                </c:lvl>
              </c:multiLvlStrCache>
            </c:multiLvlStrRef>
          </c:cat>
          <c:val>
            <c:numRef>
              <c:f>[1]TemperaturaCiudad!$J$6:$O$6</c:f>
              <c:numCache>
                <c:formatCode>General</c:formatCode>
                <c:ptCount val="6"/>
                <c:pt idx="0">
                  <c:v>5.5</c:v>
                </c:pt>
                <c:pt idx="1">
                  <c:v>5.7</c:v>
                </c:pt>
                <c:pt idx="2">
                  <c:v>8.5</c:v>
                </c:pt>
                <c:pt idx="3">
                  <c:v>8.5</c:v>
                </c:pt>
                <c:pt idx="4">
                  <c:v>13.1</c:v>
                </c:pt>
                <c:pt idx="5">
                  <c:v>13</c:v>
                </c:pt>
              </c:numCache>
            </c:numRef>
          </c:val>
          <c:extLst>
            <c:ext xmlns:c16="http://schemas.microsoft.com/office/drawing/2014/chart" uri="{C3380CC4-5D6E-409C-BE32-E72D297353CC}">
              <c16:uniqueId val="{00000003-7127-452D-B0B0-F000A8A2CDF8}"/>
            </c:ext>
          </c:extLst>
        </c:ser>
        <c:dLbls>
          <c:showLegendKey val="0"/>
          <c:showVal val="0"/>
          <c:showCatName val="0"/>
          <c:showSerName val="0"/>
          <c:showPercent val="0"/>
          <c:showBubbleSize val="0"/>
        </c:dLbls>
        <c:gapWidth val="219"/>
        <c:overlap val="-27"/>
        <c:axId val="539967920"/>
        <c:axId val="596858096"/>
      </c:barChart>
      <c:catAx>
        <c:axId val="53996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96858096"/>
        <c:crosses val="autoZero"/>
        <c:auto val="1"/>
        <c:lblAlgn val="ctr"/>
        <c:lblOffset val="100"/>
        <c:noMultiLvlLbl val="0"/>
      </c:catAx>
      <c:valAx>
        <c:axId val="596858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Temperatura (°C)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9967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14. Exportaciones de productos lácteos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Valor miles dólares FOB 89.452</a:t>
            </a:r>
          </a:p>
        </c:rich>
      </c:tx>
      <c:layout>
        <c:manualLayout>
          <c:xMode val="edge"/>
          <c:yMode val="edge"/>
          <c:x val="0.27067493460450665"/>
          <c:y val="2.643778945914309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9082442455190799"/>
          <c:y val="0.338415274310223"/>
          <c:w val="0.45723207349587602"/>
          <c:h val="0.35670784809071299"/>
        </c:manualLayout>
      </c:layout>
      <c:pie3DChart>
        <c:varyColors val="1"/>
        <c:ser>
          <c:idx val="0"/>
          <c:order val="0"/>
          <c:spPr>
            <a:solidFill>
              <a:srgbClr val="9999FF"/>
            </a:solidFill>
            <a:ln w="3175">
              <a:solidFill>
                <a:srgbClr val="000000"/>
              </a:solidFill>
              <a:prstDash val="solid"/>
            </a:ln>
          </c:spPr>
          <c:explosion val="24"/>
          <c:dPt>
            <c:idx val="0"/>
            <c:bubble3D val="0"/>
            <c:spPr>
              <a:solidFill>
                <a:srgbClr val="E3E3E3"/>
              </a:solidFill>
              <a:ln w="3175">
                <a:solidFill>
                  <a:srgbClr val="000000"/>
                </a:solidFill>
                <a:prstDash val="solid"/>
              </a:ln>
            </c:spPr>
            <c:extLst>
              <c:ext xmlns:c16="http://schemas.microsoft.com/office/drawing/2014/chart" uri="{C3380CC4-5D6E-409C-BE32-E72D297353CC}">
                <c16:uniqueId val="{00000000-5E53-4661-8FBC-6751C9194380}"/>
              </c:ext>
            </c:extLst>
          </c:dPt>
          <c:dPt>
            <c:idx val="1"/>
            <c:bubble3D val="0"/>
            <c:spPr>
              <a:solidFill>
                <a:srgbClr val="FF0000"/>
              </a:solidFill>
              <a:ln w="3175">
                <a:solidFill>
                  <a:srgbClr val="000000"/>
                </a:solidFill>
                <a:prstDash val="solid"/>
              </a:ln>
            </c:spPr>
            <c:extLst>
              <c:ext xmlns:c16="http://schemas.microsoft.com/office/drawing/2014/chart" uri="{C3380CC4-5D6E-409C-BE32-E72D297353CC}">
                <c16:uniqueId val="{00000001-5E53-4661-8FBC-6751C9194380}"/>
              </c:ext>
            </c:extLst>
          </c:dPt>
          <c:dPt>
            <c:idx val="2"/>
            <c:bubble3D val="0"/>
            <c:spPr>
              <a:solidFill>
                <a:srgbClr val="CCFFFF"/>
              </a:solidFill>
              <a:ln w="3175">
                <a:solidFill>
                  <a:srgbClr val="000000"/>
                </a:solidFill>
                <a:prstDash val="solid"/>
              </a:ln>
            </c:spPr>
            <c:extLst>
              <c:ext xmlns:c16="http://schemas.microsoft.com/office/drawing/2014/chart" uri="{C3380CC4-5D6E-409C-BE32-E72D297353CC}">
                <c16:uniqueId val="{00000002-5E53-4661-8FBC-6751C9194380}"/>
              </c:ext>
            </c:extLst>
          </c:dPt>
          <c:dPt>
            <c:idx val="3"/>
            <c:bubble3D val="0"/>
            <c:spPr>
              <a:solidFill>
                <a:srgbClr val="FFFF00"/>
              </a:solidFill>
              <a:ln w="3175">
                <a:solidFill>
                  <a:srgbClr val="000000"/>
                </a:solidFill>
                <a:prstDash val="solid"/>
              </a:ln>
            </c:spPr>
            <c:extLst>
              <c:ext xmlns:c16="http://schemas.microsoft.com/office/drawing/2014/chart" uri="{C3380CC4-5D6E-409C-BE32-E72D297353CC}">
                <c16:uniqueId val="{00000003-5E53-4661-8FBC-6751C9194380}"/>
              </c:ext>
            </c:extLst>
          </c:dPt>
          <c:dPt>
            <c:idx val="4"/>
            <c:bubble3D val="0"/>
            <c:spPr>
              <a:solidFill>
                <a:srgbClr val="993300"/>
              </a:solidFill>
              <a:ln w="3175">
                <a:solidFill>
                  <a:srgbClr val="000000"/>
                </a:solidFill>
                <a:prstDash val="solid"/>
              </a:ln>
            </c:spPr>
            <c:extLst>
              <c:ext xmlns:c16="http://schemas.microsoft.com/office/drawing/2014/chart" uri="{C3380CC4-5D6E-409C-BE32-E72D297353CC}">
                <c16:uniqueId val="{00000004-5E53-4661-8FBC-6751C9194380}"/>
              </c:ext>
            </c:extLst>
          </c:dPt>
          <c:dPt>
            <c:idx val="5"/>
            <c:bubble3D val="0"/>
            <c:spPr>
              <a:solidFill>
                <a:srgbClr val="FF8080"/>
              </a:solidFill>
              <a:ln w="3175">
                <a:solidFill>
                  <a:srgbClr val="000000"/>
                </a:solidFill>
                <a:prstDash val="solid"/>
              </a:ln>
            </c:spPr>
            <c:extLst>
              <c:ext xmlns:c16="http://schemas.microsoft.com/office/drawing/2014/chart" uri="{C3380CC4-5D6E-409C-BE32-E72D297353CC}">
                <c16:uniqueId val="{00000005-5E53-4661-8FBC-6751C9194380}"/>
              </c:ext>
            </c:extLst>
          </c:dPt>
          <c:dPt>
            <c:idx val="6"/>
            <c:bubble3D val="0"/>
            <c:spPr>
              <a:solidFill>
                <a:srgbClr val="FF9900"/>
              </a:solidFill>
              <a:ln w="3175">
                <a:solidFill>
                  <a:srgbClr val="000000"/>
                </a:solidFill>
                <a:prstDash val="solid"/>
              </a:ln>
            </c:spPr>
            <c:extLst>
              <c:ext xmlns:c16="http://schemas.microsoft.com/office/drawing/2014/chart" uri="{C3380CC4-5D6E-409C-BE32-E72D297353CC}">
                <c16:uniqueId val="{00000006-5E53-4661-8FBC-6751C9194380}"/>
              </c:ext>
            </c:extLst>
          </c:dPt>
          <c:dPt>
            <c:idx val="7"/>
            <c:bubble3D val="0"/>
            <c:spPr>
              <a:solidFill>
                <a:srgbClr val="C0C0C0"/>
              </a:solidFill>
              <a:ln w="3175">
                <a:solidFill>
                  <a:srgbClr val="000000"/>
                </a:solidFill>
                <a:prstDash val="solid"/>
              </a:ln>
            </c:spPr>
            <c:extLst>
              <c:ext xmlns:c16="http://schemas.microsoft.com/office/drawing/2014/chart" uri="{C3380CC4-5D6E-409C-BE32-E72D297353CC}">
                <c16:uniqueId val="{00000007-5E53-4661-8FBC-6751C9194380}"/>
              </c:ext>
            </c:extLst>
          </c:dPt>
          <c:dPt>
            <c:idx val="8"/>
            <c:bubble3D val="0"/>
            <c:spPr>
              <a:solidFill>
                <a:srgbClr val="0000FF"/>
              </a:solidFill>
              <a:ln w="3175">
                <a:solidFill>
                  <a:srgbClr val="000000"/>
                </a:solidFill>
                <a:prstDash val="solid"/>
              </a:ln>
            </c:spPr>
            <c:extLst>
              <c:ext xmlns:c16="http://schemas.microsoft.com/office/drawing/2014/chart" uri="{C3380CC4-5D6E-409C-BE32-E72D297353CC}">
                <c16:uniqueId val="{00000008-5E53-4661-8FBC-6751C9194380}"/>
              </c:ext>
            </c:extLst>
          </c:dPt>
          <c:dPt>
            <c:idx val="9"/>
            <c:bubble3D val="0"/>
            <c:spPr>
              <a:solidFill>
                <a:srgbClr val="00FF00"/>
              </a:solidFill>
              <a:ln w="3175">
                <a:solidFill>
                  <a:srgbClr val="000000"/>
                </a:solidFill>
                <a:prstDash val="solid"/>
              </a:ln>
            </c:spPr>
            <c:extLst>
              <c:ext xmlns:c16="http://schemas.microsoft.com/office/drawing/2014/chart" uri="{C3380CC4-5D6E-409C-BE32-E72D297353CC}">
                <c16:uniqueId val="{00000009-5E53-4661-8FBC-6751C9194380}"/>
              </c:ext>
            </c:extLst>
          </c:dPt>
          <c:dPt>
            <c:idx val="10"/>
            <c:bubble3D val="0"/>
            <c:extLst>
              <c:ext xmlns:c16="http://schemas.microsoft.com/office/drawing/2014/chart" uri="{C3380CC4-5D6E-409C-BE32-E72D297353CC}">
                <c16:uniqueId val="{0000000A-5E53-4661-8FBC-6751C9194380}"/>
              </c:ext>
            </c:extLst>
          </c:dPt>
          <c:dPt>
            <c:idx val="11"/>
            <c:bubble3D val="0"/>
            <c:extLst>
              <c:ext xmlns:c16="http://schemas.microsoft.com/office/drawing/2014/chart" uri="{C3380CC4-5D6E-409C-BE32-E72D297353CC}">
                <c16:uniqueId val="{0000000B-5E53-4661-8FBC-6751C9194380}"/>
              </c:ext>
            </c:extLst>
          </c:dPt>
          <c:dLbls>
            <c:dLbl>
              <c:idx val="0"/>
              <c:layout>
                <c:manualLayout>
                  <c:x val="1.4857147915532399E-2"/>
                  <c:y val="-0.1048830530532713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E53-4661-8FBC-6751C9194380}"/>
                </c:ext>
              </c:extLst>
            </c:dLbl>
            <c:dLbl>
              <c:idx val="1"/>
              <c:layout>
                <c:manualLayout>
                  <c:x val="0.144519288030173"/>
                  <c:y val="-0.11081712852191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53-4661-8FBC-6751C9194380}"/>
                </c:ext>
              </c:extLst>
            </c:dLbl>
            <c:dLbl>
              <c:idx val="2"/>
              <c:layout>
                <c:manualLayout>
                  <c:x val="0.13165389620415099"/>
                  <c:y val="-1.503516480329459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E53-4661-8FBC-6751C9194380}"/>
                </c:ext>
              </c:extLst>
            </c:dLbl>
            <c:dLbl>
              <c:idx val="3"/>
              <c:layout>
                <c:manualLayout>
                  <c:x val="2.9099186131145399E-2"/>
                  <c:y val="4.130450544510660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E53-4661-8FBC-6751C9194380}"/>
                </c:ext>
              </c:extLst>
            </c:dLbl>
            <c:dLbl>
              <c:idx val="4"/>
              <c:layout>
                <c:manualLayout>
                  <c:x val="7.0454134409669397E-2"/>
                  <c:y val="5.21950087730745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53-4661-8FBC-6751C9194380}"/>
                </c:ext>
              </c:extLst>
            </c:dLbl>
            <c:dLbl>
              <c:idx val="5"/>
              <c:layout>
                <c:manualLayout>
                  <c:x val="8.0564458854407897E-2"/>
                  <c:y val="0.17116689143138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E53-4661-8FBC-6751C9194380}"/>
                </c:ext>
              </c:extLst>
            </c:dLbl>
            <c:dLbl>
              <c:idx val="6"/>
              <c:layout>
                <c:manualLayout>
                  <c:x val="-6.2832078536557381E-2"/>
                  <c:y val="0.2518574097905351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E53-4661-8FBC-6751C9194380}"/>
                </c:ext>
              </c:extLst>
            </c:dLbl>
            <c:dLbl>
              <c:idx val="7"/>
              <c:layout>
                <c:manualLayout>
                  <c:x val="-0.22034036639180643"/>
                  <c:y val="0.1492858129575906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E53-4661-8FBC-6751C9194380}"/>
                </c:ext>
              </c:extLst>
            </c:dLbl>
            <c:dLbl>
              <c:idx val="8"/>
              <c:layout>
                <c:manualLayout>
                  <c:x val="-1.1482211782350701E-2"/>
                  <c:y val="5.28081089311348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E53-4661-8FBC-6751C9194380}"/>
                </c:ext>
              </c:extLst>
            </c:dLbl>
            <c:dLbl>
              <c:idx val="9"/>
              <c:layout>
                <c:manualLayout>
                  <c:x val="-6.4790136527051706E-2"/>
                  <c:y val="-1.3000681544641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E53-4661-8FBC-6751C9194380}"/>
                </c:ext>
              </c:extLst>
            </c:dLbl>
            <c:dLbl>
              <c:idx val="10"/>
              <c:layout>
                <c:manualLayout>
                  <c:x val="1.0309887734621E-3"/>
                  <c:y val="-7.97459433592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E53-4661-8FBC-6751C9194380}"/>
                </c:ext>
              </c:extLst>
            </c:dLbl>
            <c:dLbl>
              <c:idx val="11"/>
              <c:layout>
                <c:manualLayout>
                  <c:x val="-7.9385253313924098E-2"/>
                  <c:y val="-8.27488000464030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E53-4661-8FBC-6751C9194380}"/>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'c17'!$AL$26:$AL$37</c:f>
              <c:strCache>
                <c:ptCount val="12"/>
                <c:pt idx="0">
                  <c:v>Leche fluida</c:v>
                </c:pt>
                <c:pt idx="1">
                  <c:v>Leche descremada en polvo</c:v>
                </c:pt>
                <c:pt idx="2">
                  <c:v>Leche entera en polvo</c:v>
                </c:pt>
                <c:pt idx="3">
                  <c:v>Leche condensada</c:v>
                </c:pt>
                <c:pt idx="4">
                  <c:v>Leche crema y nata</c:v>
                </c:pt>
                <c:pt idx="5">
                  <c:v>Yogur</c:v>
                </c:pt>
                <c:pt idx="6">
                  <c:v>Suero y lactosuero</c:v>
                </c:pt>
                <c:pt idx="7">
                  <c:v>Mantequilla y demás materias grasas de la leche</c:v>
                </c:pt>
                <c:pt idx="8">
                  <c:v>Quesos</c:v>
                </c:pt>
                <c:pt idx="9">
                  <c:v>Manjar</c:v>
                </c:pt>
                <c:pt idx="10">
                  <c:v>Preparaciones para la alimentación infantil</c:v>
                </c:pt>
                <c:pt idx="11">
                  <c:v>Otros</c:v>
                </c:pt>
              </c:strCache>
            </c:strRef>
          </c:cat>
          <c:val>
            <c:numRef>
              <c:f>'c17'!$AM$26:$AM$37</c:f>
              <c:numCache>
                <c:formatCode>#,##0</c:formatCode>
                <c:ptCount val="12"/>
                <c:pt idx="0">
                  <c:v>225.05529999999999</c:v>
                </c:pt>
                <c:pt idx="1">
                  <c:v>3217.4906499999988</c:v>
                </c:pt>
                <c:pt idx="2">
                  <c:v>7095.1969200000012</c:v>
                </c:pt>
                <c:pt idx="3">
                  <c:v>22057.996730000003</c:v>
                </c:pt>
                <c:pt idx="4">
                  <c:v>136.63225</c:v>
                </c:pt>
                <c:pt idx="5">
                  <c:v>628.78025000000002</c:v>
                </c:pt>
                <c:pt idx="6">
                  <c:v>4801.0906700000014</c:v>
                </c:pt>
                <c:pt idx="7">
                  <c:v>4679.3147599999993</c:v>
                </c:pt>
                <c:pt idx="8">
                  <c:v>12622.866970000001</c:v>
                </c:pt>
                <c:pt idx="9">
                  <c:v>4065.0407799999998</c:v>
                </c:pt>
                <c:pt idx="10">
                  <c:v>29901.586009999995</c:v>
                </c:pt>
                <c:pt idx="11">
                  <c:v>21.091180000000001</c:v>
                </c:pt>
              </c:numCache>
            </c:numRef>
          </c:val>
          <c:extLst>
            <c:ext xmlns:c16="http://schemas.microsoft.com/office/drawing/2014/chart" uri="{C3380CC4-5D6E-409C-BE32-E72D297353CC}">
              <c16:uniqueId val="{0000000C-5E53-4661-8FBC-6751C9194380}"/>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15. Precio medio de las exportaciones de leche en polvo entera</a:t>
            </a:r>
          </a:p>
        </c:rich>
      </c:tx>
      <c:layout>
        <c:manualLayout>
          <c:xMode val="edge"/>
          <c:yMode val="edge"/>
          <c:x val="0.21508374823620585"/>
          <c:y val="3.1175074407565083E-2"/>
        </c:manualLayout>
      </c:layout>
      <c:overlay val="0"/>
      <c:spPr>
        <a:noFill/>
        <a:ln w="25400">
          <a:noFill/>
        </a:ln>
      </c:spPr>
    </c:title>
    <c:autoTitleDeleted val="0"/>
    <c:plotArea>
      <c:layout>
        <c:manualLayout>
          <c:layoutTarget val="inner"/>
          <c:xMode val="edge"/>
          <c:yMode val="edge"/>
          <c:x val="0.103351955307263"/>
          <c:y val="9.6001812723049904E-2"/>
          <c:w val="0.87709497206703901"/>
          <c:h val="0.61630871680608301"/>
        </c:manualLayout>
      </c:layout>
      <c:lineChart>
        <c:grouping val="standard"/>
        <c:varyColors val="0"/>
        <c:ser>
          <c:idx val="1"/>
          <c:order val="1"/>
          <c:tx>
            <c:strRef>
              <c:f>'g15 - 16'!$AW$3</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'g15 - 16'!$AW$4:$AW$15</c:f>
              <c:numCache>
                <c:formatCode>#,##0</c:formatCode>
                <c:ptCount val="12"/>
                <c:pt idx="0">
                  <c:v>4623.7012987012986</c:v>
                </c:pt>
                <c:pt idx="1">
                  <c:v>4722.5025227043388</c:v>
                </c:pt>
                <c:pt idx="2">
                  <c:v>4883.26</c:v>
                </c:pt>
                <c:pt idx="3">
                  <c:v>4802</c:v>
                </c:pt>
                <c:pt idx="4">
                  <c:v>4583.58</c:v>
                </c:pt>
                <c:pt idx="5">
                  <c:v>4430.93</c:v>
                </c:pt>
                <c:pt idx="6">
                  <c:v>4900.3289999999997</c:v>
                </c:pt>
                <c:pt idx="7">
                  <c:v>4240.8100000000004</c:v>
                </c:pt>
                <c:pt idx="8">
                  <c:v>4097.5200000000004</c:v>
                </c:pt>
                <c:pt idx="9">
                  <c:v>5601.51</c:v>
                </c:pt>
                <c:pt idx="10">
                  <c:v>3470</c:v>
                </c:pt>
                <c:pt idx="11">
                  <c:v>3306</c:v>
                </c:pt>
              </c:numCache>
            </c:numRef>
          </c:val>
          <c:smooth val="0"/>
          <c:extLst>
            <c:ext xmlns:c16="http://schemas.microsoft.com/office/drawing/2014/chart" uri="{C3380CC4-5D6E-409C-BE32-E72D297353CC}">
              <c16:uniqueId val="{00000001-4CB8-4BCE-9A2B-198D2281C13F}"/>
            </c:ext>
          </c:extLst>
        </c:ser>
        <c:ser>
          <c:idx val="2"/>
          <c:order val="2"/>
          <c:tx>
            <c:strRef>
              <c:f>'g15 - 16'!$AX$3</c:f>
              <c:strCache>
                <c:ptCount val="1"/>
                <c:pt idx="0">
                  <c:v>2015</c:v>
                </c:pt>
              </c:strCache>
            </c:strRef>
          </c:tx>
          <c:spPr>
            <a:ln w="25400">
              <a:solidFill>
                <a:srgbClr val="FF00FF"/>
              </a:solidFill>
              <a:prstDash val="solid"/>
            </a:ln>
          </c:spPr>
          <c:marker>
            <c:symbol val="square"/>
            <c:size val="6"/>
            <c:spPr>
              <a:solidFill>
                <a:srgbClr val="C80294"/>
              </a:solidFill>
              <a:ln>
                <a:solidFill>
                  <a:srgbClr val="FF00FF"/>
                </a:solidFill>
                <a:prstDash val="solid"/>
              </a:ln>
            </c:spPr>
          </c:marke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'g15 - 16'!$AX$4:$AX$15</c:f>
              <c:numCache>
                <c:formatCode>#,##0</c:formatCode>
                <c:ptCount val="12"/>
                <c:pt idx="0">
                  <c:v>3694.3833564950969</c:v>
                </c:pt>
                <c:pt idx="1">
                  <c:v>4814</c:v>
                </c:pt>
                <c:pt idx="2">
                  <c:v>2487</c:v>
                </c:pt>
                <c:pt idx="3">
                  <c:v>2552</c:v>
                </c:pt>
                <c:pt idx="4">
                  <c:v>2828.06</c:v>
                </c:pt>
                <c:pt idx="5">
                  <c:v>2632</c:v>
                </c:pt>
                <c:pt idx="7">
                  <c:v>1582</c:v>
                </c:pt>
                <c:pt idx="8">
                  <c:v>1418</c:v>
                </c:pt>
                <c:pt idx="9">
                  <c:v>2004</c:v>
                </c:pt>
                <c:pt idx="10">
                  <c:v>1948</c:v>
                </c:pt>
                <c:pt idx="11">
                  <c:v>2352</c:v>
                </c:pt>
              </c:numCache>
            </c:numRef>
          </c:val>
          <c:smooth val="0"/>
          <c:extLst>
            <c:ext xmlns:c16="http://schemas.microsoft.com/office/drawing/2014/chart" uri="{C3380CC4-5D6E-409C-BE32-E72D297353CC}">
              <c16:uniqueId val="{00000002-4CB8-4BCE-9A2B-198D2281C13F}"/>
            </c:ext>
          </c:extLst>
        </c:ser>
        <c:ser>
          <c:idx val="3"/>
          <c:order val="3"/>
          <c:tx>
            <c:strRef>
              <c:f>'g15 - 16'!$AY$3</c:f>
              <c:strCache>
                <c:ptCount val="1"/>
                <c:pt idx="0">
                  <c:v>2016</c:v>
                </c:pt>
              </c:strCache>
            </c:strRef>
          </c:tx>
          <c:spPr>
            <a:ln w="25400">
              <a:solidFill>
                <a:srgbClr val="FFFF00"/>
              </a:solidFill>
              <a:prstDash val="solid"/>
            </a:ln>
          </c:spP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'g15 - 16'!$AY$4:$AY$15</c:f>
              <c:numCache>
                <c:formatCode>#,##0</c:formatCode>
                <c:ptCount val="12"/>
                <c:pt idx="0">
                  <c:v>2548</c:v>
                </c:pt>
                <c:pt idx="1">
                  <c:v>2257</c:v>
                </c:pt>
                <c:pt idx="2">
                  <c:v>2244</c:v>
                </c:pt>
                <c:pt idx="3">
                  <c:v>2042.069</c:v>
                </c:pt>
                <c:pt idx="4">
                  <c:v>2164.88</c:v>
                </c:pt>
                <c:pt idx="5">
                  <c:v>2461</c:v>
                </c:pt>
                <c:pt idx="6">
                  <c:v>1940</c:v>
                </c:pt>
                <c:pt idx="7">
                  <c:v>1410.71</c:v>
                </c:pt>
                <c:pt idx="8">
                  <c:v>3019</c:v>
                </c:pt>
                <c:pt idx="9">
                  <c:v>2156</c:v>
                </c:pt>
                <c:pt idx="10">
                  <c:v>2772.71</c:v>
                </c:pt>
                <c:pt idx="11">
                  <c:v>2536</c:v>
                </c:pt>
              </c:numCache>
            </c:numRef>
          </c:val>
          <c:smooth val="0"/>
          <c:extLst>
            <c:ext xmlns:c16="http://schemas.microsoft.com/office/drawing/2014/chart" uri="{C3380CC4-5D6E-409C-BE32-E72D297353CC}">
              <c16:uniqueId val="{00000003-4CB8-4BCE-9A2B-198D2281C13F}"/>
            </c:ext>
          </c:extLst>
        </c:ser>
        <c:ser>
          <c:idx val="4"/>
          <c:order val="4"/>
          <c:tx>
            <c:strRef>
              <c:f>'g15 - 16'!$AZ$3</c:f>
              <c:strCache>
                <c:ptCount val="1"/>
                <c:pt idx="0">
                  <c:v>2017</c:v>
                </c:pt>
              </c:strCache>
            </c:strRef>
          </c:tx>
          <c:spPr>
            <a:ln w="25400">
              <a:solidFill>
                <a:srgbClr val="4BACC6"/>
              </a:solidFill>
              <a:prstDash val="solid"/>
            </a:ln>
          </c:spP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'g15 - 16'!$AZ$4:$AZ$15</c:f>
              <c:numCache>
                <c:formatCode>#,##0</c:formatCode>
                <c:ptCount val="12"/>
                <c:pt idx="0">
                  <c:v>2824.65</c:v>
                </c:pt>
                <c:pt idx="1">
                  <c:v>3041</c:v>
                </c:pt>
                <c:pt idx="2">
                  <c:v>2863.46</c:v>
                </c:pt>
                <c:pt idx="3">
                  <c:v>2503</c:v>
                </c:pt>
                <c:pt idx="4">
                  <c:v>3259</c:v>
                </c:pt>
                <c:pt idx="6">
                  <c:v>3015</c:v>
                </c:pt>
                <c:pt idx="7">
                  <c:v>3131</c:v>
                </c:pt>
                <c:pt idx="10">
                  <c:v>3690</c:v>
                </c:pt>
                <c:pt idx="11">
                  <c:v>2730</c:v>
                </c:pt>
              </c:numCache>
            </c:numRef>
          </c:val>
          <c:smooth val="0"/>
          <c:extLst>
            <c:ext xmlns:c16="http://schemas.microsoft.com/office/drawing/2014/chart" uri="{C3380CC4-5D6E-409C-BE32-E72D297353CC}">
              <c16:uniqueId val="{00000004-4CB8-4BCE-9A2B-198D2281C13F}"/>
            </c:ext>
          </c:extLst>
        </c:ser>
        <c:ser>
          <c:idx val="5"/>
          <c:order val="5"/>
          <c:tx>
            <c:strRef>
              <c:f>'g15 - 16'!$BA$3</c:f>
              <c:strCache>
                <c:ptCount val="1"/>
                <c:pt idx="0">
                  <c:v>2018</c:v>
                </c:pt>
              </c:strCache>
            </c:strRef>
          </c:tx>
          <c:val>
            <c:numRef>
              <c:f>'g15 - 16'!$BA$4:$BA$15</c:f>
              <c:numCache>
                <c:formatCode>#,##0</c:formatCode>
                <c:ptCount val="12"/>
                <c:pt idx="0">
                  <c:v>4586.2984837007452</c:v>
                </c:pt>
                <c:pt idx="2">
                  <c:v>4610.5372506234417</c:v>
                </c:pt>
                <c:pt idx="3">
                  <c:v>3171.3477647058826</c:v>
                </c:pt>
                <c:pt idx="4">
                  <c:v>2318.2132216416944</c:v>
                </c:pt>
              </c:numCache>
            </c:numRef>
          </c:val>
          <c:smooth val="0"/>
          <c:extLst>
            <c:ext xmlns:c16="http://schemas.microsoft.com/office/drawing/2014/chart" uri="{C3380CC4-5D6E-409C-BE32-E72D297353CC}">
              <c16:uniqueId val="{00000000-EBC7-491C-91F8-92231DD071A3}"/>
            </c:ext>
          </c:extLst>
        </c:ser>
        <c:dLbls>
          <c:showLegendKey val="0"/>
          <c:showVal val="0"/>
          <c:showCatName val="0"/>
          <c:showSerName val="0"/>
          <c:showPercent val="0"/>
          <c:showBubbleSize val="0"/>
        </c:dLbls>
        <c:marker val="1"/>
        <c:smooth val="0"/>
        <c:axId val="1014945504"/>
        <c:axId val="1014949312"/>
        <c:extLst>
          <c:ext xmlns:c15="http://schemas.microsoft.com/office/drawing/2012/chart" uri="{02D57815-91ED-43cb-92C2-25804820EDAC}">
            <c15:filteredLineSeries>
              <c15:ser>
                <c:idx val="0"/>
                <c:order val="0"/>
                <c:tx>
                  <c:strRef>
                    <c:extLst>
                      <c:ext uri="{02D57815-91ED-43cb-92C2-25804820EDAC}">
                        <c15:formulaRef>
                          <c15:sqref>'g15 - 16'!$AV$3</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'g15 - 16'!$AL$4:$AL$15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'g15 - 16'!$AV$4:$AV$15</c15:sqref>
                        </c15:formulaRef>
                      </c:ext>
                    </c:extLst>
                    <c:numCache>
                      <c:formatCode>#,##0</c:formatCode>
                      <c:ptCount val="12"/>
                      <c:pt idx="0">
                        <c:v>4208</c:v>
                      </c:pt>
                      <c:pt idx="1">
                        <c:v>4012</c:v>
                      </c:pt>
                      <c:pt idx="2">
                        <c:v>3737</c:v>
                      </c:pt>
                      <c:pt idx="3">
                        <c:v>4048</c:v>
                      </c:pt>
                      <c:pt idx="4">
                        <c:v>4125.46</c:v>
                      </c:pt>
                      <c:pt idx="5">
                        <c:v>4343.26</c:v>
                      </c:pt>
                      <c:pt idx="6">
                        <c:v>4444.82</c:v>
                      </c:pt>
                      <c:pt idx="7">
                        <c:v>4426.1499999999996</c:v>
                      </c:pt>
                      <c:pt idx="8">
                        <c:v>4416</c:v>
                      </c:pt>
                      <c:pt idx="9">
                        <c:v>4498</c:v>
                      </c:pt>
                      <c:pt idx="10">
                        <c:v>4513</c:v>
                      </c:pt>
                      <c:pt idx="11">
                        <c:v>4551</c:v>
                      </c:pt>
                    </c:numCache>
                  </c:numRef>
                </c:val>
                <c:smooth val="0"/>
                <c:extLst>
                  <c:ext xmlns:c16="http://schemas.microsoft.com/office/drawing/2014/chart" uri="{C3380CC4-5D6E-409C-BE32-E72D297353CC}">
                    <c16:uniqueId val="{00000000-4CB8-4BCE-9A2B-198D2281C13F}"/>
                  </c:ext>
                </c:extLst>
              </c15:ser>
            </c15:filteredLineSeries>
          </c:ext>
        </c:extLst>
      </c:lineChart>
      <c:catAx>
        <c:axId val="1014945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014949312"/>
        <c:crosses val="autoZero"/>
        <c:auto val="1"/>
        <c:lblAlgn val="ctr"/>
        <c:lblOffset val="100"/>
        <c:tickLblSkip val="1"/>
        <c:tickMarkSkip val="1"/>
        <c:noMultiLvlLbl val="0"/>
      </c:catAx>
      <c:valAx>
        <c:axId val="1014949312"/>
        <c:scaling>
          <c:orientation val="minMax"/>
          <c:max val="700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6759882730536121E-2"/>
              <c:y val="0.2505436461590626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45504"/>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16. Precio medio de las exportaciones de leche en polvo descremada</a:t>
            </a:r>
          </a:p>
        </c:rich>
      </c:tx>
      <c:layout>
        <c:manualLayout>
          <c:xMode val="edge"/>
          <c:yMode val="edge"/>
          <c:x val="0.19020986393437223"/>
          <c:y val="3.2419169825993972E-2"/>
        </c:manualLayout>
      </c:layout>
      <c:overlay val="0"/>
      <c:spPr>
        <a:noFill/>
        <a:ln w="25400">
          <a:noFill/>
        </a:ln>
      </c:spPr>
    </c:title>
    <c:autoTitleDeleted val="0"/>
    <c:plotArea>
      <c:layout>
        <c:manualLayout>
          <c:layoutTarget val="inner"/>
          <c:xMode val="edge"/>
          <c:yMode val="edge"/>
          <c:x val="0.10349657417543601"/>
          <c:y val="0.10067546900148901"/>
          <c:w val="0.87692367578375996"/>
          <c:h val="0.60085164926903201"/>
        </c:manualLayout>
      </c:layout>
      <c:lineChart>
        <c:grouping val="standard"/>
        <c:varyColors val="0"/>
        <c:ser>
          <c:idx val="1"/>
          <c:order val="1"/>
          <c:tx>
            <c:strRef>
              <c:f>'g15 - 16'!$AW$25</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'g15 - 16'!$AW$26:$AW$37</c:f>
              <c:numCache>
                <c:formatCode>#,##0</c:formatCode>
                <c:ptCount val="12"/>
                <c:pt idx="0">
                  <c:v>967.87383177570098</c:v>
                </c:pt>
                <c:pt idx="1">
                  <c:v>3916.2284512323386</c:v>
                </c:pt>
                <c:pt idx="2">
                  <c:v>1276.8395657418575</c:v>
                </c:pt>
                <c:pt idx="3">
                  <c:v>4275</c:v>
                </c:pt>
                <c:pt idx="4">
                  <c:v>4065.82</c:v>
                </c:pt>
                <c:pt idx="5">
                  <c:v>4696.09</c:v>
                </c:pt>
                <c:pt idx="6">
                  <c:v>4641.0600000000004</c:v>
                </c:pt>
                <c:pt idx="7">
                  <c:v>4701.84</c:v>
                </c:pt>
                <c:pt idx="9">
                  <c:v>3504.22</c:v>
                </c:pt>
                <c:pt idx="10">
                  <c:v>4847</c:v>
                </c:pt>
              </c:numCache>
            </c:numRef>
          </c:val>
          <c:smooth val="0"/>
          <c:extLst>
            <c:ext xmlns:c16="http://schemas.microsoft.com/office/drawing/2014/chart" uri="{C3380CC4-5D6E-409C-BE32-E72D297353CC}">
              <c16:uniqueId val="{00000001-77BA-46B4-81B9-51039447D908}"/>
            </c:ext>
          </c:extLst>
        </c:ser>
        <c:ser>
          <c:idx val="2"/>
          <c:order val="2"/>
          <c:tx>
            <c:strRef>
              <c:f>'g15 - 16'!$AX$25</c:f>
              <c:strCache>
                <c:ptCount val="1"/>
                <c:pt idx="0">
                  <c:v>2015</c:v>
                </c:pt>
              </c:strCache>
            </c:strRef>
          </c:tx>
          <c:spPr>
            <a:ln w="25400">
              <a:solidFill>
                <a:srgbClr val="FF00FF"/>
              </a:solidFill>
              <a:prstDash val="solid"/>
            </a:ln>
          </c:spPr>
          <c:marker>
            <c:symbol val="x"/>
            <c:size val="6"/>
            <c:spPr>
              <a:solidFill>
                <a:srgbClr val="C80294"/>
              </a:solidFill>
              <a:ln>
                <a:solidFill>
                  <a:srgbClr val="FF00FF"/>
                </a:solidFill>
                <a:prstDash val="solid"/>
              </a:ln>
            </c:spPr>
          </c:marke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'g15 - 16'!$AX$26:$AX$37</c:f>
              <c:numCache>
                <c:formatCode>#,##0</c:formatCode>
                <c:ptCount val="12"/>
                <c:pt idx="1">
                  <c:v>3146</c:v>
                </c:pt>
                <c:pt idx="3">
                  <c:v>3765</c:v>
                </c:pt>
                <c:pt idx="4">
                  <c:v>3834.68</c:v>
                </c:pt>
                <c:pt idx="5">
                  <c:v>3419</c:v>
                </c:pt>
                <c:pt idx="6">
                  <c:v>3486</c:v>
                </c:pt>
                <c:pt idx="8">
                  <c:v>3927</c:v>
                </c:pt>
                <c:pt idx="9">
                  <c:v>3705</c:v>
                </c:pt>
                <c:pt idx="10">
                  <c:v>2055</c:v>
                </c:pt>
              </c:numCache>
            </c:numRef>
          </c:val>
          <c:smooth val="0"/>
          <c:extLst>
            <c:ext xmlns:c16="http://schemas.microsoft.com/office/drawing/2014/chart" uri="{C3380CC4-5D6E-409C-BE32-E72D297353CC}">
              <c16:uniqueId val="{00000002-77BA-46B4-81B9-51039447D908}"/>
            </c:ext>
          </c:extLst>
        </c:ser>
        <c:ser>
          <c:idx val="3"/>
          <c:order val="3"/>
          <c:tx>
            <c:strRef>
              <c:f>'g15 - 16'!$AY$25</c:f>
              <c:strCache>
                <c:ptCount val="1"/>
                <c:pt idx="0">
                  <c:v>2016</c:v>
                </c:pt>
              </c:strCache>
            </c:strRef>
          </c:tx>
          <c:spPr>
            <a:ln w="25400">
              <a:solidFill>
                <a:srgbClr val="FFFF00"/>
              </a:solidFill>
              <a:prstDash val="solid"/>
            </a:ln>
          </c:spP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'g15 - 16'!$AY$26:$AY$37</c:f>
              <c:numCache>
                <c:formatCode>#,##0</c:formatCode>
                <c:ptCount val="12"/>
                <c:pt idx="0">
                  <c:v>1863.55</c:v>
                </c:pt>
                <c:pt idx="1">
                  <c:v>2196</c:v>
                </c:pt>
                <c:pt idx="3">
                  <c:v>2190.0770000000002</c:v>
                </c:pt>
                <c:pt idx="4">
                  <c:v>2104.25</c:v>
                </c:pt>
                <c:pt idx="5">
                  <c:v>2018</c:v>
                </c:pt>
                <c:pt idx="6">
                  <c:v>1030</c:v>
                </c:pt>
                <c:pt idx="7">
                  <c:v>2109.5500000000002</c:v>
                </c:pt>
                <c:pt idx="9">
                  <c:v>3125.6</c:v>
                </c:pt>
                <c:pt idx="11">
                  <c:v>1029</c:v>
                </c:pt>
              </c:numCache>
            </c:numRef>
          </c:val>
          <c:smooth val="0"/>
          <c:extLst>
            <c:ext xmlns:c16="http://schemas.microsoft.com/office/drawing/2014/chart" uri="{C3380CC4-5D6E-409C-BE32-E72D297353CC}">
              <c16:uniqueId val="{00000003-77BA-46B4-81B9-51039447D908}"/>
            </c:ext>
          </c:extLst>
        </c:ser>
        <c:ser>
          <c:idx val="4"/>
          <c:order val="4"/>
          <c:tx>
            <c:strRef>
              <c:f>'g15 - 16'!$AZ$25</c:f>
              <c:strCache>
                <c:ptCount val="1"/>
                <c:pt idx="0">
                  <c:v>2017</c:v>
                </c:pt>
              </c:strCache>
            </c:strRef>
          </c:tx>
          <c:spPr>
            <a:ln w="25400">
              <a:solidFill>
                <a:srgbClr val="4BACC6"/>
              </a:solidFill>
              <a:prstDash val="solid"/>
            </a:ln>
          </c:spP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'g15 - 16'!$AZ$26:$AZ$37</c:f>
              <c:numCache>
                <c:formatCode>#,##0</c:formatCode>
                <c:ptCount val="12"/>
                <c:pt idx="0">
                  <c:v>2764.03</c:v>
                </c:pt>
                <c:pt idx="1">
                  <c:v>2557</c:v>
                </c:pt>
                <c:pt idx="2">
                  <c:v>1015.53</c:v>
                </c:pt>
                <c:pt idx="3">
                  <c:v>2727</c:v>
                </c:pt>
                <c:pt idx="4">
                  <c:v>2294</c:v>
                </c:pt>
                <c:pt idx="7">
                  <c:v>2988</c:v>
                </c:pt>
                <c:pt idx="9">
                  <c:v>1262</c:v>
                </c:pt>
                <c:pt idx="10">
                  <c:v>3152</c:v>
                </c:pt>
                <c:pt idx="11">
                  <c:v>2203</c:v>
                </c:pt>
              </c:numCache>
            </c:numRef>
          </c:val>
          <c:smooth val="0"/>
          <c:extLst>
            <c:ext xmlns:c16="http://schemas.microsoft.com/office/drawing/2014/chart" uri="{C3380CC4-5D6E-409C-BE32-E72D297353CC}">
              <c16:uniqueId val="{00000004-77BA-46B4-81B9-51039447D908}"/>
            </c:ext>
          </c:extLst>
        </c:ser>
        <c:ser>
          <c:idx val="5"/>
          <c:order val="5"/>
          <c:tx>
            <c:strRef>
              <c:f>'g15 - 16'!$BA$25</c:f>
              <c:strCache>
                <c:ptCount val="1"/>
                <c:pt idx="0">
                  <c:v>2018</c:v>
                </c:pt>
              </c:strCache>
            </c:strRef>
          </c:tx>
          <c:val>
            <c:numRef>
              <c:f>'g15 - 16'!$BA$26:$BA$37</c:f>
              <c:numCache>
                <c:formatCode>#,##0</c:formatCode>
                <c:ptCount val="12"/>
                <c:pt idx="0">
                  <c:v>1597.9973791203251</c:v>
                </c:pt>
                <c:pt idx="1">
                  <c:v>2633.7479113335362</c:v>
                </c:pt>
                <c:pt idx="2">
                  <c:v>2632.1819760478393</c:v>
                </c:pt>
              </c:numCache>
            </c:numRef>
          </c:val>
          <c:smooth val="0"/>
          <c:extLst>
            <c:ext xmlns:c16="http://schemas.microsoft.com/office/drawing/2014/chart" uri="{C3380CC4-5D6E-409C-BE32-E72D297353CC}">
              <c16:uniqueId val="{00000000-6466-4F35-9C65-0416E20C6B03}"/>
            </c:ext>
          </c:extLst>
        </c:ser>
        <c:dLbls>
          <c:showLegendKey val="0"/>
          <c:showVal val="0"/>
          <c:showCatName val="0"/>
          <c:showSerName val="0"/>
          <c:showPercent val="0"/>
          <c:showBubbleSize val="0"/>
        </c:dLbls>
        <c:marker val="1"/>
        <c:smooth val="0"/>
        <c:axId val="1014950400"/>
        <c:axId val="1014935712"/>
        <c:extLst>
          <c:ext xmlns:c15="http://schemas.microsoft.com/office/drawing/2012/chart" uri="{02D57815-91ED-43cb-92C2-25804820EDAC}">
            <c15:filteredLineSeries>
              <c15:ser>
                <c:idx val="0"/>
                <c:order val="0"/>
                <c:tx>
                  <c:strRef>
                    <c:extLst>
                      <c:ext uri="{02D57815-91ED-43cb-92C2-25804820EDAC}">
                        <c15:formulaRef>
                          <c15:sqref>'g15 - 16'!$AV$25</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'g15 - 16'!$AL$26:$AL$37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'g15 - 16'!$AV$26:$AV$37</c15:sqref>
                        </c15:formulaRef>
                      </c:ext>
                    </c:extLst>
                    <c:numCache>
                      <c:formatCode>#,##0</c:formatCode>
                      <c:ptCount val="12"/>
                      <c:pt idx="0">
                        <c:v>4245</c:v>
                      </c:pt>
                      <c:pt idx="6">
                        <c:v>1385.62</c:v>
                      </c:pt>
                      <c:pt idx="7">
                        <c:v>1310.42</c:v>
                      </c:pt>
                      <c:pt idx="8">
                        <c:v>2900.645</c:v>
                      </c:pt>
                      <c:pt idx="10">
                        <c:v>1286</c:v>
                      </c:pt>
                    </c:numCache>
                  </c:numRef>
                </c:val>
                <c:smooth val="0"/>
                <c:extLst>
                  <c:ext xmlns:c16="http://schemas.microsoft.com/office/drawing/2014/chart" uri="{C3380CC4-5D6E-409C-BE32-E72D297353CC}">
                    <c16:uniqueId val="{00000000-77BA-46B4-81B9-51039447D908}"/>
                  </c:ext>
                </c:extLst>
              </c15:ser>
            </c15:filteredLineSeries>
          </c:ext>
        </c:extLst>
      </c:lineChart>
      <c:catAx>
        <c:axId val="1014950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CL"/>
          </a:p>
        </c:txPr>
        <c:crossAx val="1014935712"/>
        <c:crosses val="autoZero"/>
        <c:auto val="1"/>
        <c:lblAlgn val="ctr"/>
        <c:lblOffset val="100"/>
        <c:tickLblSkip val="1"/>
        <c:tickMarkSkip val="1"/>
        <c:noMultiLvlLbl val="0"/>
      </c:catAx>
      <c:valAx>
        <c:axId val="1014935712"/>
        <c:scaling>
          <c:orientation val="minMax"/>
          <c:max val="700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68782877035768E-2"/>
              <c:y val="0.25238559994815463"/>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50400"/>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17. Precio medio de las exportaciones de leche fluida</a:t>
            </a:r>
          </a:p>
        </c:rich>
      </c:tx>
      <c:layout>
        <c:manualLayout>
          <c:xMode val="edge"/>
          <c:yMode val="edge"/>
          <c:x val="0.25175837868751255"/>
          <c:y val="3.1390144968020901E-2"/>
        </c:manualLayout>
      </c:layout>
      <c:overlay val="0"/>
      <c:spPr>
        <a:noFill/>
        <a:ln w="25400">
          <a:noFill/>
        </a:ln>
      </c:spPr>
    </c:title>
    <c:autoTitleDeleted val="0"/>
    <c:plotArea>
      <c:layout>
        <c:manualLayout>
          <c:layoutTarget val="inner"/>
          <c:xMode val="edge"/>
          <c:yMode val="edge"/>
          <c:x val="0.104078905259572"/>
          <c:y val="9.4992879253322005E-2"/>
          <c:w val="0.87623186455018298"/>
          <c:h val="0.60911808669656198"/>
        </c:manualLayout>
      </c:layout>
      <c:lineChart>
        <c:grouping val="standard"/>
        <c:varyColors val="0"/>
        <c:ser>
          <c:idx val="1"/>
          <c:order val="1"/>
          <c:tx>
            <c:strRef>
              <c:f>'c20'!$AS$26</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'c20'!$AS$27:$AS$38</c:f>
              <c:numCache>
                <c:formatCode>#,##0</c:formatCode>
                <c:ptCount val="12"/>
                <c:pt idx="0">
                  <c:v>969.67226672337586</c:v>
                </c:pt>
                <c:pt idx="1">
                  <c:v>1024.0844971152976</c:v>
                </c:pt>
                <c:pt idx="3">
                  <c:v>1651</c:v>
                </c:pt>
                <c:pt idx="4">
                  <c:v>920</c:v>
                </c:pt>
                <c:pt idx="5">
                  <c:v>853.55</c:v>
                </c:pt>
                <c:pt idx="6">
                  <c:v>875</c:v>
                </c:pt>
                <c:pt idx="7">
                  <c:v>964.66</c:v>
                </c:pt>
                <c:pt idx="8">
                  <c:v>907</c:v>
                </c:pt>
                <c:pt idx="9">
                  <c:v>874.68</c:v>
                </c:pt>
                <c:pt idx="10">
                  <c:v>1037</c:v>
                </c:pt>
                <c:pt idx="11">
                  <c:v>918</c:v>
                </c:pt>
              </c:numCache>
            </c:numRef>
          </c:val>
          <c:smooth val="0"/>
          <c:extLst>
            <c:ext xmlns:c16="http://schemas.microsoft.com/office/drawing/2014/chart" uri="{C3380CC4-5D6E-409C-BE32-E72D297353CC}">
              <c16:uniqueId val="{00000001-4B2A-4B31-AA6F-E16207097CA8}"/>
            </c:ext>
          </c:extLst>
        </c:ser>
        <c:ser>
          <c:idx val="2"/>
          <c:order val="2"/>
          <c:tx>
            <c:strRef>
              <c:f>'c20'!$AT$26</c:f>
              <c:strCache>
                <c:ptCount val="1"/>
                <c:pt idx="0">
                  <c:v>2015</c:v>
                </c:pt>
              </c:strCache>
            </c:strRef>
          </c:tx>
          <c:spPr>
            <a:ln w="25400">
              <a:solidFill>
                <a:srgbClr val="FF00FF"/>
              </a:solidFill>
              <a:prstDash val="solid"/>
            </a:ln>
          </c:spPr>
          <c:marker>
            <c:symbol val="square"/>
            <c:size val="6"/>
            <c:spPr>
              <a:solidFill>
                <a:srgbClr val="C80294"/>
              </a:solidFill>
              <a:ln>
                <a:solidFill>
                  <a:srgbClr val="FF00FF"/>
                </a:solidFill>
                <a:prstDash val="solid"/>
              </a:ln>
            </c:spPr>
          </c:marke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'c20'!$AT$27:$AT$38</c:f>
              <c:numCache>
                <c:formatCode>#,##0</c:formatCode>
                <c:ptCount val="12"/>
                <c:pt idx="0">
                  <c:v>1023.1776548737308</c:v>
                </c:pt>
                <c:pt idx="2">
                  <c:v>995</c:v>
                </c:pt>
                <c:pt idx="3">
                  <c:v>1447</c:v>
                </c:pt>
                <c:pt idx="4">
                  <c:v>1059</c:v>
                </c:pt>
                <c:pt idx="5">
                  <c:v>1374</c:v>
                </c:pt>
                <c:pt idx="6">
                  <c:v>1331</c:v>
                </c:pt>
                <c:pt idx="7">
                  <c:v>1292</c:v>
                </c:pt>
                <c:pt idx="8">
                  <c:v>1121</c:v>
                </c:pt>
                <c:pt idx="9">
                  <c:v>949</c:v>
                </c:pt>
                <c:pt idx="10">
                  <c:v>1259</c:v>
                </c:pt>
                <c:pt idx="11">
                  <c:v>1117</c:v>
                </c:pt>
              </c:numCache>
            </c:numRef>
          </c:val>
          <c:smooth val="0"/>
          <c:extLst>
            <c:ext xmlns:c16="http://schemas.microsoft.com/office/drawing/2014/chart" uri="{C3380CC4-5D6E-409C-BE32-E72D297353CC}">
              <c16:uniqueId val="{00000002-4B2A-4B31-AA6F-E16207097CA8}"/>
            </c:ext>
          </c:extLst>
        </c:ser>
        <c:ser>
          <c:idx val="3"/>
          <c:order val="3"/>
          <c:tx>
            <c:strRef>
              <c:f>'c20'!$AU$26</c:f>
              <c:strCache>
                <c:ptCount val="1"/>
                <c:pt idx="0">
                  <c:v>2016</c:v>
                </c:pt>
              </c:strCache>
            </c:strRef>
          </c:tx>
          <c:spPr>
            <a:ln w="25400">
              <a:solidFill>
                <a:srgbClr val="FFFF00"/>
              </a:solidFill>
              <a:prstDash val="solid"/>
            </a:ln>
          </c:spPr>
          <c:marker>
            <c:spPr>
              <a:solidFill>
                <a:srgbClr val="FFFF00"/>
              </a:solidFill>
            </c:spPr>
          </c:marke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'c20'!$AU$27:$AU$38</c:f>
              <c:numCache>
                <c:formatCode>#,##0</c:formatCode>
                <c:ptCount val="12"/>
                <c:pt idx="0">
                  <c:v>1103</c:v>
                </c:pt>
                <c:pt idx="1">
                  <c:v>985</c:v>
                </c:pt>
                <c:pt idx="2">
                  <c:v>1196</c:v>
                </c:pt>
                <c:pt idx="3">
                  <c:v>1163.1300000000001</c:v>
                </c:pt>
                <c:pt idx="4">
                  <c:v>942.45</c:v>
                </c:pt>
                <c:pt idx="5">
                  <c:v>1067</c:v>
                </c:pt>
                <c:pt idx="6">
                  <c:v>1089</c:v>
                </c:pt>
                <c:pt idx="7">
                  <c:v>1599</c:v>
                </c:pt>
                <c:pt idx="8">
                  <c:v>1067</c:v>
                </c:pt>
                <c:pt idx="9">
                  <c:v>1027</c:v>
                </c:pt>
                <c:pt idx="10">
                  <c:v>606</c:v>
                </c:pt>
                <c:pt idx="11">
                  <c:v>1215</c:v>
                </c:pt>
              </c:numCache>
            </c:numRef>
          </c:val>
          <c:smooth val="0"/>
          <c:extLst>
            <c:ext xmlns:c16="http://schemas.microsoft.com/office/drawing/2014/chart" uri="{C3380CC4-5D6E-409C-BE32-E72D297353CC}">
              <c16:uniqueId val="{00000003-4B2A-4B31-AA6F-E16207097CA8}"/>
            </c:ext>
          </c:extLst>
        </c:ser>
        <c:ser>
          <c:idx val="4"/>
          <c:order val="4"/>
          <c:tx>
            <c:strRef>
              <c:f>'c20'!$AV$26</c:f>
              <c:strCache>
                <c:ptCount val="1"/>
                <c:pt idx="0">
                  <c:v>2017</c:v>
                </c:pt>
              </c:strCache>
            </c:strRef>
          </c:tx>
          <c:spPr>
            <a:ln w="25400">
              <a:solidFill>
                <a:srgbClr val="4BACC6"/>
              </a:solidFill>
              <a:prstDash val="solid"/>
            </a:ln>
          </c:spP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'c20'!$AV$27:$AV$38</c:f>
              <c:numCache>
                <c:formatCode>#,##0</c:formatCode>
                <c:ptCount val="12"/>
                <c:pt idx="1">
                  <c:v>906</c:v>
                </c:pt>
                <c:pt idx="2">
                  <c:v>1950</c:v>
                </c:pt>
                <c:pt idx="3">
                  <c:v>1090</c:v>
                </c:pt>
                <c:pt idx="4">
                  <c:v>1020</c:v>
                </c:pt>
                <c:pt idx="5">
                  <c:v>935</c:v>
                </c:pt>
                <c:pt idx="6">
                  <c:v>1017</c:v>
                </c:pt>
                <c:pt idx="7">
                  <c:v>999</c:v>
                </c:pt>
                <c:pt idx="8">
                  <c:v>1859</c:v>
                </c:pt>
                <c:pt idx="9">
                  <c:v>852</c:v>
                </c:pt>
                <c:pt idx="10">
                  <c:v>1033</c:v>
                </c:pt>
              </c:numCache>
            </c:numRef>
          </c:val>
          <c:smooth val="0"/>
          <c:extLst>
            <c:ext xmlns:c16="http://schemas.microsoft.com/office/drawing/2014/chart" uri="{C3380CC4-5D6E-409C-BE32-E72D297353CC}">
              <c16:uniqueId val="{00000004-4B2A-4B31-AA6F-E16207097CA8}"/>
            </c:ext>
          </c:extLst>
        </c:ser>
        <c:ser>
          <c:idx val="5"/>
          <c:order val="5"/>
          <c:tx>
            <c:strRef>
              <c:f>'c20'!$AW$26</c:f>
              <c:strCache>
                <c:ptCount val="1"/>
                <c:pt idx="0">
                  <c:v>2018</c:v>
                </c:pt>
              </c:strCache>
            </c:strRef>
          </c:tx>
          <c:val>
            <c:numRef>
              <c:f>'c20'!$AW$27:$AW$38</c:f>
              <c:numCache>
                <c:formatCode>#,##0</c:formatCode>
                <c:ptCount val="12"/>
                <c:pt idx="0">
                  <c:v>1089.1846824199765</c:v>
                </c:pt>
                <c:pt idx="3">
                  <c:v>1229.6358254840397</c:v>
                </c:pt>
              </c:numCache>
            </c:numRef>
          </c:val>
          <c:smooth val="0"/>
          <c:extLst>
            <c:ext xmlns:c16="http://schemas.microsoft.com/office/drawing/2014/chart" uri="{C3380CC4-5D6E-409C-BE32-E72D297353CC}">
              <c16:uniqueId val="{00000000-F86D-4EB3-A8A3-E968578B8705}"/>
            </c:ext>
          </c:extLst>
        </c:ser>
        <c:dLbls>
          <c:showLegendKey val="0"/>
          <c:showVal val="0"/>
          <c:showCatName val="0"/>
          <c:showSerName val="0"/>
          <c:showPercent val="0"/>
          <c:showBubbleSize val="0"/>
        </c:dLbls>
        <c:marker val="1"/>
        <c:smooth val="0"/>
        <c:axId val="1014938432"/>
        <c:axId val="1014938976"/>
        <c:extLst>
          <c:ext xmlns:c15="http://schemas.microsoft.com/office/drawing/2012/chart" uri="{02D57815-91ED-43cb-92C2-25804820EDAC}">
            <c15:filteredLineSeries>
              <c15:ser>
                <c:idx val="0"/>
                <c:order val="0"/>
                <c:tx>
                  <c:strRef>
                    <c:extLst>
                      <c:ext uri="{02D57815-91ED-43cb-92C2-25804820EDAC}">
                        <c15:formulaRef>
                          <c15:sqref>'c20'!$AR$26</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'c20'!$AH$27:$AH$38</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'c20'!$AR$27:$AR$38</c15:sqref>
                        </c15:formulaRef>
                      </c:ext>
                    </c:extLst>
                    <c:numCache>
                      <c:formatCode>#,##0</c:formatCode>
                      <c:ptCount val="12"/>
                      <c:pt idx="0">
                        <c:v>977</c:v>
                      </c:pt>
                      <c:pt idx="1">
                        <c:v>1040</c:v>
                      </c:pt>
                      <c:pt idx="2">
                        <c:v>879</c:v>
                      </c:pt>
                      <c:pt idx="4">
                        <c:v>1045</c:v>
                      </c:pt>
                      <c:pt idx="6">
                        <c:v>1006</c:v>
                      </c:pt>
                      <c:pt idx="7">
                        <c:v>1003.76</c:v>
                      </c:pt>
                      <c:pt idx="8">
                        <c:v>1627</c:v>
                      </c:pt>
                      <c:pt idx="9">
                        <c:v>1163</c:v>
                      </c:pt>
                      <c:pt idx="10">
                        <c:v>1009</c:v>
                      </c:pt>
                      <c:pt idx="11">
                        <c:v>1037</c:v>
                      </c:pt>
                    </c:numCache>
                  </c:numRef>
                </c:val>
                <c:smooth val="0"/>
                <c:extLst>
                  <c:ext xmlns:c16="http://schemas.microsoft.com/office/drawing/2014/chart" uri="{C3380CC4-5D6E-409C-BE32-E72D297353CC}">
                    <c16:uniqueId val="{00000000-4B2A-4B31-AA6F-E16207097CA8}"/>
                  </c:ext>
                </c:extLst>
              </c15:ser>
            </c15:filteredLineSeries>
          </c:ext>
        </c:extLst>
      </c:lineChart>
      <c:catAx>
        <c:axId val="1014938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014938976"/>
        <c:crosses val="autoZero"/>
        <c:auto val="1"/>
        <c:lblAlgn val="ctr"/>
        <c:lblOffset val="100"/>
        <c:tickLblSkip val="1"/>
        <c:tickMarkSkip val="1"/>
        <c:noMultiLvlLbl val="0"/>
      </c:catAx>
      <c:valAx>
        <c:axId val="1014938976"/>
        <c:scaling>
          <c:orientation val="minMax"/>
          <c:min val="4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6723061132509952E-2"/>
              <c:y val="0.2588892574680936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38432"/>
        <c:crosses val="autoZero"/>
        <c:crossBetween val="between"/>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18. Exportaciones de leche en polvo por país de destino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4.991</a:t>
            </a:r>
          </a:p>
        </c:rich>
      </c:tx>
      <c:layout>
        <c:manualLayout>
          <c:xMode val="edge"/>
          <c:yMode val="edge"/>
          <c:x val="0.26165713979630101"/>
          <c:y val="4.560797156992544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5700006886894231"/>
          <c:y val="0.54522983299653915"/>
          <c:w val="0.26977623681813401"/>
          <c:h val="0.30555638878473501"/>
        </c:manualLayout>
      </c:layout>
      <c:pie3DChart>
        <c:varyColors val="1"/>
        <c:ser>
          <c:idx val="0"/>
          <c:order val="0"/>
          <c:spPr>
            <a:solidFill>
              <a:srgbClr val="4F81BD"/>
            </a:solidFill>
            <a:ln w="3175">
              <a:solidFill>
                <a:srgbClr val="000000"/>
              </a:solidFill>
              <a:prstDash val="solid"/>
            </a:ln>
          </c:spPr>
          <c:explosion val="8"/>
          <c:dPt>
            <c:idx val="0"/>
            <c:bubble3D val="0"/>
            <c:spPr>
              <a:solidFill>
                <a:srgbClr val="BFBFBF"/>
              </a:solidFill>
              <a:ln w="3175">
                <a:solidFill>
                  <a:srgbClr val="000000"/>
                </a:solidFill>
                <a:prstDash val="solid"/>
              </a:ln>
            </c:spPr>
            <c:extLst>
              <c:ext xmlns:c16="http://schemas.microsoft.com/office/drawing/2014/chart" uri="{C3380CC4-5D6E-409C-BE32-E72D297353CC}">
                <c16:uniqueId val="{00000000-939F-4071-85E9-C9771D13CD8C}"/>
              </c:ext>
            </c:extLst>
          </c:dPt>
          <c:dPt>
            <c:idx val="1"/>
            <c:bubble3D val="0"/>
            <c:spPr>
              <a:solidFill>
                <a:srgbClr val="FFFF00"/>
              </a:solidFill>
              <a:ln w="3175">
                <a:solidFill>
                  <a:srgbClr val="000000"/>
                </a:solidFill>
                <a:prstDash val="solid"/>
              </a:ln>
            </c:spPr>
            <c:extLst>
              <c:ext xmlns:c16="http://schemas.microsoft.com/office/drawing/2014/chart" uri="{C3380CC4-5D6E-409C-BE32-E72D297353CC}">
                <c16:uniqueId val="{00000001-939F-4071-85E9-C9771D13CD8C}"/>
              </c:ext>
            </c:extLst>
          </c:dPt>
          <c:dPt>
            <c:idx val="2"/>
            <c:bubble3D val="0"/>
            <c:spPr>
              <a:solidFill>
                <a:srgbClr val="77933C"/>
              </a:solidFill>
              <a:ln w="3175">
                <a:solidFill>
                  <a:srgbClr val="000000"/>
                </a:solidFill>
                <a:prstDash val="solid"/>
              </a:ln>
            </c:spPr>
            <c:extLst>
              <c:ext xmlns:c16="http://schemas.microsoft.com/office/drawing/2014/chart" uri="{C3380CC4-5D6E-409C-BE32-E72D297353CC}">
                <c16:uniqueId val="{00000002-939F-4071-85E9-C9771D13CD8C}"/>
              </c:ext>
            </c:extLst>
          </c:dPt>
          <c:dPt>
            <c:idx val="3"/>
            <c:bubble3D val="0"/>
            <c:spPr>
              <a:solidFill>
                <a:srgbClr val="299867"/>
              </a:solidFill>
              <a:ln w="3175">
                <a:solidFill>
                  <a:srgbClr val="000000"/>
                </a:solidFill>
                <a:prstDash val="solid"/>
              </a:ln>
            </c:spPr>
            <c:extLst>
              <c:ext xmlns:c16="http://schemas.microsoft.com/office/drawing/2014/chart" uri="{C3380CC4-5D6E-409C-BE32-E72D297353CC}">
                <c16:uniqueId val="{00000003-939F-4071-85E9-C9771D13CD8C}"/>
              </c:ext>
            </c:extLst>
          </c:dPt>
          <c:dPt>
            <c:idx val="4"/>
            <c:bubble3D val="0"/>
            <c:spPr>
              <a:solidFill>
                <a:srgbClr val="000000"/>
              </a:solidFill>
              <a:ln w="3175">
                <a:solidFill>
                  <a:srgbClr val="000000"/>
                </a:solidFill>
                <a:prstDash val="solid"/>
              </a:ln>
            </c:spPr>
            <c:extLst>
              <c:ext xmlns:c16="http://schemas.microsoft.com/office/drawing/2014/chart" uri="{C3380CC4-5D6E-409C-BE32-E72D297353CC}">
                <c16:uniqueId val="{00000004-939F-4071-85E9-C9771D13CD8C}"/>
              </c:ext>
            </c:extLst>
          </c:dPt>
          <c:dPt>
            <c:idx val="5"/>
            <c:bubble3D val="0"/>
            <c:spPr>
              <a:solidFill>
                <a:srgbClr val="FF99CC"/>
              </a:solidFill>
              <a:ln w="3175">
                <a:solidFill>
                  <a:srgbClr val="000000"/>
                </a:solidFill>
                <a:prstDash val="solid"/>
              </a:ln>
            </c:spPr>
            <c:extLst>
              <c:ext xmlns:c16="http://schemas.microsoft.com/office/drawing/2014/chart" uri="{C3380CC4-5D6E-409C-BE32-E72D297353CC}">
                <c16:uniqueId val="{00000005-939F-4071-85E9-C9771D13CD8C}"/>
              </c:ext>
            </c:extLst>
          </c:dPt>
          <c:dPt>
            <c:idx val="6"/>
            <c:bubble3D val="0"/>
            <c:spPr>
              <a:solidFill>
                <a:srgbClr val="993366"/>
              </a:solidFill>
              <a:ln w="3175">
                <a:solidFill>
                  <a:srgbClr val="000000"/>
                </a:solidFill>
                <a:prstDash val="solid"/>
              </a:ln>
            </c:spPr>
            <c:extLst>
              <c:ext xmlns:c16="http://schemas.microsoft.com/office/drawing/2014/chart" uri="{C3380CC4-5D6E-409C-BE32-E72D297353CC}">
                <c16:uniqueId val="{00000006-939F-4071-85E9-C9771D13CD8C}"/>
              </c:ext>
            </c:extLst>
          </c:dPt>
          <c:dLbls>
            <c:dLbl>
              <c:idx val="0"/>
              <c:layout>
                <c:manualLayout>
                  <c:x val="3.9941038888763498E-2"/>
                  <c:y val="-9.704053659959159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39F-4071-85E9-C9771D13CD8C}"/>
                </c:ext>
              </c:extLst>
            </c:dLbl>
            <c:dLbl>
              <c:idx val="1"/>
              <c:layout>
                <c:manualLayout>
                  <c:x val="-2.8518629048919907E-2"/>
                  <c:y val="7.722156411864446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39F-4071-85E9-C9771D13CD8C}"/>
                </c:ext>
              </c:extLst>
            </c:dLbl>
            <c:dLbl>
              <c:idx val="2"/>
              <c:layout>
                <c:manualLayout>
                  <c:x val="-9.8091314167124397E-2"/>
                  <c:y val="3.72344123651209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39F-4071-85E9-C9771D13CD8C}"/>
                </c:ext>
              </c:extLst>
            </c:dLbl>
            <c:dLbl>
              <c:idx val="3"/>
              <c:layout>
                <c:manualLayout>
                  <c:x val="-8.3286333394372206E-2"/>
                  <c:y val="-5.06867308253134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39F-4071-85E9-C9771D13CD8C}"/>
                </c:ext>
              </c:extLst>
            </c:dLbl>
            <c:dLbl>
              <c:idx val="4"/>
              <c:layout>
                <c:manualLayout>
                  <c:x val="-2.4617467229203799E-2"/>
                  <c:y val="-4.42396033829104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39F-4071-85E9-C9771D13CD8C}"/>
                </c:ext>
              </c:extLst>
            </c:dLbl>
            <c:dLbl>
              <c:idx val="5"/>
              <c:layout>
                <c:manualLayout>
                  <c:x val="1.0832112555697901E-2"/>
                  <c:y val="-9.80017497812773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39F-4071-85E9-C9771D13CD8C}"/>
                </c:ext>
              </c:extLst>
            </c:dLbl>
            <c:dLbl>
              <c:idx val="6"/>
              <c:layout>
                <c:manualLayout>
                  <c:x val="6.5929164377708599E-2"/>
                  <c:y val="-6.424030329542150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39F-4071-85E9-C9771D13CD8C}"/>
                </c:ext>
              </c:extLst>
            </c:dLbl>
            <c:dLbl>
              <c:idx val="7"/>
              <c:layout>
                <c:manualLayout>
                  <c:x val="6.5658311335724806E-2"/>
                  <c:y val="-0.1917701437762759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39F-4071-85E9-C9771D13CD8C}"/>
                </c:ext>
              </c:extLst>
            </c:dLbl>
            <c:dLbl>
              <c:idx val="8"/>
              <c:layout>
                <c:manualLayout>
                  <c:x val="5.3840697896301998E-3"/>
                  <c:y val="-0.2078885972586760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9F-4071-85E9-C9771D13CD8C}"/>
                </c:ext>
              </c:extLst>
            </c:dLbl>
            <c:dLbl>
              <c:idx val="9"/>
              <c:layout>
                <c:manualLayout>
                  <c:x val="1.8738069263975698E-2"/>
                  <c:y val="-8.16381285672623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71-85E9-C9771D13CD8C}"/>
                </c:ext>
              </c:extLst>
            </c:dLbl>
            <c:dLbl>
              <c:idx val="10"/>
              <c:layout>
                <c:manualLayout>
                  <c:x val="4.1215485924341801E-2"/>
                  <c:y val="-3.16485439320084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39F-4071-85E9-C9771D13CD8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'c21'!$AC$5:$AC$11</c:f>
              <c:strCache>
                <c:ptCount val="7"/>
                <c:pt idx="0">
                  <c:v>Brasil</c:v>
                </c:pt>
                <c:pt idx="1">
                  <c:v>Bolivia</c:v>
                </c:pt>
                <c:pt idx="2">
                  <c:v>Cuba</c:v>
                </c:pt>
                <c:pt idx="3">
                  <c:v>Venezuela</c:v>
                </c:pt>
                <c:pt idx="4">
                  <c:v>Perú</c:v>
                </c:pt>
                <c:pt idx="5">
                  <c:v>Panamá</c:v>
                </c:pt>
                <c:pt idx="6">
                  <c:v>Otros</c:v>
                </c:pt>
              </c:strCache>
            </c:strRef>
          </c:cat>
          <c:val>
            <c:numRef>
              <c:f>'c21'!$AD$5:$AD$11</c:f>
              <c:numCache>
                <c:formatCode>#,##0</c:formatCode>
                <c:ptCount val="7"/>
                <c:pt idx="0">
                  <c:v>3240</c:v>
                </c:pt>
                <c:pt idx="1">
                  <c:v>597.95839999999998</c:v>
                </c:pt>
                <c:pt idx="2">
                  <c:v>500.00200000000001</c:v>
                </c:pt>
                <c:pt idx="3">
                  <c:v>376.65</c:v>
                </c:pt>
                <c:pt idx="4">
                  <c:v>193.47348</c:v>
                </c:pt>
                <c:pt idx="5">
                  <c:v>39.0396</c:v>
                </c:pt>
                <c:pt idx="6">
                  <c:v>44</c:v>
                </c:pt>
              </c:numCache>
            </c:numRef>
          </c:val>
          <c:extLst>
            <c:ext xmlns:c16="http://schemas.microsoft.com/office/drawing/2014/chart" uri="{C3380CC4-5D6E-409C-BE32-E72D297353CC}">
              <c16:uniqueId val="{0000000B-939F-4071-85E9-C9771D13CD8C}"/>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19. Exportaciones de leche en polvo por país de destino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2.869</a:t>
            </a:r>
          </a:p>
        </c:rich>
      </c:tx>
      <c:layout>
        <c:manualLayout>
          <c:xMode val="edge"/>
          <c:yMode val="edge"/>
          <c:x val="0.24267134975475005"/>
          <c:y val="4.263213960179664E-2"/>
        </c:manualLayout>
      </c:layout>
      <c:overlay val="0"/>
      <c:spPr>
        <a:noFill/>
        <a:ln w="25400">
          <a:noFill/>
        </a:ln>
      </c:spPr>
    </c:title>
    <c:autoTitleDeleted val="0"/>
    <c:view3D>
      <c:rotX val="15"/>
      <c:rotY val="27"/>
      <c:rAngAx val="0"/>
      <c:perspective val="0"/>
    </c:view3D>
    <c:floor>
      <c:thickness val="0"/>
    </c:floor>
    <c:sideWall>
      <c:thickness val="0"/>
    </c:sideWall>
    <c:backWall>
      <c:thickness val="0"/>
    </c:backWall>
    <c:plotArea>
      <c:layout>
        <c:manualLayout>
          <c:layoutTarget val="inner"/>
          <c:xMode val="edge"/>
          <c:yMode val="edge"/>
          <c:x val="0.35932300009776702"/>
          <c:y val="0.46052140541255898"/>
          <c:w val="0.265840577975123"/>
          <c:h val="0.28518621667468402"/>
        </c:manualLayout>
      </c:layout>
      <c:pie3DChart>
        <c:varyColors val="1"/>
        <c:ser>
          <c:idx val="0"/>
          <c:order val="0"/>
          <c:spPr>
            <a:solidFill>
              <a:srgbClr val="4F81BD"/>
            </a:solidFill>
            <a:ln w="3175">
              <a:solidFill>
                <a:srgbClr val="000000"/>
              </a:solidFill>
              <a:prstDash val="solid"/>
            </a:ln>
          </c:spPr>
          <c:dPt>
            <c:idx val="0"/>
            <c:bubble3D val="0"/>
            <c:spPr>
              <a:solidFill>
                <a:srgbClr val="BFBFBF"/>
              </a:solidFill>
              <a:ln w="3175">
                <a:solidFill>
                  <a:srgbClr val="000000"/>
                </a:solidFill>
                <a:prstDash val="solid"/>
              </a:ln>
            </c:spPr>
            <c:extLst>
              <c:ext xmlns:c16="http://schemas.microsoft.com/office/drawing/2014/chart" uri="{C3380CC4-5D6E-409C-BE32-E72D297353CC}">
                <c16:uniqueId val="{00000000-479D-4D8F-9CF8-768FA050227A}"/>
              </c:ext>
            </c:extLst>
          </c:dPt>
          <c:dPt>
            <c:idx val="1"/>
            <c:bubble3D val="0"/>
            <c:spPr>
              <a:solidFill>
                <a:srgbClr val="77933C"/>
              </a:solidFill>
              <a:ln w="3175">
                <a:solidFill>
                  <a:srgbClr val="000000"/>
                </a:solidFill>
                <a:prstDash val="solid"/>
              </a:ln>
            </c:spPr>
            <c:extLst>
              <c:ext xmlns:c16="http://schemas.microsoft.com/office/drawing/2014/chart" uri="{C3380CC4-5D6E-409C-BE32-E72D297353CC}">
                <c16:uniqueId val="{00000001-479D-4D8F-9CF8-768FA050227A}"/>
              </c:ext>
            </c:extLst>
          </c:dPt>
          <c:dPt>
            <c:idx val="2"/>
            <c:bubble3D val="0"/>
            <c:spPr>
              <a:solidFill>
                <a:srgbClr val="FF0000"/>
              </a:solidFill>
              <a:ln w="3175">
                <a:solidFill>
                  <a:srgbClr val="000000"/>
                </a:solidFill>
                <a:prstDash val="solid"/>
              </a:ln>
            </c:spPr>
            <c:extLst>
              <c:ext xmlns:c16="http://schemas.microsoft.com/office/drawing/2014/chart" uri="{C3380CC4-5D6E-409C-BE32-E72D297353CC}">
                <c16:uniqueId val="{00000002-479D-4D8F-9CF8-768FA050227A}"/>
              </c:ext>
            </c:extLst>
          </c:dPt>
          <c:dPt>
            <c:idx val="3"/>
            <c:bubble3D val="0"/>
            <c:spPr>
              <a:solidFill>
                <a:srgbClr val="77933C"/>
              </a:solidFill>
              <a:ln w="3175">
                <a:solidFill>
                  <a:srgbClr val="000000"/>
                </a:solidFill>
                <a:prstDash val="solid"/>
              </a:ln>
            </c:spPr>
            <c:extLst>
              <c:ext xmlns:c16="http://schemas.microsoft.com/office/drawing/2014/chart" uri="{C3380CC4-5D6E-409C-BE32-E72D297353CC}">
                <c16:uniqueId val="{00000003-479D-4D8F-9CF8-768FA050227A}"/>
              </c:ext>
            </c:extLst>
          </c:dPt>
          <c:dPt>
            <c:idx val="4"/>
            <c:bubble3D val="0"/>
            <c:spPr>
              <a:solidFill>
                <a:srgbClr val="4BACC6"/>
              </a:solidFill>
              <a:ln w="3175">
                <a:solidFill>
                  <a:srgbClr val="000000"/>
                </a:solidFill>
                <a:prstDash val="solid"/>
              </a:ln>
            </c:spPr>
            <c:extLst>
              <c:ext xmlns:c16="http://schemas.microsoft.com/office/drawing/2014/chart" uri="{C3380CC4-5D6E-409C-BE32-E72D297353CC}">
                <c16:uniqueId val="{00000004-479D-4D8F-9CF8-768FA050227A}"/>
              </c:ext>
            </c:extLst>
          </c:dPt>
          <c:dLbls>
            <c:dLbl>
              <c:idx val="0"/>
              <c:layout>
                <c:manualLayout>
                  <c:x val="1.8600707716047198E-2"/>
                  <c:y val="5.95386080899599E-2"/>
                </c:manualLayout>
              </c:layout>
              <c:numFmt formatCode="0.0%" sourceLinked="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9D-4D8F-9CF8-768FA050227A}"/>
                </c:ext>
              </c:extLst>
            </c:dLbl>
            <c:dLbl>
              <c:idx val="1"/>
              <c:layout>
                <c:manualLayout>
                  <c:x val="-9.0535921381920306E-2"/>
                  <c:y val="-3.618121264253729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9D-4D8F-9CF8-768FA050227A}"/>
                </c:ext>
              </c:extLst>
            </c:dLbl>
            <c:dLbl>
              <c:idx val="2"/>
              <c:layout>
                <c:manualLayout>
                  <c:x val="-8.1120421171843315E-2"/>
                  <c:y val="-0.1136555420112234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79D-4D8F-9CF8-768FA050227A}"/>
                </c:ext>
              </c:extLst>
            </c:dLbl>
            <c:dLbl>
              <c:idx val="3"/>
              <c:layout>
                <c:manualLayout>
                  <c:x val="-4.2124836436262508E-3"/>
                  <c:y val="-0.1310227434959751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79D-4D8F-9CF8-768FA050227A}"/>
                </c:ext>
              </c:extLst>
            </c:dLbl>
            <c:dLbl>
              <c:idx val="4"/>
              <c:layout>
                <c:manualLayout>
                  <c:x val="0.10683929814895587"/>
                  <c:y val="-9.107589584774711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79D-4D8F-9CF8-768FA050227A}"/>
                </c:ext>
              </c:extLst>
            </c:dLbl>
            <c:dLbl>
              <c:idx val="5"/>
              <c:layout>
                <c:manualLayout>
                  <c:x val="0.13067988950360795"/>
                  <c:y val="5.213103592176501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79D-4D8F-9CF8-768FA050227A}"/>
                </c:ext>
              </c:extLst>
            </c:dLbl>
            <c:dLbl>
              <c:idx val="6"/>
              <c:layout>
                <c:manualLayout>
                  <c:x val="3.9153787724958401E-2"/>
                  <c:y val="-9.11352257438409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79D-4D8F-9CF8-768FA050227A}"/>
                </c:ext>
              </c:extLst>
            </c:dLbl>
            <c:dLbl>
              <c:idx val="7"/>
              <c:layout>
                <c:manualLayout>
                  <c:x val="3.93015335892931E-2"/>
                  <c:y val="-0.1728435487414289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79D-4D8F-9CF8-768FA050227A}"/>
                </c:ext>
              </c:extLst>
            </c:dLbl>
            <c:dLbl>
              <c:idx val="8"/>
              <c:layout>
                <c:manualLayout>
                  <c:x val="5.9940276060533697E-2"/>
                  <c:y val="-8.36204285037056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79D-4D8F-9CF8-768FA050227A}"/>
                </c:ext>
              </c:extLst>
            </c:dLbl>
            <c:dLbl>
              <c:idx val="9"/>
              <c:layout>
                <c:manualLayout>
                  <c:x val="0.109083461674729"/>
                  <c:y val="-8.85513755225040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79D-4D8F-9CF8-768FA050227A}"/>
                </c:ext>
              </c:extLst>
            </c:dLbl>
            <c:dLbl>
              <c:idx val="10"/>
              <c:layout>
                <c:manualLayout>
                  <c:x val="9.44554348061864E-2"/>
                  <c:y val="-2.480023330417030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79D-4D8F-9CF8-768FA050227A}"/>
                </c:ext>
              </c:extLst>
            </c:dLbl>
            <c:dLbl>
              <c:idx val="11"/>
              <c:layout>
                <c:manualLayout>
                  <c:x val="0.13783215114639599"/>
                  <c:y val="0.14057587246038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79D-4D8F-9CF8-768FA050227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'c21'!$AC$17:$AC$22</c:f>
              <c:strCache>
                <c:ptCount val="6"/>
                <c:pt idx="0">
                  <c:v>Brasil</c:v>
                </c:pt>
                <c:pt idx="1">
                  <c:v>Venezuela</c:v>
                </c:pt>
                <c:pt idx="2">
                  <c:v>Perú</c:v>
                </c:pt>
                <c:pt idx="3">
                  <c:v>Bolivia</c:v>
                </c:pt>
                <c:pt idx="4">
                  <c:v>Panamá</c:v>
                </c:pt>
                <c:pt idx="5">
                  <c:v>Otros</c:v>
                </c:pt>
              </c:strCache>
            </c:strRef>
          </c:cat>
          <c:val>
            <c:numRef>
              <c:f>'c21'!$AD$17:$AD$22</c:f>
              <c:numCache>
                <c:formatCode>#,##0</c:formatCode>
                <c:ptCount val="6"/>
                <c:pt idx="0">
                  <c:v>2050</c:v>
                </c:pt>
                <c:pt idx="1">
                  <c:v>523.35</c:v>
                </c:pt>
                <c:pt idx="2">
                  <c:v>111.35707000000001</c:v>
                </c:pt>
                <c:pt idx="3">
                  <c:v>115.82176</c:v>
                </c:pt>
                <c:pt idx="4">
                  <c:v>15.97</c:v>
                </c:pt>
                <c:pt idx="5">
                  <c:v>52.678370000000001</c:v>
                </c:pt>
              </c:numCache>
            </c:numRef>
          </c:val>
          <c:extLst>
            <c:ext xmlns:c16="http://schemas.microsoft.com/office/drawing/2014/chart" uri="{C3380CC4-5D6E-409C-BE32-E72D297353CC}">
              <c16:uniqueId val="{0000000C-479D-4D8F-9CF8-768FA050227A}"/>
            </c:ext>
          </c:extLst>
        </c:ser>
        <c:dLbls>
          <c:showLegendKey val="0"/>
          <c:showVal val="0"/>
          <c:showCatName val="0"/>
          <c:showSerName val="0"/>
          <c:showPercent val="0"/>
          <c:showBubbleSize val="0"/>
          <c:showLeaderLines val="1"/>
        </c:dLbls>
        <c:extLst/>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paperSize="9" firstPageNumber="0"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20. Precio medio de las exportaciones de quesos</a:t>
            </a:r>
          </a:p>
        </c:rich>
      </c:tx>
      <c:layout>
        <c:manualLayout>
          <c:xMode val="edge"/>
          <c:yMode val="edge"/>
          <c:x val="0.27060433901458519"/>
          <c:y val="3.2876939605347259E-2"/>
        </c:manualLayout>
      </c:layout>
      <c:overlay val="0"/>
      <c:spPr>
        <a:noFill/>
        <a:ln w="25400">
          <a:noFill/>
        </a:ln>
      </c:spPr>
    </c:title>
    <c:autoTitleDeleted val="0"/>
    <c:plotArea>
      <c:layout>
        <c:manualLayout>
          <c:layoutTarget val="inner"/>
          <c:xMode val="edge"/>
          <c:yMode val="edge"/>
          <c:x val="0.10164835164835199"/>
          <c:y val="0.115160248804516"/>
          <c:w val="0.879120879120879"/>
          <c:h val="0.53789954337899504"/>
        </c:manualLayout>
      </c:layout>
      <c:lineChart>
        <c:grouping val="standard"/>
        <c:varyColors val="0"/>
        <c:ser>
          <c:idx val="1"/>
          <c:order val="1"/>
          <c:tx>
            <c:strRef>
              <c:f>'c22'!$BP$25</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'c22'!$BP$26:$BP$37</c:f>
              <c:numCache>
                <c:formatCode>#,##0</c:formatCode>
                <c:ptCount val="12"/>
                <c:pt idx="0">
                  <c:v>5065.6472021881891</c:v>
                </c:pt>
                <c:pt idx="1">
                  <c:v>5256.8497396632674</c:v>
                </c:pt>
                <c:pt idx="2">
                  <c:v>5124.9590599650573</c:v>
                </c:pt>
                <c:pt idx="3">
                  <c:v>5108.8483877448534</c:v>
                </c:pt>
                <c:pt idx="4">
                  <c:v>5154</c:v>
                </c:pt>
                <c:pt idx="5">
                  <c:v>5026</c:v>
                </c:pt>
                <c:pt idx="6">
                  <c:v>4901</c:v>
                </c:pt>
                <c:pt idx="7">
                  <c:v>5244</c:v>
                </c:pt>
                <c:pt idx="8">
                  <c:v>4876</c:v>
                </c:pt>
                <c:pt idx="9">
                  <c:v>4940</c:v>
                </c:pt>
                <c:pt idx="10">
                  <c:v>4425</c:v>
                </c:pt>
                <c:pt idx="11">
                  <c:v>4839</c:v>
                </c:pt>
              </c:numCache>
            </c:numRef>
          </c:val>
          <c:smooth val="0"/>
          <c:extLst>
            <c:ext xmlns:c16="http://schemas.microsoft.com/office/drawing/2014/chart" uri="{C3380CC4-5D6E-409C-BE32-E72D297353CC}">
              <c16:uniqueId val="{00000001-F664-48B1-979C-A30F138509C5}"/>
            </c:ext>
          </c:extLst>
        </c:ser>
        <c:ser>
          <c:idx val="2"/>
          <c:order val="2"/>
          <c:tx>
            <c:strRef>
              <c:f>'c22'!$BQ$25</c:f>
              <c:strCache>
                <c:ptCount val="1"/>
                <c:pt idx="0">
                  <c:v>2015</c:v>
                </c:pt>
              </c:strCache>
            </c:strRef>
          </c:tx>
          <c:spPr>
            <a:ln w="25400">
              <a:solidFill>
                <a:srgbClr val="FF00FF"/>
              </a:solidFill>
              <a:prstDash val="solid"/>
            </a:ln>
          </c:spPr>
          <c:marker>
            <c:symbol val="square"/>
            <c:size val="6"/>
            <c:spPr>
              <a:solidFill>
                <a:srgbClr val="C80294"/>
              </a:solidFill>
              <a:ln>
                <a:solidFill>
                  <a:srgbClr val="FF00FF"/>
                </a:solidFill>
                <a:prstDash val="solid"/>
              </a:ln>
            </c:spPr>
          </c:marke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'c22'!$BQ$26:$BQ$37</c:f>
              <c:numCache>
                <c:formatCode>#,##0</c:formatCode>
                <c:ptCount val="12"/>
                <c:pt idx="0">
                  <c:v>4627.4291167798719</c:v>
                </c:pt>
                <c:pt idx="1">
                  <c:v>4583.743365920549</c:v>
                </c:pt>
                <c:pt idx="2">
                  <c:v>4311.1350684753688</c:v>
                </c:pt>
                <c:pt idx="3">
                  <c:v>3934.9065603801969</c:v>
                </c:pt>
                <c:pt idx="4">
                  <c:v>4202.5121018572991</c:v>
                </c:pt>
                <c:pt idx="5">
                  <c:v>4145.6535834273454</c:v>
                </c:pt>
                <c:pt idx="6">
                  <c:v>3976.8701538461542</c:v>
                </c:pt>
                <c:pt idx="7">
                  <c:v>3878.8870460861467</c:v>
                </c:pt>
                <c:pt idx="8">
                  <c:v>3746.7495129125364</c:v>
                </c:pt>
                <c:pt idx="9">
                  <c:v>3450.1534299463428</c:v>
                </c:pt>
                <c:pt idx="10">
                  <c:v>3394.812414658767</c:v>
                </c:pt>
                <c:pt idx="11">
                  <c:v>3156.4658169177292</c:v>
                </c:pt>
              </c:numCache>
            </c:numRef>
          </c:val>
          <c:smooth val="0"/>
          <c:extLst>
            <c:ext xmlns:c16="http://schemas.microsoft.com/office/drawing/2014/chart" uri="{C3380CC4-5D6E-409C-BE32-E72D297353CC}">
              <c16:uniqueId val="{00000002-F664-48B1-979C-A30F138509C5}"/>
            </c:ext>
          </c:extLst>
        </c:ser>
        <c:ser>
          <c:idx val="3"/>
          <c:order val="3"/>
          <c:tx>
            <c:strRef>
              <c:f>'c22'!$BR$25</c:f>
              <c:strCache>
                <c:ptCount val="1"/>
                <c:pt idx="0">
                  <c:v>2016</c:v>
                </c:pt>
              </c:strCache>
            </c:strRef>
          </c:tx>
          <c:spPr>
            <a:ln w="25400">
              <a:solidFill>
                <a:srgbClr val="FFFF00"/>
              </a:solidFill>
              <a:prstDash val="solid"/>
            </a:ln>
          </c:spPr>
          <c:marker>
            <c:spPr>
              <a:solidFill>
                <a:srgbClr val="FFFF00"/>
              </a:solidFill>
            </c:spPr>
          </c:marke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'c22'!$BR$26:$BR$37</c:f>
              <c:numCache>
                <c:formatCode>#,##0</c:formatCode>
                <c:ptCount val="12"/>
                <c:pt idx="0">
                  <c:v>3270</c:v>
                </c:pt>
                <c:pt idx="1">
                  <c:v>3294</c:v>
                </c:pt>
                <c:pt idx="2">
                  <c:v>3182</c:v>
                </c:pt>
                <c:pt idx="3">
                  <c:v>3191</c:v>
                </c:pt>
                <c:pt idx="4">
                  <c:v>3142</c:v>
                </c:pt>
                <c:pt idx="5">
                  <c:v>3114</c:v>
                </c:pt>
                <c:pt idx="6">
                  <c:v>3587</c:v>
                </c:pt>
                <c:pt idx="7">
                  <c:v>3340.22</c:v>
                </c:pt>
                <c:pt idx="8">
                  <c:v>3430</c:v>
                </c:pt>
                <c:pt idx="9">
                  <c:v>3593</c:v>
                </c:pt>
                <c:pt idx="10">
                  <c:v>3734.82</c:v>
                </c:pt>
                <c:pt idx="11">
                  <c:v>3735</c:v>
                </c:pt>
              </c:numCache>
            </c:numRef>
          </c:val>
          <c:smooth val="0"/>
          <c:extLst>
            <c:ext xmlns:c16="http://schemas.microsoft.com/office/drawing/2014/chart" uri="{C3380CC4-5D6E-409C-BE32-E72D297353CC}">
              <c16:uniqueId val="{00000003-F664-48B1-979C-A30F138509C5}"/>
            </c:ext>
          </c:extLst>
        </c:ser>
        <c:ser>
          <c:idx val="4"/>
          <c:order val="4"/>
          <c:tx>
            <c:strRef>
              <c:f>'c22'!$BS$25</c:f>
              <c:strCache>
                <c:ptCount val="1"/>
                <c:pt idx="0">
                  <c:v>2017</c:v>
                </c:pt>
              </c:strCache>
            </c:strRef>
          </c:tx>
          <c:spPr>
            <a:ln w="25400">
              <a:solidFill>
                <a:srgbClr val="4BACC6"/>
              </a:solidFill>
              <a:prstDash val="solid"/>
            </a:ln>
          </c:spP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'c22'!$BS$26:$BS$37</c:f>
              <c:numCache>
                <c:formatCode>#,##0</c:formatCode>
                <c:ptCount val="12"/>
                <c:pt idx="0">
                  <c:v>3829.8910979997468</c:v>
                </c:pt>
                <c:pt idx="1">
                  <c:v>3843.9218156328097</c:v>
                </c:pt>
                <c:pt idx="2">
                  <c:v>4102.7480862989432</c:v>
                </c:pt>
                <c:pt idx="3">
                  <c:v>4001.7166540885478</c:v>
                </c:pt>
                <c:pt idx="4">
                  <c:v>3932.8574407146075</c:v>
                </c:pt>
                <c:pt idx="5">
                  <c:v>4298.7087332244837</c:v>
                </c:pt>
                <c:pt idx="6">
                  <c:v>4038.7437794182024</c:v>
                </c:pt>
                <c:pt idx="7">
                  <c:v>4103.4290957052044</c:v>
                </c:pt>
                <c:pt idx="8">
                  <c:v>4187.6824226415119</c:v>
                </c:pt>
                <c:pt idx="9">
                  <c:v>4259.4379121784486</c:v>
                </c:pt>
                <c:pt idx="10">
                  <c:v>4289.5079403740983</c:v>
                </c:pt>
                <c:pt idx="11">
                  <c:v>4027</c:v>
                </c:pt>
              </c:numCache>
            </c:numRef>
          </c:val>
          <c:smooth val="0"/>
          <c:extLst>
            <c:ext xmlns:c16="http://schemas.microsoft.com/office/drawing/2014/chart" uri="{C3380CC4-5D6E-409C-BE32-E72D297353CC}">
              <c16:uniqueId val="{00000004-F664-48B1-979C-A30F138509C5}"/>
            </c:ext>
          </c:extLst>
        </c:ser>
        <c:ser>
          <c:idx val="5"/>
          <c:order val="5"/>
          <c:tx>
            <c:strRef>
              <c:f>'c22'!$BT$25</c:f>
              <c:strCache>
                <c:ptCount val="1"/>
                <c:pt idx="0">
                  <c:v>2018</c:v>
                </c:pt>
              </c:strCache>
            </c:strRef>
          </c:tx>
          <c:val>
            <c:numRef>
              <c:f>'c22'!$BT$26:$BT$37</c:f>
              <c:numCache>
                <c:formatCode>#,##0</c:formatCode>
                <c:ptCount val="12"/>
                <c:pt idx="0">
                  <c:v>4042.8949339015185</c:v>
                </c:pt>
                <c:pt idx="1">
                  <c:v>4163.4187120662673</c:v>
                </c:pt>
                <c:pt idx="2">
                  <c:v>4132.5723663505632</c:v>
                </c:pt>
                <c:pt idx="3">
                  <c:v>4455.0525600788014</c:v>
                </c:pt>
                <c:pt idx="4">
                  <c:v>4214.7049985822323</c:v>
                </c:pt>
              </c:numCache>
            </c:numRef>
          </c:val>
          <c:smooth val="0"/>
          <c:extLst>
            <c:ext xmlns:c16="http://schemas.microsoft.com/office/drawing/2014/chart" uri="{C3380CC4-5D6E-409C-BE32-E72D297353CC}">
              <c16:uniqueId val="{00000000-D4D4-49E8-AF9B-0C51EA6969EB}"/>
            </c:ext>
          </c:extLst>
        </c:ser>
        <c:dLbls>
          <c:showLegendKey val="0"/>
          <c:showVal val="0"/>
          <c:showCatName val="0"/>
          <c:showSerName val="0"/>
          <c:showPercent val="0"/>
          <c:showBubbleSize val="0"/>
        </c:dLbls>
        <c:marker val="1"/>
        <c:smooth val="0"/>
        <c:axId val="1014942784"/>
        <c:axId val="1132543648"/>
        <c:extLst>
          <c:ext xmlns:c15="http://schemas.microsoft.com/office/drawing/2012/chart" uri="{02D57815-91ED-43cb-92C2-25804820EDAC}">
            <c15:filteredLineSeries>
              <c15:ser>
                <c:idx val="0"/>
                <c:order val="0"/>
                <c:tx>
                  <c:strRef>
                    <c:extLst>
                      <c:ext uri="{02D57815-91ED-43cb-92C2-25804820EDAC}">
                        <c15:formulaRef>
                          <c15:sqref>'c22'!$BO$25</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'c22'!$BE$26:$BE$37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'c22'!$BO$26:$BO$37</c15:sqref>
                        </c15:formulaRef>
                      </c:ext>
                    </c:extLst>
                    <c:numCache>
                      <c:formatCode>#,##0</c:formatCode>
                      <c:ptCount val="12"/>
                      <c:pt idx="0">
                        <c:v>4656</c:v>
                      </c:pt>
                      <c:pt idx="1">
                        <c:v>4620</c:v>
                      </c:pt>
                      <c:pt idx="2">
                        <c:v>4669</c:v>
                      </c:pt>
                      <c:pt idx="3">
                        <c:v>4466</c:v>
                      </c:pt>
                      <c:pt idx="4">
                        <c:v>4744</c:v>
                      </c:pt>
                      <c:pt idx="5">
                        <c:v>4826</c:v>
                      </c:pt>
                      <c:pt idx="6">
                        <c:v>4924</c:v>
                      </c:pt>
                      <c:pt idx="7">
                        <c:v>4767.08</c:v>
                      </c:pt>
                      <c:pt idx="8">
                        <c:v>4938.42</c:v>
                      </c:pt>
                      <c:pt idx="9">
                        <c:v>5004</c:v>
                      </c:pt>
                      <c:pt idx="10">
                        <c:v>5256</c:v>
                      </c:pt>
                      <c:pt idx="11">
                        <c:v>5163</c:v>
                      </c:pt>
                    </c:numCache>
                  </c:numRef>
                </c:val>
                <c:smooth val="0"/>
                <c:extLst>
                  <c:ext xmlns:c16="http://schemas.microsoft.com/office/drawing/2014/chart" uri="{C3380CC4-5D6E-409C-BE32-E72D297353CC}">
                    <c16:uniqueId val="{00000000-F664-48B1-979C-A30F138509C5}"/>
                  </c:ext>
                </c:extLst>
              </c15:ser>
            </c15:filteredLineSeries>
          </c:ext>
        </c:extLst>
      </c:lineChart>
      <c:catAx>
        <c:axId val="1014942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32543648"/>
        <c:crosses val="autoZero"/>
        <c:auto val="1"/>
        <c:lblAlgn val="ctr"/>
        <c:lblOffset val="100"/>
        <c:tickLblSkip val="1"/>
        <c:tickMarkSkip val="1"/>
        <c:noMultiLvlLbl val="0"/>
      </c:catAx>
      <c:valAx>
        <c:axId val="1132543648"/>
        <c:scaling>
          <c:orientation val="minMax"/>
          <c:max val="6000"/>
          <c:min val="3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4651944878198242E-2"/>
              <c:y val="0.23013694531706852"/>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42784"/>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9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21. Exportaciones de quesos por país de destino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9.345</a:t>
            </a:r>
          </a:p>
        </c:rich>
      </c:tx>
      <c:layout>
        <c:manualLayout>
          <c:xMode val="edge"/>
          <c:yMode val="edge"/>
          <c:x val="0.27335163104611926"/>
          <c:y val="3.819455000557362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2935214410609"/>
          <c:y val="0.39655894364555799"/>
          <c:w val="0.37458059539989702"/>
          <c:h val="0.37427699915888901"/>
        </c:manualLayout>
      </c:layout>
      <c:pie3DChart>
        <c:varyColors val="1"/>
        <c:ser>
          <c:idx val="0"/>
          <c:order val="0"/>
          <c:spPr>
            <a:solidFill>
              <a:srgbClr val="4F81BD"/>
            </a:solidFill>
            <a:ln w="3175">
              <a:solidFill>
                <a:srgbClr val="000000"/>
              </a:solidFill>
              <a:prstDash val="solid"/>
            </a:ln>
          </c:spPr>
          <c:explosion val="25"/>
          <c:dPt>
            <c:idx val="0"/>
            <c:bubble3D val="0"/>
            <c:explosion val="0"/>
            <c:spPr>
              <a:solidFill>
                <a:srgbClr val="FFFF00"/>
              </a:solidFill>
              <a:ln w="3175">
                <a:solidFill>
                  <a:srgbClr val="000000"/>
                </a:solidFill>
                <a:prstDash val="solid"/>
              </a:ln>
            </c:spPr>
            <c:extLst>
              <c:ext xmlns:c16="http://schemas.microsoft.com/office/drawing/2014/chart" uri="{C3380CC4-5D6E-409C-BE32-E72D297353CC}">
                <c16:uniqueId val="{00000000-637D-46D7-A253-EB8D557DC31E}"/>
              </c:ext>
            </c:extLst>
          </c:dPt>
          <c:dPt>
            <c:idx val="1"/>
            <c:bubble3D val="0"/>
            <c:spPr>
              <a:solidFill>
                <a:srgbClr val="FF0000"/>
              </a:solidFill>
              <a:ln w="3175">
                <a:solidFill>
                  <a:srgbClr val="000000"/>
                </a:solidFill>
                <a:prstDash val="solid"/>
              </a:ln>
            </c:spPr>
            <c:extLst>
              <c:ext xmlns:c16="http://schemas.microsoft.com/office/drawing/2014/chart" uri="{C3380CC4-5D6E-409C-BE32-E72D297353CC}">
                <c16:uniqueId val="{00000001-637D-46D7-A253-EB8D557DC31E}"/>
              </c:ext>
            </c:extLst>
          </c:dPt>
          <c:dPt>
            <c:idx val="2"/>
            <c:bubble3D val="0"/>
            <c:spPr>
              <a:solidFill>
                <a:srgbClr val="92D050"/>
              </a:solidFill>
              <a:ln w="3175">
                <a:solidFill>
                  <a:srgbClr val="000000"/>
                </a:solidFill>
                <a:prstDash val="solid"/>
              </a:ln>
            </c:spPr>
            <c:extLst>
              <c:ext xmlns:c16="http://schemas.microsoft.com/office/drawing/2014/chart" uri="{C3380CC4-5D6E-409C-BE32-E72D297353CC}">
                <c16:uniqueId val="{00000002-637D-46D7-A253-EB8D557DC31E}"/>
              </c:ext>
            </c:extLst>
          </c:dPt>
          <c:dPt>
            <c:idx val="3"/>
            <c:bubble3D val="0"/>
            <c:spPr>
              <a:solidFill>
                <a:srgbClr val="FDEADA"/>
              </a:solidFill>
              <a:ln w="3175">
                <a:solidFill>
                  <a:srgbClr val="000000"/>
                </a:solidFill>
                <a:prstDash val="solid"/>
              </a:ln>
            </c:spPr>
            <c:extLst>
              <c:ext xmlns:c16="http://schemas.microsoft.com/office/drawing/2014/chart" uri="{C3380CC4-5D6E-409C-BE32-E72D297353CC}">
                <c16:uniqueId val="{00000003-637D-46D7-A253-EB8D557DC31E}"/>
              </c:ext>
            </c:extLst>
          </c:dPt>
          <c:dPt>
            <c:idx val="4"/>
            <c:bubble3D val="0"/>
            <c:spPr>
              <a:solidFill>
                <a:srgbClr val="F79646"/>
              </a:solidFill>
              <a:ln w="3175">
                <a:solidFill>
                  <a:srgbClr val="000000"/>
                </a:solidFill>
                <a:prstDash val="solid"/>
              </a:ln>
            </c:spPr>
            <c:extLst>
              <c:ext xmlns:c16="http://schemas.microsoft.com/office/drawing/2014/chart" uri="{C3380CC4-5D6E-409C-BE32-E72D297353CC}">
                <c16:uniqueId val="{00000004-637D-46D7-A253-EB8D557DC31E}"/>
              </c:ext>
            </c:extLst>
          </c:dPt>
          <c:dPt>
            <c:idx val="5"/>
            <c:bubble3D val="0"/>
            <c:spPr>
              <a:solidFill>
                <a:srgbClr val="8EB4E3"/>
              </a:solidFill>
              <a:ln w="3175">
                <a:solidFill>
                  <a:srgbClr val="000000"/>
                </a:solidFill>
                <a:prstDash val="solid"/>
              </a:ln>
            </c:spPr>
            <c:extLst>
              <c:ext xmlns:c16="http://schemas.microsoft.com/office/drawing/2014/chart" uri="{C3380CC4-5D6E-409C-BE32-E72D297353CC}">
                <c16:uniqueId val="{00000005-637D-46D7-A253-EB8D557DC31E}"/>
              </c:ext>
            </c:extLst>
          </c:dPt>
          <c:dLbls>
            <c:dLbl>
              <c:idx val="0"/>
              <c:layout>
                <c:manualLayout>
                  <c:x val="4.0169447883274603E-2"/>
                  <c:y val="-0.10367057262736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37D-46D7-A253-EB8D557DC31E}"/>
                </c:ext>
              </c:extLst>
            </c:dLbl>
            <c:dLbl>
              <c:idx val="1"/>
              <c:layout>
                <c:manualLayout>
                  <c:x val="2.7773528308961378E-3"/>
                  <c:y val="8.040697615500755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7D-46D7-A253-EB8D557DC31E}"/>
                </c:ext>
              </c:extLst>
            </c:dLbl>
            <c:dLbl>
              <c:idx val="2"/>
              <c:layout>
                <c:manualLayout>
                  <c:x val="-3.4025983445162097E-2"/>
                  <c:y val="2.413210712572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37D-46D7-A253-EB8D557DC31E}"/>
                </c:ext>
              </c:extLst>
            </c:dLbl>
            <c:dLbl>
              <c:idx val="3"/>
              <c:layout>
                <c:manualLayout>
                  <c:x val="-6.3737324524196004E-2"/>
                  <c:y val="-0.1350361937330739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7D-46D7-A253-EB8D557DC31E}"/>
                </c:ext>
              </c:extLst>
            </c:dLbl>
            <c:dLbl>
              <c:idx val="4"/>
              <c:layout>
                <c:manualLayout>
                  <c:x val="-6.6330439080279002E-3"/>
                  <c:y val="-0.10882477528146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37D-46D7-A253-EB8D557DC31E}"/>
                </c:ext>
              </c:extLst>
            </c:dLbl>
            <c:dLbl>
              <c:idx val="5"/>
              <c:layout>
                <c:manualLayout>
                  <c:x val="5.42682048820885E-2"/>
                  <c:y val="-4.6224694172615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7D-46D7-A253-EB8D557DC31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'c23'!$AP$6:$AP$11</c:f>
              <c:strCache>
                <c:ptCount val="6"/>
                <c:pt idx="0">
                  <c:v>México</c:v>
                </c:pt>
                <c:pt idx="1">
                  <c:v>Rusia</c:v>
                </c:pt>
                <c:pt idx="2">
                  <c:v>Corea del Sur</c:v>
                </c:pt>
                <c:pt idx="3">
                  <c:v>China</c:v>
                </c:pt>
                <c:pt idx="4">
                  <c:v>Perú</c:v>
                </c:pt>
                <c:pt idx="5">
                  <c:v>Otros</c:v>
                </c:pt>
              </c:strCache>
            </c:strRef>
          </c:cat>
          <c:val>
            <c:numRef>
              <c:f>'c23'!$AQ$6:$AQ$11</c:f>
              <c:numCache>
                <c:formatCode>#,##0</c:formatCode>
                <c:ptCount val="6"/>
                <c:pt idx="0">
                  <c:v>3897.7788999999998</c:v>
                </c:pt>
                <c:pt idx="1">
                  <c:v>2512.19641</c:v>
                </c:pt>
                <c:pt idx="2">
                  <c:v>1060.7078099999999</c:v>
                </c:pt>
                <c:pt idx="3">
                  <c:v>885.95676000000003</c:v>
                </c:pt>
                <c:pt idx="4">
                  <c:v>446.52868000000001</c:v>
                </c:pt>
                <c:pt idx="5">
                  <c:v>542</c:v>
                </c:pt>
              </c:numCache>
            </c:numRef>
          </c:val>
          <c:extLst>
            <c:ext xmlns:c16="http://schemas.microsoft.com/office/drawing/2014/chart" uri="{C3380CC4-5D6E-409C-BE32-E72D297353CC}">
              <c16:uniqueId val="{00000006-637D-46D7-A253-EB8D557DC31E}"/>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22. Exportaciones de quesos por país de destino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3.021</a:t>
            </a:r>
          </a:p>
        </c:rich>
      </c:tx>
      <c:layout>
        <c:manualLayout>
          <c:xMode val="edge"/>
          <c:yMode val="edge"/>
          <c:x val="0.28828630326788546"/>
          <c:y val="3.663010072458891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2690924318220899"/>
          <c:y val="0.40731133814884701"/>
          <c:w val="0.34955416680205198"/>
          <c:h val="0.37240652610731301"/>
        </c:manualLayout>
      </c:layout>
      <c:pie3DChart>
        <c:varyColors val="1"/>
        <c:ser>
          <c:idx val="0"/>
          <c:order val="0"/>
          <c:spPr>
            <a:solidFill>
              <a:srgbClr val="4F81BD"/>
            </a:solidFill>
            <a:ln w="25400">
              <a:noFill/>
            </a:ln>
          </c:spPr>
          <c:explosion val="6"/>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D3D2-443A-A96F-AEF1C3DE6D6A}"/>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1-D3D2-443A-A96F-AEF1C3DE6D6A}"/>
              </c:ext>
            </c:extLst>
          </c:dPt>
          <c:dPt>
            <c:idx val="2"/>
            <c:bubble3D val="0"/>
            <c:spPr>
              <a:solidFill>
                <a:schemeClr val="accent2">
                  <a:lumMod val="20000"/>
                  <a:lumOff val="80000"/>
                </a:schemeClr>
              </a:solidFill>
              <a:ln w="12700">
                <a:solidFill>
                  <a:srgbClr val="000000"/>
                </a:solidFill>
                <a:prstDash val="solid"/>
              </a:ln>
            </c:spPr>
            <c:extLst>
              <c:ext xmlns:c16="http://schemas.microsoft.com/office/drawing/2014/chart" uri="{C3380CC4-5D6E-409C-BE32-E72D297353CC}">
                <c16:uniqueId val="{00000002-D3D2-443A-A96F-AEF1C3DE6D6A}"/>
              </c:ext>
            </c:extLst>
          </c:dPt>
          <c:dPt>
            <c:idx val="3"/>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3-D3D2-443A-A96F-AEF1C3DE6D6A}"/>
              </c:ext>
            </c:extLst>
          </c:dPt>
          <c:dPt>
            <c:idx val="4"/>
            <c:bubble3D val="0"/>
            <c:spPr>
              <a:solidFill>
                <a:srgbClr val="92D050"/>
              </a:solidFill>
              <a:ln w="25400">
                <a:noFill/>
              </a:ln>
            </c:spPr>
            <c:extLst>
              <c:ext xmlns:c16="http://schemas.microsoft.com/office/drawing/2014/chart" uri="{C3380CC4-5D6E-409C-BE32-E72D297353CC}">
                <c16:uniqueId val="{00000004-D3D2-443A-A96F-AEF1C3DE6D6A}"/>
              </c:ext>
            </c:extLst>
          </c:dPt>
          <c:dLbls>
            <c:dLbl>
              <c:idx val="0"/>
              <c:layout>
                <c:manualLayout>
                  <c:x val="4.2171373877410601E-2"/>
                  <c:y val="-8.66970347714799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3D2-443A-A96F-AEF1C3DE6D6A}"/>
                </c:ext>
              </c:extLst>
            </c:dLbl>
            <c:dLbl>
              <c:idx val="1"/>
              <c:layout>
                <c:manualLayout>
                  <c:x val="-2.4819408303575857E-2"/>
                  <c:y val="6.366601610696098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3D2-443A-A96F-AEF1C3DE6D6A}"/>
                </c:ext>
              </c:extLst>
            </c:dLbl>
            <c:dLbl>
              <c:idx val="2"/>
              <c:layout>
                <c:manualLayout>
                  <c:x val="-7.2825199837218094E-2"/>
                  <c:y val="-4.1691006572896303E-2"/>
                </c:manualLayout>
              </c:layout>
              <c:numFmt formatCode="0.0%" sourceLinked="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3D2-443A-A96F-AEF1C3DE6D6A}"/>
                </c:ext>
              </c:extLst>
            </c:dLbl>
            <c:dLbl>
              <c:idx val="3"/>
              <c:layout>
                <c:manualLayout>
                  <c:x val="-1.9563336425119999E-2"/>
                  <c:y val="-0.11115544918381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3D2-443A-A96F-AEF1C3DE6D6A}"/>
                </c:ext>
              </c:extLst>
            </c:dLbl>
            <c:dLbl>
              <c:idx val="4"/>
              <c:layout>
                <c:manualLayout>
                  <c:x val="7.5804730417281529E-2"/>
                  <c:y val="-6.45395607600331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3D2-443A-A96F-AEF1C3DE6D6A}"/>
                </c:ext>
              </c:extLst>
            </c:dLbl>
            <c:dLbl>
              <c:idx val="5"/>
              <c:layout>
                <c:manualLayout>
                  <c:x val="7.652101427235751E-2"/>
                  <c:y val="-1.601633129192184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1E0-4D5F-8DEF-10FD5C28DBE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'c23'!$AP$17:$AP$22</c:f>
              <c:strCache>
                <c:ptCount val="6"/>
                <c:pt idx="0">
                  <c:v>México</c:v>
                </c:pt>
                <c:pt idx="1">
                  <c:v>Rusia</c:v>
                </c:pt>
                <c:pt idx="2">
                  <c:v>China</c:v>
                </c:pt>
                <c:pt idx="3">
                  <c:v>Perú</c:v>
                </c:pt>
                <c:pt idx="4">
                  <c:v>Corea del Sur</c:v>
                </c:pt>
                <c:pt idx="5">
                  <c:v>Otros</c:v>
                </c:pt>
              </c:strCache>
            </c:strRef>
          </c:cat>
          <c:val>
            <c:numRef>
              <c:f>'c23'!$AQ$17:$AQ$22</c:f>
              <c:numCache>
                <c:formatCode>#,##0</c:formatCode>
                <c:ptCount val="6"/>
                <c:pt idx="0">
                  <c:v>1268.2050800000002</c:v>
                </c:pt>
                <c:pt idx="1">
                  <c:v>1159.1619599999999</c:v>
                </c:pt>
                <c:pt idx="2">
                  <c:v>69.780830000000009</c:v>
                </c:pt>
                <c:pt idx="3">
                  <c:v>163.49029999999999</c:v>
                </c:pt>
                <c:pt idx="4">
                  <c:v>272.80952000000002</c:v>
                </c:pt>
                <c:pt idx="5">
                  <c:v>87.065140000000014</c:v>
                </c:pt>
              </c:numCache>
            </c:numRef>
          </c:val>
          <c:extLst>
            <c:ext xmlns:c16="http://schemas.microsoft.com/office/drawing/2014/chart" uri="{C3380CC4-5D6E-409C-BE32-E72D297353CC}">
              <c16:uniqueId val="{00000005-D3D2-443A-A96F-AEF1C3DE6D6A}"/>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23. Exportaciones de quesos por variedad</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3.021</a:t>
            </a:r>
          </a:p>
        </c:rich>
      </c:tx>
      <c:layout>
        <c:manualLayout>
          <c:xMode val="edge"/>
          <c:yMode val="edge"/>
          <c:x val="0.27493180999433892"/>
          <c:y val="2.793393250086163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7930563159305"/>
          <c:y val="0.33856535609816452"/>
          <c:w val="0.34770514603616098"/>
          <c:h val="0.332215309444653"/>
        </c:manualLayout>
      </c:layout>
      <c:pie3DChart>
        <c:varyColors val="1"/>
        <c:ser>
          <c:idx val="0"/>
          <c:order val="0"/>
          <c:spPr>
            <a:solidFill>
              <a:srgbClr val="FFFF00"/>
            </a:solidFill>
            <a:ln w="3175">
              <a:solidFill>
                <a:srgbClr val="000000"/>
              </a:solidFill>
              <a:prstDash val="solid"/>
            </a:ln>
          </c:spPr>
          <c:explosion val="14"/>
          <c:dPt>
            <c:idx val="0"/>
            <c:bubble3D val="0"/>
            <c:extLst>
              <c:ext xmlns:c16="http://schemas.microsoft.com/office/drawing/2014/chart" uri="{C3380CC4-5D6E-409C-BE32-E72D297353CC}">
                <c16:uniqueId val="{00000000-231B-425C-A95C-03FD2F94E9F9}"/>
              </c:ext>
            </c:extLst>
          </c:dPt>
          <c:dPt>
            <c:idx val="1"/>
            <c:bubble3D val="0"/>
            <c:spPr>
              <a:solidFill>
                <a:schemeClr val="accent6">
                  <a:lumMod val="40000"/>
                  <a:lumOff val="60000"/>
                </a:schemeClr>
              </a:solidFill>
              <a:ln w="3175">
                <a:solidFill>
                  <a:srgbClr val="000000"/>
                </a:solidFill>
                <a:prstDash val="solid"/>
              </a:ln>
            </c:spPr>
            <c:extLst>
              <c:ext xmlns:c16="http://schemas.microsoft.com/office/drawing/2014/chart" uri="{C3380CC4-5D6E-409C-BE32-E72D297353CC}">
                <c16:uniqueId val="{00000001-231B-425C-A95C-03FD2F94E9F9}"/>
              </c:ext>
            </c:extLst>
          </c:dPt>
          <c:dPt>
            <c:idx val="2"/>
            <c:bubble3D val="0"/>
            <c:spPr>
              <a:solidFill>
                <a:srgbClr val="FFC000"/>
              </a:solidFill>
              <a:ln w="3175">
                <a:solidFill>
                  <a:srgbClr val="000000"/>
                </a:solidFill>
                <a:prstDash val="solid"/>
              </a:ln>
            </c:spPr>
            <c:extLst>
              <c:ext xmlns:c16="http://schemas.microsoft.com/office/drawing/2014/chart" uri="{C3380CC4-5D6E-409C-BE32-E72D297353CC}">
                <c16:uniqueId val="{00000002-231B-425C-A95C-03FD2F94E9F9}"/>
              </c:ext>
            </c:extLst>
          </c:dPt>
          <c:dPt>
            <c:idx val="3"/>
            <c:bubble3D val="0"/>
            <c:spPr>
              <a:solidFill>
                <a:schemeClr val="accent4">
                  <a:lumMod val="75000"/>
                </a:schemeClr>
              </a:solidFill>
              <a:ln w="3175">
                <a:solidFill>
                  <a:srgbClr val="000000"/>
                </a:solidFill>
                <a:prstDash val="solid"/>
              </a:ln>
            </c:spPr>
            <c:extLst>
              <c:ext xmlns:c16="http://schemas.microsoft.com/office/drawing/2014/chart" uri="{C3380CC4-5D6E-409C-BE32-E72D297353CC}">
                <c16:uniqueId val="{00000003-231B-425C-A95C-03FD2F94E9F9}"/>
              </c:ext>
            </c:extLst>
          </c:dPt>
          <c:dPt>
            <c:idx val="4"/>
            <c:bubble3D val="0"/>
            <c:spPr>
              <a:solidFill>
                <a:srgbClr val="C00000"/>
              </a:solidFill>
              <a:ln w="3175">
                <a:solidFill>
                  <a:srgbClr val="000000"/>
                </a:solidFill>
                <a:prstDash val="solid"/>
              </a:ln>
            </c:spPr>
            <c:extLst>
              <c:ext xmlns:c16="http://schemas.microsoft.com/office/drawing/2014/chart" uri="{C3380CC4-5D6E-409C-BE32-E72D297353CC}">
                <c16:uniqueId val="{00000004-231B-425C-A95C-03FD2F94E9F9}"/>
              </c:ext>
            </c:extLst>
          </c:dPt>
          <c:dPt>
            <c:idx val="5"/>
            <c:bubble3D val="0"/>
            <c:extLst>
              <c:ext xmlns:c16="http://schemas.microsoft.com/office/drawing/2014/chart" uri="{C3380CC4-5D6E-409C-BE32-E72D297353CC}">
                <c16:uniqueId val="{00000005-231B-425C-A95C-03FD2F94E9F9}"/>
              </c:ext>
            </c:extLst>
          </c:dPt>
          <c:dLbls>
            <c:dLbl>
              <c:idx val="0"/>
              <c:layout>
                <c:manualLayout>
                  <c:x val="4.5610355635083644E-2"/>
                  <c:y val="-6.8988750143605823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31B-425C-A95C-03FD2F94E9F9}"/>
                </c:ext>
              </c:extLst>
            </c:dLbl>
            <c:dLbl>
              <c:idx val="1"/>
              <c:layout>
                <c:manualLayout>
                  <c:x val="8.3166508059567684E-2"/>
                  <c:y val="-3.430136889454475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1B-425C-A95C-03FD2F94E9F9}"/>
                </c:ext>
              </c:extLst>
            </c:dLbl>
            <c:dLbl>
              <c:idx val="2"/>
              <c:layout>
                <c:manualLayout>
                  <c:x val="0.1028018697003896"/>
                  <c:y val="3.5983633358961403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31B-425C-A95C-03FD2F94E9F9}"/>
                </c:ext>
              </c:extLst>
            </c:dLbl>
            <c:dLbl>
              <c:idx val="3"/>
              <c:layout>
                <c:manualLayout>
                  <c:x val="-7.3484150925371375E-2"/>
                  <c:y val="3.52890232155324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1B-425C-A95C-03FD2F94E9F9}"/>
                </c:ext>
              </c:extLst>
            </c:dLbl>
            <c:dLbl>
              <c:idx val="4"/>
              <c:layout>
                <c:manualLayout>
                  <c:x val="-2.4708529080923726E-2"/>
                  <c:y val="-1.7222089663034956E-3"/>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31B-425C-A95C-03FD2F94E9F9}"/>
                </c:ext>
              </c:extLst>
            </c:dLbl>
            <c:dLbl>
              <c:idx val="5"/>
              <c:layout>
                <c:manualLayout>
                  <c:x val="-5.5590551181102364E-2"/>
                  <c:y val="-9.8281502690951511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31B-425C-A95C-03FD2F94E9F9}"/>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'c24'!$AH$11:$AH$16</c:f>
              <c:strCache>
                <c:ptCount val="6"/>
                <c:pt idx="0">
                  <c:v>Quesos frescos                                                                                      </c:v>
                </c:pt>
                <c:pt idx="1">
                  <c:v>Mozzarella</c:v>
                </c:pt>
                <c:pt idx="2">
                  <c:v>Queso de cualquier tipo, rallado o en polvo                                                         </c:v>
                </c:pt>
                <c:pt idx="3">
                  <c:v>Gouda y del tipo gouda</c:v>
                </c:pt>
                <c:pt idx="4">
                  <c:v>Edam y del tipo edam</c:v>
                </c:pt>
                <c:pt idx="5">
                  <c:v>Parmesano y del tipo parmesano</c:v>
                </c:pt>
              </c:strCache>
            </c:strRef>
          </c:cat>
          <c:val>
            <c:numRef>
              <c:f>'c24'!$AI$11:$AI$16</c:f>
              <c:numCache>
                <c:formatCode>#,##0.0</c:formatCode>
                <c:ptCount val="6"/>
                <c:pt idx="0">
                  <c:v>8.8999999999999996E-2</c:v>
                </c:pt>
                <c:pt idx="1">
                  <c:v>189.57717000000002</c:v>
                </c:pt>
                <c:pt idx="2">
                  <c:v>0.32800000000000001</c:v>
                </c:pt>
                <c:pt idx="3">
                  <c:v>2182.5</c:v>
                </c:pt>
                <c:pt idx="4">
                  <c:v>100.1</c:v>
                </c:pt>
                <c:pt idx="5">
                  <c:v>548</c:v>
                </c:pt>
              </c:numCache>
            </c:numRef>
          </c:val>
          <c:extLst>
            <c:ext xmlns:c16="http://schemas.microsoft.com/office/drawing/2014/chart" uri="{C3380CC4-5D6E-409C-BE32-E72D297353CC}">
              <c16:uniqueId val="{00000006-231B-425C-A95C-03FD2F94E9F9}"/>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s-CL"/>
              <a:t>PRODUCCION Y RECEPCION DE LECHE</a:t>
            </a:r>
          </a:p>
        </c:rich>
      </c:tx>
      <c:overlay val="0"/>
      <c:spPr>
        <a:solidFill>
          <a:srgbClr val="FFFFFF"/>
        </a:solid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53917792"/>
        <c:axId val="853923776"/>
      </c:barChart>
      <c:catAx>
        <c:axId val="85391779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23776"/>
        <c:crosses val="autoZero"/>
        <c:auto val="1"/>
        <c:lblAlgn val="ctr"/>
        <c:lblOffset val="100"/>
        <c:tickMarkSkip val="1"/>
        <c:noMultiLvlLbl val="0"/>
      </c:catAx>
      <c:valAx>
        <c:axId val="8539237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17792"/>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25.   Lácteos: comercio exterior Chile - Mercosur</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Años 2002  -  2018</a:t>
            </a:r>
          </a:p>
          <a:p>
            <a:pPr>
              <a:defRPr sz="8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6063131619037133"/>
          <c:y val="3.1100595598627094E-2"/>
        </c:manualLayout>
      </c:layout>
      <c:overlay val="0"/>
      <c:spPr>
        <a:noFill/>
        <a:ln w="25400">
          <a:noFill/>
        </a:ln>
      </c:spPr>
    </c:title>
    <c:autoTitleDeleted val="0"/>
    <c:plotArea>
      <c:layout>
        <c:manualLayout>
          <c:layoutTarget val="inner"/>
          <c:xMode val="edge"/>
          <c:yMode val="edge"/>
          <c:x val="0.114384997927891"/>
          <c:y val="0.15352404690420901"/>
          <c:w val="0.85547682763430799"/>
          <c:h val="0.51572859882899302"/>
        </c:manualLayout>
      </c:layout>
      <c:barChart>
        <c:barDir val="col"/>
        <c:grouping val="clustered"/>
        <c:varyColors val="0"/>
        <c:ser>
          <c:idx val="0"/>
          <c:order val="0"/>
          <c:tx>
            <c:strRef>
              <c:f>'g 24-25'!$AJ$32</c:f>
              <c:strCache>
                <c:ptCount val="1"/>
                <c:pt idx="0">
                  <c:v>Exp</c:v>
                </c:pt>
              </c:strCache>
            </c:strRef>
          </c:tx>
          <c:spPr>
            <a:solidFill>
              <a:srgbClr val="FF0000"/>
            </a:solidFill>
            <a:ln w="3175">
              <a:solidFill>
                <a:srgbClr val="000000"/>
              </a:solidFill>
              <a:prstDash val="solid"/>
            </a:ln>
          </c:spPr>
          <c:invertIfNegative val="0"/>
          <c:cat>
            <c:strRef>
              <c:f>'g 24-25'!$AK$31:$BB$31</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Ene-may 17</c:v>
                </c:pt>
                <c:pt idx="17">
                  <c:v>Ene-may 18</c:v>
                </c:pt>
              </c:strCache>
            </c:strRef>
          </c:cat>
          <c:val>
            <c:numRef>
              <c:f>'g 24-25'!$AK$32:$BB$32</c:f>
              <c:numCache>
                <c:formatCode>#,##0</c:formatCode>
                <c:ptCount val="18"/>
                <c:pt idx="0">
                  <c:v>5438</c:v>
                </c:pt>
                <c:pt idx="1">
                  <c:v>1732</c:v>
                </c:pt>
                <c:pt idx="2">
                  <c:v>124.8</c:v>
                </c:pt>
                <c:pt idx="3">
                  <c:v>2683.14</c:v>
                </c:pt>
                <c:pt idx="4">
                  <c:v>51.2</c:v>
                </c:pt>
                <c:pt idx="5">
                  <c:v>3.5459999999999998</c:v>
                </c:pt>
                <c:pt idx="6">
                  <c:v>905.94100000000003</c:v>
                </c:pt>
                <c:pt idx="7">
                  <c:v>46.076000000000001</c:v>
                </c:pt>
                <c:pt idx="8">
                  <c:v>10904.166999999999</c:v>
                </c:pt>
                <c:pt idx="9">
                  <c:v>19332</c:v>
                </c:pt>
                <c:pt idx="10">
                  <c:v>24722.592000000001</c:v>
                </c:pt>
                <c:pt idx="11">
                  <c:v>22047.008000000002</c:v>
                </c:pt>
                <c:pt idx="12">
                  <c:v>18627.3737</c:v>
                </c:pt>
                <c:pt idx="13">
                  <c:v>3938.3812699999999</c:v>
                </c:pt>
                <c:pt idx="14">
                  <c:v>16792.135309999998</c:v>
                </c:pt>
                <c:pt idx="15">
                  <c:v>15366.00102</c:v>
                </c:pt>
                <c:pt idx="16">
                  <c:v>10812.362859999999</c:v>
                </c:pt>
                <c:pt idx="17">
                  <c:v>6873.7534800000003</c:v>
                </c:pt>
              </c:numCache>
            </c:numRef>
          </c:val>
          <c:extLst>
            <c:ext xmlns:c16="http://schemas.microsoft.com/office/drawing/2014/chart" uri="{C3380CC4-5D6E-409C-BE32-E72D297353CC}">
              <c16:uniqueId val="{00000000-3FBE-44E9-991C-76E5A692D447}"/>
            </c:ext>
          </c:extLst>
        </c:ser>
        <c:ser>
          <c:idx val="1"/>
          <c:order val="1"/>
          <c:tx>
            <c:strRef>
              <c:f>'g 24-25'!$AJ$33</c:f>
              <c:strCache>
                <c:ptCount val="1"/>
                <c:pt idx="0">
                  <c:v>Imp</c:v>
                </c:pt>
              </c:strCache>
            </c:strRef>
          </c:tx>
          <c:spPr>
            <a:solidFill>
              <a:srgbClr val="FFFF00"/>
            </a:solidFill>
            <a:ln w="3175">
              <a:solidFill>
                <a:srgbClr val="000000"/>
              </a:solidFill>
              <a:prstDash val="solid"/>
            </a:ln>
          </c:spPr>
          <c:invertIfNegative val="0"/>
          <c:cat>
            <c:strRef>
              <c:f>'g 24-25'!$AK$31:$BB$31</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Ene-may 17</c:v>
                </c:pt>
                <c:pt idx="17">
                  <c:v>Ene-may 18</c:v>
                </c:pt>
              </c:strCache>
            </c:strRef>
          </c:cat>
          <c:val>
            <c:numRef>
              <c:f>'g 24-25'!$AK$33:$BB$33</c:f>
              <c:numCache>
                <c:formatCode>#,##0</c:formatCode>
                <c:ptCount val="18"/>
                <c:pt idx="0">
                  <c:v>15926</c:v>
                </c:pt>
                <c:pt idx="1">
                  <c:v>48103</c:v>
                </c:pt>
                <c:pt idx="2">
                  <c:v>34183</c:v>
                </c:pt>
                <c:pt idx="3">
                  <c:v>65933</c:v>
                </c:pt>
                <c:pt idx="4">
                  <c:v>67546</c:v>
                </c:pt>
                <c:pt idx="5">
                  <c:v>40935</c:v>
                </c:pt>
                <c:pt idx="6">
                  <c:v>52177</c:v>
                </c:pt>
                <c:pt idx="7">
                  <c:v>53324</c:v>
                </c:pt>
                <c:pt idx="8">
                  <c:v>48690</c:v>
                </c:pt>
                <c:pt idx="9">
                  <c:v>66968</c:v>
                </c:pt>
                <c:pt idx="10">
                  <c:v>81738.159</c:v>
                </c:pt>
                <c:pt idx="11">
                  <c:v>76079.263999999996</c:v>
                </c:pt>
                <c:pt idx="12">
                  <c:v>70930.066999999995</c:v>
                </c:pt>
                <c:pt idx="13">
                  <c:v>64911.697899999999</c:v>
                </c:pt>
                <c:pt idx="14">
                  <c:v>58788.841710000001</c:v>
                </c:pt>
                <c:pt idx="15">
                  <c:v>66154.130780000007</c:v>
                </c:pt>
                <c:pt idx="16">
                  <c:v>24209.823519999998</c:v>
                </c:pt>
                <c:pt idx="17">
                  <c:v>27775.396089999998</c:v>
                </c:pt>
              </c:numCache>
            </c:numRef>
          </c:val>
          <c:extLst>
            <c:ext xmlns:c16="http://schemas.microsoft.com/office/drawing/2014/chart" uri="{C3380CC4-5D6E-409C-BE32-E72D297353CC}">
              <c16:uniqueId val="{00000001-3FBE-44E9-991C-76E5A692D447}"/>
            </c:ext>
          </c:extLst>
        </c:ser>
        <c:ser>
          <c:idx val="2"/>
          <c:order val="2"/>
          <c:tx>
            <c:strRef>
              <c:f>'g 24-25'!$AJ$34</c:f>
              <c:strCache>
                <c:ptCount val="1"/>
                <c:pt idx="0">
                  <c:v>Saldo</c:v>
                </c:pt>
              </c:strCache>
            </c:strRef>
          </c:tx>
          <c:spPr>
            <a:solidFill>
              <a:srgbClr val="9BBB59"/>
            </a:solidFill>
            <a:ln w="25400">
              <a:noFill/>
            </a:ln>
          </c:spPr>
          <c:invertIfNegative val="0"/>
          <c:cat>
            <c:strRef>
              <c:f>'g 24-25'!$AK$31:$BB$31</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Ene-may 17</c:v>
                </c:pt>
                <c:pt idx="17">
                  <c:v>Ene-may 18</c:v>
                </c:pt>
              </c:strCache>
            </c:strRef>
          </c:cat>
          <c:val>
            <c:numRef>
              <c:f>'g 24-25'!$AK$34:$BB$34</c:f>
              <c:numCache>
                <c:formatCode>#,##0</c:formatCode>
                <c:ptCount val="18"/>
                <c:pt idx="0">
                  <c:v>-10488</c:v>
                </c:pt>
                <c:pt idx="1">
                  <c:v>-46371</c:v>
                </c:pt>
                <c:pt idx="2">
                  <c:v>-34058.199999999997</c:v>
                </c:pt>
                <c:pt idx="3">
                  <c:v>-63249.86</c:v>
                </c:pt>
                <c:pt idx="4">
                  <c:v>-67494.8</c:v>
                </c:pt>
                <c:pt idx="5">
                  <c:v>-40931.453999999998</c:v>
                </c:pt>
                <c:pt idx="6">
                  <c:v>-51271.059000000001</c:v>
                </c:pt>
                <c:pt idx="7">
                  <c:v>-53277.923999999999</c:v>
                </c:pt>
                <c:pt idx="8">
                  <c:v>-37785.832999999999</c:v>
                </c:pt>
                <c:pt idx="9">
                  <c:v>-47636</c:v>
                </c:pt>
                <c:pt idx="10">
                  <c:v>-57015.566999999995</c:v>
                </c:pt>
                <c:pt idx="11">
                  <c:v>-54032.255999999994</c:v>
                </c:pt>
                <c:pt idx="12">
                  <c:v>-52302.693299999999</c:v>
                </c:pt>
                <c:pt idx="13">
                  <c:v>-60973.316630000001</c:v>
                </c:pt>
                <c:pt idx="14">
                  <c:v>-41996.706400000003</c:v>
                </c:pt>
                <c:pt idx="15">
                  <c:v>-50788.129760000011</c:v>
                </c:pt>
                <c:pt idx="16">
                  <c:v>-13397.460659999999</c:v>
                </c:pt>
                <c:pt idx="17">
                  <c:v>-20901.642609999999</c:v>
                </c:pt>
              </c:numCache>
            </c:numRef>
          </c:val>
          <c:extLst>
            <c:ext xmlns:c16="http://schemas.microsoft.com/office/drawing/2014/chart" uri="{C3380CC4-5D6E-409C-BE32-E72D297353CC}">
              <c16:uniqueId val="{00000002-3FBE-44E9-991C-76E5A692D447}"/>
            </c:ext>
          </c:extLst>
        </c:ser>
        <c:dLbls>
          <c:showLegendKey val="0"/>
          <c:showVal val="0"/>
          <c:showCatName val="0"/>
          <c:showSerName val="0"/>
          <c:showPercent val="0"/>
          <c:showBubbleSize val="0"/>
        </c:dLbls>
        <c:gapWidth val="150"/>
        <c:axId val="1132536576"/>
        <c:axId val="1132539840"/>
      </c:barChart>
      <c:catAx>
        <c:axId val="11325365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132539840"/>
        <c:crosses val="autoZero"/>
        <c:auto val="1"/>
        <c:lblAlgn val="ctr"/>
        <c:lblOffset val="100"/>
        <c:noMultiLvlLbl val="0"/>
      </c:catAx>
      <c:valAx>
        <c:axId val="113253984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USD</a:t>
                </a:r>
              </a:p>
            </c:rich>
          </c:tx>
          <c:layout>
            <c:manualLayout>
              <c:xMode val="edge"/>
              <c:yMode val="edge"/>
              <c:x val="2.0848778518069856E-2"/>
              <c:y val="0.2823823945083787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132536576"/>
        <c:crosses val="autoZero"/>
        <c:crossBetween val="between"/>
      </c:valAx>
      <c:dTable>
        <c:showHorzBorder val="1"/>
        <c:showVertBorder val="1"/>
        <c:showOutline val="1"/>
        <c:showKeys val="1"/>
        <c:spPr>
          <a:ln w="3175">
            <a:solidFill>
              <a:srgbClr val="808080"/>
            </a:solidFill>
            <a:prstDash val="solid"/>
          </a:ln>
        </c:spPr>
        <c:txPr>
          <a:bodyPr/>
          <a:lstStyle/>
          <a:p>
            <a:pPr rtl="0">
              <a:defRPr sz="7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c:pageMargins b="1" l="0.75" r="0.75" t="1" header="0.51180555555555596" footer="0.51180555555555596"/>
    <c:pageSetup paperSize="9" firstPageNumber="0" orientation="landscape" horizontalDpi="1200" verticalDpi="1200"/>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24.  Chile: comercio exterior de lácteos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2002  -  2018</a:t>
            </a:r>
          </a:p>
        </c:rich>
      </c:tx>
      <c:layout>
        <c:manualLayout>
          <c:xMode val="edge"/>
          <c:yMode val="edge"/>
          <c:x val="0.29904025595126965"/>
          <c:y val="3.1026398142539876E-2"/>
        </c:manualLayout>
      </c:layout>
      <c:overlay val="0"/>
      <c:spPr>
        <a:noFill/>
        <a:ln w="25400">
          <a:noFill/>
        </a:ln>
      </c:spPr>
    </c:title>
    <c:autoTitleDeleted val="0"/>
    <c:plotArea>
      <c:layout>
        <c:manualLayout>
          <c:layoutTarget val="inner"/>
          <c:xMode val="edge"/>
          <c:yMode val="edge"/>
          <c:x val="0.12646511236304667"/>
          <c:y val="0.12873536240662201"/>
          <c:w val="0.85618789283138774"/>
          <c:h val="0.56801909307875897"/>
        </c:manualLayout>
      </c:layout>
      <c:barChart>
        <c:barDir val="col"/>
        <c:grouping val="clustered"/>
        <c:varyColors val="0"/>
        <c:ser>
          <c:idx val="0"/>
          <c:order val="0"/>
          <c:tx>
            <c:strRef>
              <c:f>'g 24-25'!$AJ$9</c:f>
              <c:strCache>
                <c:ptCount val="1"/>
                <c:pt idx="0">
                  <c:v>Imp</c:v>
                </c:pt>
              </c:strCache>
            </c:strRef>
          </c:tx>
          <c:spPr>
            <a:solidFill>
              <a:srgbClr val="FF0000"/>
            </a:solidFill>
            <a:ln w="3175">
              <a:solidFill>
                <a:srgbClr val="000000"/>
              </a:solidFill>
              <a:prstDash val="solid"/>
            </a:ln>
          </c:spPr>
          <c:invertIfNegative val="0"/>
          <c:cat>
            <c:strRef>
              <c:f>'g 24-25'!$AK$8:$BB$8</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Ene-may 17</c:v>
                </c:pt>
                <c:pt idx="17">
                  <c:v>Ene-may 18</c:v>
                </c:pt>
              </c:strCache>
            </c:strRef>
          </c:cat>
          <c:val>
            <c:numRef>
              <c:f>'g 24-25'!$AK$9:$BB$9</c:f>
              <c:numCache>
                <c:formatCode>#,##0_);\(#,##0\)</c:formatCode>
                <c:ptCount val="18"/>
                <c:pt idx="0">
                  <c:v>25668</c:v>
                </c:pt>
                <c:pt idx="1">
                  <c:v>72162</c:v>
                </c:pt>
                <c:pt idx="2">
                  <c:v>50688</c:v>
                </c:pt>
                <c:pt idx="3">
                  <c:v>85423</c:v>
                </c:pt>
                <c:pt idx="4" formatCode="#,##0">
                  <c:v>86123</c:v>
                </c:pt>
                <c:pt idx="5" formatCode="#,##0">
                  <c:v>73945</c:v>
                </c:pt>
                <c:pt idx="6" formatCode="#,##0">
                  <c:v>102085</c:v>
                </c:pt>
                <c:pt idx="7" formatCode="#,##0">
                  <c:v>76384</c:v>
                </c:pt>
                <c:pt idx="8" formatCode="#,##0">
                  <c:v>89288</c:v>
                </c:pt>
                <c:pt idx="9" formatCode="#,##0">
                  <c:v>128986</c:v>
                </c:pt>
                <c:pt idx="10" formatCode="#,##0">
                  <c:v>187700.777</c:v>
                </c:pt>
                <c:pt idx="11" formatCode="#,##0">
                  <c:v>219229.93400000001</c:v>
                </c:pt>
                <c:pt idx="12" formatCode="#,##0">
                  <c:v>224997.76699999999</c:v>
                </c:pt>
                <c:pt idx="13" formatCode="#,##0">
                  <c:v>212555</c:v>
                </c:pt>
                <c:pt idx="14" formatCode="#,##0">
                  <c:v>209549.29949999999</c:v>
                </c:pt>
                <c:pt idx="15" formatCode="#,##0">
                  <c:v>325644.84794000001</c:v>
                </c:pt>
                <c:pt idx="16" formatCode="#,##0">
                  <c:v>139708.20199</c:v>
                </c:pt>
                <c:pt idx="17" formatCode="#,##0">
                  <c:v>141419.2481</c:v>
                </c:pt>
              </c:numCache>
            </c:numRef>
          </c:val>
          <c:extLst>
            <c:ext xmlns:c16="http://schemas.microsoft.com/office/drawing/2014/chart" uri="{C3380CC4-5D6E-409C-BE32-E72D297353CC}">
              <c16:uniqueId val="{00000000-BDBE-4EB6-8FD7-357217A407C2}"/>
            </c:ext>
          </c:extLst>
        </c:ser>
        <c:ser>
          <c:idx val="1"/>
          <c:order val="1"/>
          <c:tx>
            <c:strRef>
              <c:f>'g 24-25'!$AJ$10</c:f>
              <c:strCache>
                <c:ptCount val="1"/>
                <c:pt idx="0">
                  <c:v>Exp</c:v>
                </c:pt>
              </c:strCache>
            </c:strRef>
          </c:tx>
          <c:spPr>
            <a:solidFill>
              <a:srgbClr val="FFFF00"/>
            </a:solidFill>
            <a:ln w="3175">
              <a:solidFill>
                <a:srgbClr val="000000"/>
              </a:solidFill>
              <a:prstDash val="solid"/>
            </a:ln>
          </c:spPr>
          <c:invertIfNegative val="0"/>
          <c:cat>
            <c:strRef>
              <c:f>'g 24-25'!$AK$8:$BB$8</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Ene-may 17</c:v>
                </c:pt>
                <c:pt idx="17">
                  <c:v>Ene-may 18</c:v>
                </c:pt>
              </c:strCache>
            </c:strRef>
          </c:cat>
          <c:val>
            <c:numRef>
              <c:f>'g 24-25'!$AK$10:$BB$10</c:f>
              <c:numCache>
                <c:formatCode>#,##0_);\(#,##0\)</c:formatCode>
                <c:ptCount val="18"/>
                <c:pt idx="0">
                  <c:v>44970</c:v>
                </c:pt>
                <c:pt idx="1">
                  <c:v>55458</c:v>
                </c:pt>
                <c:pt idx="2">
                  <c:v>85519</c:v>
                </c:pt>
                <c:pt idx="3">
                  <c:v>115211</c:v>
                </c:pt>
                <c:pt idx="4" formatCode="#,##0">
                  <c:v>121980</c:v>
                </c:pt>
                <c:pt idx="5" formatCode="#,##0">
                  <c:v>173548</c:v>
                </c:pt>
                <c:pt idx="6" formatCode="#,##0">
                  <c:v>226406</c:v>
                </c:pt>
                <c:pt idx="7" formatCode="#,##0">
                  <c:v>129655</c:v>
                </c:pt>
                <c:pt idx="8" formatCode="#,##0">
                  <c:v>159263</c:v>
                </c:pt>
                <c:pt idx="9" formatCode="#,##0">
                  <c:v>201828</c:v>
                </c:pt>
                <c:pt idx="10" formatCode="#,##0">
                  <c:v>212166.80900000001</c:v>
                </c:pt>
                <c:pt idx="11" formatCode="#,##0">
                  <c:v>269747.93300000002</c:v>
                </c:pt>
                <c:pt idx="12" formatCode="#,##0">
                  <c:v>299788.25543999998</c:v>
                </c:pt>
                <c:pt idx="13" formatCode="#,##0">
                  <c:v>172765.05684</c:v>
                </c:pt>
                <c:pt idx="14" formatCode="#,##0">
                  <c:v>169372.28246000002</c:v>
                </c:pt>
                <c:pt idx="15" formatCode="#,##0">
                  <c:v>204530.25884999998</c:v>
                </c:pt>
                <c:pt idx="16" formatCode="#,##0">
                  <c:v>94939.811060000007</c:v>
                </c:pt>
                <c:pt idx="17" formatCode="#,##0">
                  <c:v>89452.142469999992</c:v>
                </c:pt>
              </c:numCache>
            </c:numRef>
          </c:val>
          <c:extLst>
            <c:ext xmlns:c16="http://schemas.microsoft.com/office/drawing/2014/chart" uri="{C3380CC4-5D6E-409C-BE32-E72D297353CC}">
              <c16:uniqueId val="{00000001-BDBE-4EB6-8FD7-357217A407C2}"/>
            </c:ext>
          </c:extLst>
        </c:ser>
        <c:ser>
          <c:idx val="2"/>
          <c:order val="2"/>
          <c:tx>
            <c:strRef>
              <c:f>'g 24-25'!$AJ$11</c:f>
              <c:strCache>
                <c:ptCount val="1"/>
                <c:pt idx="0">
                  <c:v>Saldo</c:v>
                </c:pt>
              </c:strCache>
            </c:strRef>
          </c:tx>
          <c:spPr>
            <a:solidFill>
              <a:srgbClr val="9BBB59"/>
            </a:solidFill>
            <a:ln w="3175">
              <a:solidFill>
                <a:srgbClr val="000000"/>
              </a:solidFill>
              <a:prstDash val="solid"/>
            </a:ln>
          </c:spPr>
          <c:invertIfNegative val="0"/>
          <c:cat>
            <c:strRef>
              <c:f>'g 24-25'!$AK$8:$BB$8</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Ene-may 17</c:v>
                </c:pt>
                <c:pt idx="17">
                  <c:v>Ene-may 18</c:v>
                </c:pt>
              </c:strCache>
            </c:strRef>
          </c:cat>
          <c:val>
            <c:numRef>
              <c:f>'g 24-25'!$AK$11:$BB$11</c:f>
              <c:numCache>
                <c:formatCode>#,##0</c:formatCode>
                <c:ptCount val="18"/>
                <c:pt idx="0">
                  <c:v>19302</c:v>
                </c:pt>
                <c:pt idx="1">
                  <c:v>-16704</c:v>
                </c:pt>
                <c:pt idx="2">
                  <c:v>34831</c:v>
                </c:pt>
                <c:pt idx="3">
                  <c:v>29788</c:v>
                </c:pt>
                <c:pt idx="4">
                  <c:v>35857</c:v>
                </c:pt>
                <c:pt idx="5">
                  <c:v>99603</c:v>
                </c:pt>
                <c:pt idx="6">
                  <c:v>124321</c:v>
                </c:pt>
                <c:pt idx="7">
                  <c:v>53271</c:v>
                </c:pt>
                <c:pt idx="8">
                  <c:v>69975</c:v>
                </c:pt>
                <c:pt idx="9">
                  <c:v>72842</c:v>
                </c:pt>
                <c:pt idx="10">
                  <c:v>24466.032000000007</c:v>
                </c:pt>
                <c:pt idx="11">
                  <c:v>50517.999000000011</c:v>
                </c:pt>
                <c:pt idx="12">
                  <c:v>74790.488439999986</c:v>
                </c:pt>
                <c:pt idx="13">
                  <c:v>-39789.943159999995</c:v>
                </c:pt>
                <c:pt idx="14">
                  <c:v>-40177.017039999977</c:v>
                </c:pt>
                <c:pt idx="15">
                  <c:v>-121114.58909000002</c:v>
                </c:pt>
                <c:pt idx="16">
                  <c:v>-44768.390929999994</c:v>
                </c:pt>
                <c:pt idx="17">
                  <c:v>-51967.105630000005</c:v>
                </c:pt>
              </c:numCache>
            </c:numRef>
          </c:val>
          <c:extLst>
            <c:ext xmlns:c16="http://schemas.microsoft.com/office/drawing/2014/chart" uri="{C3380CC4-5D6E-409C-BE32-E72D297353CC}">
              <c16:uniqueId val="{00000002-BDBE-4EB6-8FD7-357217A407C2}"/>
            </c:ext>
          </c:extLst>
        </c:ser>
        <c:dLbls>
          <c:showLegendKey val="0"/>
          <c:showVal val="0"/>
          <c:showCatName val="0"/>
          <c:showSerName val="0"/>
          <c:showPercent val="0"/>
          <c:showBubbleSize val="0"/>
        </c:dLbls>
        <c:gapWidth val="150"/>
        <c:axId val="1132534944"/>
        <c:axId val="1132548544"/>
      </c:barChart>
      <c:catAx>
        <c:axId val="1132534944"/>
        <c:scaling>
          <c:orientation val="minMax"/>
        </c:scaling>
        <c:delete val="0"/>
        <c:axPos val="b"/>
        <c:numFmt formatCode="General" sourceLinked="1"/>
        <c:majorTickMark val="out"/>
        <c:minorTickMark val="none"/>
        <c:tickLblPos val="nextTo"/>
        <c:spPr>
          <a:ln w="3175">
            <a:solidFill>
              <a:srgbClr val="808080"/>
            </a:solidFill>
            <a:prstDash val="solid"/>
          </a:ln>
        </c:spPr>
        <c:crossAx val="1132548544"/>
        <c:crosses val="autoZero"/>
        <c:auto val="1"/>
        <c:lblAlgn val="ctr"/>
        <c:lblOffset val="100"/>
        <c:noMultiLvlLbl val="0"/>
      </c:catAx>
      <c:valAx>
        <c:axId val="1132548544"/>
        <c:scaling>
          <c:orientation val="minMax"/>
          <c:min val="-20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USD</a:t>
                </a:r>
              </a:p>
            </c:rich>
          </c:tx>
          <c:layout>
            <c:manualLayout>
              <c:xMode val="edge"/>
              <c:yMode val="edge"/>
              <c:x val="1.9204398613353244E-2"/>
              <c:y val="0.26979684029880879"/>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34944"/>
        <c:crosses val="autoZero"/>
        <c:crossBetween val="between"/>
        <c:majorUnit val="50000"/>
        <c:minorUnit val="4000"/>
      </c:valAx>
      <c:dTable>
        <c:showHorzBorder val="1"/>
        <c:showVertBorder val="1"/>
        <c:showOutline val="1"/>
        <c:showKeys val="1"/>
        <c:spPr>
          <a:ln w="3175">
            <a:solidFill>
              <a:srgbClr val="808080"/>
            </a:solidFill>
            <a:prstDash val="solid"/>
          </a:ln>
        </c:spPr>
        <c:txPr>
          <a:bodyPr/>
          <a:lstStyle/>
          <a:p>
            <a:pPr rtl="0">
              <a:defRPr sz="7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26. Saldo de la balanza comercial de lácteos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Chile - Argentina</a:t>
            </a:r>
          </a:p>
        </c:rich>
      </c:tx>
      <c:layout>
        <c:manualLayout>
          <c:xMode val="edge"/>
          <c:yMode val="edge"/>
          <c:x val="0.28328639802377642"/>
          <c:y val="3.3613445378151259E-2"/>
        </c:manualLayout>
      </c:layout>
      <c:overlay val="0"/>
      <c:spPr>
        <a:noFill/>
        <a:ln w="25400">
          <a:noFill/>
        </a:ln>
      </c:spPr>
    </c:title>
    <c:autoTitleDeleted val="0"/>
    <c:plotArea>
      <c:layout>
        <c:manualLayout>
          <c:layoutTarget val="inner"/>
          <c:xMode val="edge"/>
          <c:yMode val="edge"/>
          <c:x val="0.12842318931096799"/>
          <c:y val="0.163399280972231"/>
          <c:w val="0.79886740803396095"/>
          <c:h val="0.577032576810252"/>
        </c:manualLayout>
      </c:layout>
      <c:barChart>
        <c:barDir val="col"/>
        <c:grouping val="clustered"/>
        <c:varyColors val="0"/>
        <c:ser>
          <c:idx val="0"/>
          <c:order val="0"/>
          <c:tx>
            <c:strRef>
              <c:f>'c27'!$B$9</c:f>
              <c:strCache>
                <c:ptCount val="1"/>
                <c:pt idx="0">
                  <c:v>Exportaciones</c:v>
                </c:pt>
              </c:strCache>
            </c:strRef>
          </c:tx>
          <c:spPr>
            <a:solidFill>
              <a:srgbClr val="FF6600"/>
            </a:solidFill>
            <a:ln w="12700">
              <a:solidFill>
                <a:srgbClr val="000000"/>
              </a:solidFill>
              <a:prstDash val="solid"/>
            </a:ln>
          </c:spPr>
          <c:invertIfNegative val="0"/>
          <c:cat>
            <c:strRef>
              <c:f>'c27'!$A$10:$A$27</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2017 ene - may</c:v>
                </c:pt>
                <c:pt idx="17">
                  <c:v>2018 ene - may</c:v>
                </c:pt>
              </c:strCache>
            </c:strRef>
          </c:cat>
          <c:val>
            <c:numRef>
              <c:f>'c27'!$B$10:$B$27</c:f>
              <c:numCache>
                <c:formatCode>#,##0</c:formatCode>
                <c:ptCount val="18"/>
                <c:pt idx="0">
                  <c:v>32.5</c:v>
                </c:pt>
                <c:pt idx="1">
                  <c:v>0.4</c:v>
                </c:pt>
                <c:pt idx="2">
                  <c:v>40.896999999999998</c:v>
                </c:pt>
                <c:pt idx="3">
                  <c:v>1823.93</c:v>
                </c:pt>
                <c:pt idx="4" formatCode="0">
                  <c:v>26.898</c:v>
                </c:pt>
                <c:pt idx="6" formatCode="0">
                  <c:v>0.2</c:v>
                </c:pt>
                <c:pt idx="8">
                  <c:v>235.97200000000001</c:v>
                </c:pt>
                <c:pt idx="9">
                  <c:v>2559.598</c:v>
                </c:pt>
                <c:pt idx="10">
                  <c:v>2365.1610000000001</c:v>
                </c:pt>
                <c:pt idx="11">
                  <c:v>2641.2342400000002</c:v>
                </c:pt>
                <c:pt idx="12">
                  <c:v>3005.4160099999999</c:v>
                </c:pt>
                <c:pt idx="13">
                  <c:v>2363.6100799999999</c:v>
                </c:pt>
                <c:pt idx="14">
                  <c:v>2332.9818399999999</c:v>
                </c:pt>
                <c:pt idx="15">
                  <c:v>2850.5600899999999</c:v>
                </c:pt>
                <c:pt idx="16">
                  <c:v>1187</c:v>
                </c:pt>
                <c:pt idx="17">
                  <c:v>881</c:v>
                </c:pt>
              </c:numCache>
            </c:numRef>
          </c:val>
          <c:extLst>
            <c:ext xmlns:c16="http://schemas.microsoft.com/office/drawing/2014/chart" uri="{C3380CC4-5D6E-409C-BE32-E72D297353CC}">
              <c16:uniqueId val="{00000000-D7CD-4492-8A79-0800BCF0AF3C}"/>
            </c:ext>
          </c:extLst>
        </c:ser>
        <c:ser>
          <c:idx val="1"/>
          <c:order val="1"/>
          <c:tx>
            <c:strRef>
              <c:f>'c27'!$C$9</c:f>
              <c:strCache>
                <c:ptCount val="1"/>
                <c:pt idx="0">
                  <c:v>Importaciones</c:v>
                </c:pt>
              </c:strCache>
            </c:strRef>
          </c:tx>
          <c:spPr>
            <a:solidFill>
              <a:srgbClr val="FFFF00"/>
            </a:solidFill>
            <a:ln w="12700">
              <a:solidFill>
                <a:srgbClr val="000000"/>
              </a:solidFill>
              <a:prstDash val="solid"/>
            </a:ln>
          </c:spPr>
          <c:invertIfNegative val="0"/>
          <c:cat>
            <c:strRef>
              <c:f>'c27'!$A$10:$A$27</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2017 ene - may</c:v>
                </c:pt>
                <c:pt idx="17">
                  <c:v>2018 ene - may</c:v>
                </c:pt>
              </c:strCache>
            </c:strRef>
          </c:cat>
          <c:val>
            <c:numRef>
              <c:f>'c27'!$C$10:$C$27</c:f>
              <c:numCache>
                <c:formatCode>#,##0</c:formatCode>
                <c:ptCount val="18"/>
                <c:pt idx="0">
                  <c:v>12066</c:v>
                </c:pt>
                <c:pt idx="1">
                  <c:v>29071.027999999998</c:v>
                </c:pt>
                <c:pt idx="2">
                  <c:v>22313</c:v>
                </c:pt>
                <c:pt idx="3">
                  <c:v>37784</c:v>
                </c:pt>
                <c:pt idx="4">
                  <c:v>37784</c:v>
                </c:pt>
                <c:pt idx="5">
                  <c:v>24660</c:v>
                </c:pt>
                <c:pt idx="6">
                  <c:v>40905</c:v>
                </c:pt>
                <c:pt idx="7">
                  <c:v>37915</c:v>
                </c:pt>
                <c:pt idx="8">
                  <c:v>38472</c:v>
                </c:pt>
                <c:pt idx="9">
                  <c:v>55864</c:v>
                </c:pt>
                <c:pt idx="10">
                  <c:v>71254.760999999999</c:v>
                </c:pt>
                <c:pt idx="11">
                  <c:v>63162.128779999999</c:v>
                </c:pt>
                <c:pt idx="12">
                  <c:v>48300.21211</c:v>
                </c:pt>
                <c:pt idx="13">
                  <c:v>41029.686849999998</c:v>
                </c:pt>
                <c:pt idx="14">
                  <c:v>45733.176240000001</c:v>
                </c:pt>
                <c:pt idx="15">
                  <c:v>48236.741520000003</c:v>
                </c:pt>
                <c:pt idx="16">
                  <c:v>16865</c:v>
                </c:pt>
                <c:pt idx="17">
                  <c:v>22664</c:v>
                </c:pt>
              </c:numCache>
            </c:numRef>
          </c:val>
          <c:extLst>
            <c:ext xmlns:c16="http://schemas.microsoft.com/office/drawing/2014/chart" uri="{C3380CC4-5D6E-409C-BE32-E72D297353CC}">
              <c16:uniqueId val="{00000001-D7CD-4492-8A79-0800BCF0AF3C}"/>
            </c:ext>
          </c:extLst>
        </c:ser>
        <c:ser>
          <c:idx val="2"/>
          <c:order val="2"/>
          <c:tx>
            <c:strRef>
              <c:f>'c27'!$D$9</c:f>
              <c:strCache>
                <c:ptCount val="1"/>
                <c:pt idx="0">
                  <c:v>Saldo</c:v>
                </c:pt>
              </c:strCache>
            </c:strRef>
          </c:tx>
          <c:spPr>
            <a:solidFill>
              <a:srgbClr val="9BBB59"/>
            </a:solidFill>
            <a:ln w="12700">
              <a:solidFill>
                <a:srgbClr val="000000"/>
              </a:solidFill>
              <a:prstDash val="solid"/>
            </a:ln>
          </c:spPr>
          <c:invertIfNegative val="0"/>
          <c:cat>
            <c:strRef>
              <c:f>'c27'!$A$10:$A$27</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2017 ene - may</c:v>
                </c:pt>
                <c:pt idx="17">
                  <c:v>2018 ene - may</c:v>
                </c:pt>
              </c:strCache>
            </c:strRef>
          </c:cat>
          <c:val>
            <c:numRef>
              <c:f>'c27'!$D$10:$D$27</c:f>
              <c:numCache>
                <c:formatCode>#,##0</c:formatCode>
                <c:ptCount val="18"/>
                <c:pt idx="0">
                  <c:v>-12033.5</c:v>
                </c:pt>
                <c:pt idx="1">
                  <c:v>-29070.627999999997</c:v>
                </c:pt>
                <c:pt idx="2">
                  <c:v>-22272.102999999999</c:v>
                </c:pt>
                <c:pt idx="3">
                  <c:v>-35960.07</c:v>
                </c:pt>
                <c:pt idx="4">
                  <c:v>-37757.101999999999</c:v>
                </c:pt>
                <c:pt idx="5">
                  <c:v>-24660</c:v>
                </c:pt>
                <c:pt idx="6">
                  <c:v>-40904.800000000003</c:v>
                </c:pt>
                <c:pt idx="7">
                  <c:v>-37915</c:v>
                </c:pt>
                <c:pt idx="8">
                  <c:v>-38236.027999999998</c:v>
                </c:pt>
                <c:pt idx="9">
                  <c:v>-53304.402000000002</c:v>
                </c:pt>
                <c:pt idx="10">
                  <c:v>-68889.600000000006</c:v>
                </c:pt>
                <c:pt idx="11">
                  <c:v>-60520.894540000001</c:v>
                </c:pt>
                <c:pt idx="12">
                  <c:v>-45294.7961</c:v>
                </c:pt>
                <c:pt idx="13">
                  <c:v>-38666.07677</c:v>
                </c:pt>
                <c:pt idx="14">
                  <c:v>-43400.1944</c:v>
                </c:pt>
                <c:pt idx="15">
                  <c:v>-45386.181430000004</c:v>
                </c:pt>
                <c:pt idx="16">
                  <c:v>-15678</c:v>
                </c:pt>
                <c:pt idx="17">
                  <c:v>-21783</c:v>
                </c:pt>
              </c:numCache>
            </c:numRef>
          </c:val>
          <c:extLst>
            <c:ext xmlns:c16="http://schemas.microsoft.com/office/drawing/2014/chart" uri="{C3380CC4-5D6E-409C-BE32-E72D297353CC}">
              <c16:uniqueId val="{00000002-D7CD-4492-8A79-0800BCF0AF3C}"/>
            </c:ext>
          </c:extLst>
        </c:ser>
        <c:dLbls>
          <c:showLegendKey val="0"/>
          <c:showVal val="0"/>
          <c:showCatName val="0"/>
          <c:showSerName val="0"/>
          <c:showPercent val="0"/>
          <c:showBubbleSize val="0"/>
        </c:dLbls>
        <c:gapWidth val="150"/>
        <c:axId val="1132539296"/>
        <c:axId val="1132533856"/>
      </c:barChart>
      <c:catAx>
        <c:axId val="1132539296"/>
        <c:scaling>
          <c:orientation val="minMax"/>
        </c:scaling>
        <c:delete val="0"/>
        <c:axPos val="b"/>
        <c:numFmt formatCode="General" sourceLinked="1"/>
        <c:majorTickMark val="out"/>
        <c:minorTickMark val="none"/>
        <c:tickLblPos val="low"/>
        <c:spPr>
          <a:ln w="3175">
            <a:solidFill>
              <a:srgbClr val="000000"/>
            </a:solidFill>
            <a:prstDash val="solid"/>
          </a:ln>
        </c:spPr>
        <c:txPr>
          <a:bodyPr rot="-1800000" vert="horz"/>
          <a:lstStyle/>
          <a:p>
            <a:pPr>
              <a:defRPr sz="800" b="0" i="0" u="none" strike="noStrike" baseline="0">
                <a:solidFill>
                  <a:srgbClr val="000000"/>
                </a:solidFill>
                <a:latin typeface="Arial"/>
                <a:ea typeface="Arial"/>
                <a:cs typeface="Arial"/>
              </a:defRPr>
            </a:pPr>
            <a:endParaRPr lang="es-CL"/>
          </a:p>
        </c:txPr>
        <c:crossAx val="1132533856"/>
        <c:crosses val="autoZero"/>
        <c:auto val="1"/>
        <c:lblAlgn val="ctr"/>
        <c:lblOffset val="100"/>
        <c:tickLblSkip val="1"/>
        <c:tickMarkSkip val="1"/>
        <c:noMultiLvlLbl val="0"/>
      </c:catAx>
      <c:valAx>
        <c:axId val="1132533856"/>
        <c:scaling>
          <c:orientation val="minMax"/>
          <c:max val="80000"/>
          <c:min val="-8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dólares</a:t>
                </a:r>
              </a:p>
            </c:rich>
          </c:tx>
          <c:layout>
            <c:manualLayout>
              <c:xMode val="edge"/>
              <c:yMode val="edge"/>
              <c:x val="1.8764242704955997E-2"/>
              <c:y val="0.311269914790063"/>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39296"/>
        <c:crosses val="autoZero"/>
        <c:crossBetween val="between"/>
      </c:valAx>
      <c:spPr>
        <a:solidFill>
          <a:srgbClr val="FFFFFF"/>
        </a:solidFill>
        <a:ln w="12700">
          <a:solidFill>
            <a:srgbClr val="808080"/>
          </a:solidFill>
          <a:prstDash val="solid"/>
        </a:ln>
      </c:spPr>
    </c:plotArea>
    <c:legend>
      <c:legendPos val="r"/>
      <c:layout>
        <c:manualLayout>
          <c:xMode val="edge"/>
          <c:yMode val="edge"/>
          <c:x val="0.26176470588235295"/>
          <c:y val="0.88515641427174541"/>
          <c:w val="0.45147058823529412"/>
          <c:h val="3.921568627450977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27. Precios internacionales de leche descremada y mantequilla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enero 2016 a 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US$/tonelada FOB norte de Europa</a:t>
            </a:r>
          </a:p>
        </c:rich>
      </c:tx>
      <c:layout>
        <c:manualLayout>
          <c:xMode val="edge"/>
          <c:yMode val="edge"/>
          <c:x val="0.20953193974861559"/>
          <c:y val="2.7757770588753929E-2"/>
        </c:manualLayout>
      </c:layout>
      <c:overlay val="0"/>
      <c:spPr>
        <a:noFill/>
        <a:ln w="25400">
          <a:noFill/>
        </a:ln>
      </c:spPr>
    </c:title>
    <c:autoTitleDeleted val="0"/>
    <c:plotArea>
      <c:layout>
        <c:manualLayout>
          <c:layoutTarget val="inner"/>
          <c:xMode val="edge"/>
          <c:yMode val="edge"/>
          <c:x val="7.1922642098139894E-2"/>
          <c:y val="0.20964872914201799"/>
          <c:w val="0.91366645270668601"/>
          <c:h val="0.63522010525886297"/>
        </c:manualLayout>
      </c:layout>
      <c:lineChart>
        <c:grouping val="standard"/>
        <c:varyColors val="0"/>
        <c:ser>
          <c:idx val="0"/>
          <c:order val="0"/>
          <c:tx>
            <c:strRef>
              <c:f>'c28'!$B$7:$B$8</c:f>
              <c:strCache>
                <c:ptCount val="2"/>
                <c:pt idx="0">
                  <c:v>Mantequilla</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strRef>
              <c:f>'c28'!$A$309:$A$337</c:f>
              <c:strCache>
                <c:ptCount val="29"/>
                <c:pt idx="0">
                  <c:v>E 2016</c:v>
                </c:pt>
                <c:pt idx="1">
                  <c:v>F</c:v>
                </c:pt>
                <c:pt idx="2">
                  <c:v>M</c:v>
                </c:pt>
                <c:pt idx="3">
                  <c:v>A</c:v>
                </c:pt>
                <c:pt idx="4">
                  <c:v>M</c:v>
                </c:pt>
                <c:pt idx="5">
                  <c:v>J</c:v>
                </c:pt>
                <c:pt idx="6">
                  <c:v>J</c:v>
                </c:pt>
                <c:pt idx="7">
                  <c:v>A</c:v>
                </c:pt>
                <c:pt idx="8">
                  <c:v>S</c:v>
                </c:pt>
                <c:pt idx="9">
                  <c:v>O</c:v>
                </c:pt>
                <c:pt idx="10">
                  <c:v>N</c:v>
                </c:pt>
                <c:pt idx="11">
                  <c:v>D</c:v>
                </c:pt>
                <c:pt idx="12">
                  <c:v>E 2017</c:v>
                </c:pt>
                <c:pt idx="13">
                  <c:v>F</c:v>
                </c:pt>
                <c:pt idx="14">
                  <c:v>M</c:v>
                </c:pt>
                <c:pt idx="15">
                  <c:v>A</c:v>
                </c:pt>
                <c:pt idx="16">
                  <c:v>M</c:v>
                </c:pt>
                <c:pt idx="17">
                  <c:v>J</c:v>
                </c:pt>
                <c:pt idx="18">
                  <c:v>J</c:v>
                </c:pt>
                <c:pt idx="19">
                  <c:v>A</c:v>
                </c:pt>
                <c:pt idx="20">
                  <c:v>S</c:v>
                </c:pt>
                <c:pt idx="21">
                  <c:v>O</c:v>
                </c:pt>
                <c:pt idx="22">
                  <c:v>N</c:v>
                </c:pt>
                <c:pt idx="23">
                  <c:v>D</c:v>
                </c:pt>
                <c:pt idx="24">
                  <c:v>E 2018</c:v>
                </c:pt>
                <c:pt idx="25">
                  <c:v>F</c:v>
                </c:pt>
                <c:pt idx="26">
                  <c:v>M</c:v>
                </c:pt>
                <c:pt idx="27">
                  <c:v>A</c:v>
                </c:pt>
                <c:pt idx="28">
                  <c:v>M</c:v>
                </c:pt>
              </c:strCache>
            </c:strRef>
          </c:cat>
          <c:val>
            <c:numRef>
              <c:f>'c28'!$B$309:$B$337</c:f>
              <c:numCache>
                <c:formatCode>#,##0</c:formatCode>
                <c:ptCount val="29"/>
                <c:pt idx="0">
                  <c:v>3000</c:v>
                </c:pt>
                <c:pt idx="1">
                  <c:v>2850</c:v>
                </c:pt>
                <c:pt idx="2">
                  <c:v>2625</c:v>
                </c:pt>
                <c:pt idx="3">
                  <c:v>2600</c:v>
                </c:pt>
                <c:pt idx="4">
                  <c:v>2725</c:v>
                </c:pt>
                <c:pt idx="5">
                  <c:v>2875</c:v>
                </c:pt>
                <c:pt idx="6">
                  <c:v>3290</c:v>
                </c:pt>
                <c:pt idx="7">
                  <c:v>3950</c:v>
                </c:pt>
                <c:pt idx="8">
                  <c:v>4330</c:v>
                </c:pt>
                <c:pt idx="9">
                  <c:v>4575</c:v>
                </c:pt>
                <c:pt idx="10">
                  <c:v>4675</c:v>
                </c:pt>
                <c:pt idx="11">
                  <c:v>4690</c:v>
                </c:pt>
                <c:pt idx="12">
                  <c:v>4600</c:v>
                </c:pt>
                <c:pt idx="13">
                  <c:v>4300</c:v>
                </c:pt>
                <c:pt idx="14">
                  <c:v>4600</c:v>
                </c:pt>
                <c:pt idx="15">
                  <c:v>4820</c:v>
                </c:pt>
                <c:pt idx="16">
                  <c:v>5700</c:v>
                </c:pt>
                <c:pt idx="17">
                  <c:v>6250</c:v>
                </c:pt>
                <c:pt idx="18">
                  <c:v>7063</c:v>
                </c:pt>
                <c:pt idx="19">
                  <c:v>7888</c:v>
                </c:pt>
                <c:pt idx="20">
                  <c:v>8063</c:v>
                </c:pt>
                <c:pt idx="21">
                  <c:v>6675</c:v>
                </c:pt>
                <c:pt idx="22">
                  <c:v>6013</c:v>
                </c:pt>
                <c:pt idx="23">
                  <c:v>5263</c:v>
                </c:pt>
                <c:pt idx="24">
                  <c:v>4987.5</c:v>
                </c:pt>
                <c:pt idx="25">
                  <c:v>5262.4999999999991</c:v>
                </c:pt>
                <c:pt idx="26">
                  <c:v>6000</c:v>
                </c:pt>
                <c:pt idx="27">
                  <c:v>6543.7499999999991</c:v>
                </c:pt>
                <c:pt idx="28">
                  <c:v>7018.7500000000009</c:v>
                </c:pt>
              </c:numCache>
            </c:numRef>
          </c:val>
          <c:smooth val="0"/>
          <c:extLst>
            <c:ext xmlns:c16="http://schemas.microsoft.com/office/drawing/2014/chart" uri="{C3380CC4-5D6E-409C-BE32-E72D297353CC}">
              <c16:uniqueId val="{00000000-9B42-4AC9-BC35-EE2A44CEBD66}"/>
            </c:ext>
          </c:extLst>
        </c:ser>
        <c:ser>
          <c:idx val="1"/>
          <c:order val="1"/>
          <c:tx>
            <c:strRef>
              <c:f>'c28'!$C$7</c:f>
              <c:strCache>
                <c:ptCount val="1"/>
                <c:pt idx="0">
                  <c:v>Leche en polvo</c:v>
                </c:pt>
              </c:strCache>
            </c:strRef>
          </c:tx>
          <c:spPr>
            <a:ln w="25400">
              <a:solidFill>
                <a:srgbClr val="FF0000"/>
              </a:solidFill>
              <a:prstDash val="solid"/>
            </a:ln>
          </c:spPr>
          <c:marker>
            <c:symbol val="square"/>
            <c:size val="6"/>
            <c:spPr>
              <a:solidFill>
                <a:srgbClr val="FF0000"/>
              </a:solidFill>
              <a:ln>
                <a:solidFill>
                  <a:srgbClr val="FF0000"/>
                </a:solidFill>
                <a:prstDash val="solid"/>
              </a:ln>
            </c:spPr>
          </c:marker>
          <c:cat>
            <c:strRef>
              <c:f>'c28'!$A$309:$A$337</c:f>
              <c:strCache>
                <c:ptCount val="29"/>
                <c:pt idx="0">
                  <c:v>E 2016</c:v>
                </c:pt>
                <c:pt idx="1">
                  <c:v>F</c:v>
                </c:pt>
                <c:pt idx="2">
                  <c:v>M</c:v>
                </c:pt>
                <c:pt idx="3">
                  <c:v>A</c:v>
                </c:pt>
                <c:pt idx="4">
                  <c:v>M</c:v>
                </c:pt>
                <c:pt idx="5">
                  <c:v>J</c:v>
                </c:pt>
                <c:pt idx="6">
                  <c:v>J</c:v>
                </c:pt>
                <c:pt idx="7">
                  <c:v>A</c:v>
                </c:pt>
                <c:pt idx="8">
                  <c:v>S</c:v>
                </c:pt>
                <c:pt idx="9">
                  <c:v>O</c:v>
                </c:pt>
                <c:pt idx="10">
                  <c:v>N</c:v>
                </c:pt>
                <c:pt idx="11">
                  <c:v>D</c:v>
                </c:pt>
                <c:pt idx="12">
                  <c:v>E 2017</c:v>
                </c:pt>
                <c:pt idx="13">
                  <c:v>F</c:v>
                </c:pt>
                <c:pt idx="14">
                  <c:v>M</c:v>
                </c:pt>
                <c:pt idx="15">
                  <c:v>A</c:v>
                </c:pt>
                <c:pt idx="16">
                  <c:v>M</c:v>
                </c:pt>
                <c:pt idx="17">
                  <c:v>J</c:v>
                </c:pt>
                <c:pt idx="18">
                  <c:v>J</c:v>
                </c:pt>
                <c:pt idx="19">
                  <c:v>A</c:v>
                </c:pt>
                <c:pt idx="20">
                  <c:v>S</c:v>
                </c:pt>
                <c:pt idx="21">
                  <c:v>O</c:v>
                </c:pt>
                <c:pt idx="22">
                  <c:v>N</c:v>
                </c:pt>
                <c:pt idx="23">
                  <c:v>D</c:v>
                </c:pt>
                <c:pt idx="24">
                  <c:v>E 2018</c:v>
                </c:pt>
                <c:pt idx="25">
                  <c:v>F</c:v>
                </c:pt>
                <c:pt idx="26">
                  <c:v>M</c:v>
                </c:pt>
                <c:pt idx="27">
                  <c:v>A</c:v>
                </c:pt>
                <c:pt idx="28">
                  <c:v>M</c:v>
                </c:pt>
              </c:strCache>
            </c:strRef>
          </c:cat>
          <c:val>
            <c:numRef>
              <c:f>'c28'!$C$309:$C$337</c:f>
              <c:numCache>
                <c:formatCode>#,##0</c:formatCode>
                <c:ptCount val="29"/>
                <c:pt idx="0">
                  <c:v>1770</c:v>
                </c:pt>
                <c:pt idx="1">
                  <c:v>1725</c:v>
                </c:pt>
                <c:pt idx="2">
                  <c:v>1725</c:v>
                </c:pt>
                <c:pt idx="3">
                  <c:v>1725</c:v>
                </c:pt>
                <c:pt idx="4">
                  <c:v>1780</c:v>
                </c:pt>
                <c:pt idx="5">
                  <c:v>1925</c:v>
                </c:pt>
                <c:pt idx="6">
                  <c:v>1960</c:v>
                </c:pt>
                <c:pt idx="7">
                  <c:v>2100</c:v>
                </c:pt>
                <c:pt idx="8">
                  <c:v>2250</c:v>
                </c:pt>
                <c:pt idx="9">
                  <c:v>2288</c:v>
                </c:pt>
                <c:pt idx="10">
                  <c:v>2219</c:v>
                </c:pt>
                <c:pt idx="11">
                  <c:v>2225</c:v>
                </c:pt>
                <c:pt idx="12">
                  <c:v>2238</c:v>
                </c:pt>
                <c:pt idx="13">
                  <c:v>2100</c:v>
                </c:pt>
                <c:pt idx="14">
                  <c:v>1900</c:v>
                </c:pt>
                <c:pt idx="15">
                  <c:v>1880</c:v>
                </c:pt>
                <c:pt idx="16">
                  <c:v>2100</c:v>
                </c:pt>
                <c:pt idx="17">
                  <c:v>2260</c:v>
                </c:pt>
                <c:pt idx="18">
                  <c:v>2100</c:v>
                </c:pt>
                <c:pt idx="19">
                  <c:v>2100</c:v>
                </c:pt>
                <c:pt idx="20">
                  <c:v>2004</c:v>
                </c:pt>
                <c:pt idx="21">
                  <c:v>1825</c:v>
                </c:pt>
                <c:pt idx="22">
                  <c:v>1763</c:v>
                </c:pt>
                <c:pt idx="23">
                  <c:v>1700</c:v>
                </c:pt>
                <c:pt idx="24">
                  <c:v>1656.25</c:v>
                </c:pt>
                <c:pt idx="25">
                  <c:v>1707.5</c:v>
                </c:pt>
                <c:pt idx="26">
                  <c:v>1620.8333333333335</c:v>
                </c:pt>
                <c:pt idx="27">
                  <c:v>1656.25</c:v>
                </c:pt>
                <c:pt idx="28">
                  <c:v>1750</c:v>
                </c:pt>
              </c:numCache>
            </c:numRef>
          </c:val>
          <c:smooth val="0"/>
          <c:extLst>
            <c:ext xmlns:c16="http://schemas.microsoft.com/office/drawing/2014/chart" uri="{C3380CC4-5D6E-409C-BE32-E72D297353CC}">
              <c16:uniqueId val="{00000001-9B42-4AC9-BC35-EE2A44CEBD66}"/>
            </c:ext>
          </c:extLst>
        </c:ser>
        <c:dLbls>
          <c:showLegendKey val="0"/>
          <c:showVal val="0"/>
          <c:showCatName val="0"/>
          <c:showSerName val="0"/>
          <c:showPercent val="0"/>
          <c:showBubbleSize val="0"/>
        </c:dLbls>
        <c:marker val="1"/>
        <c:smooth val="0"/>
        <c:axId val="1132540928"/>
        <c:axId val="1132535488"/>
      </c:lineChart>
      <c:catAx>
        <c:axId val="1132540928"/>
        <c:scaling>
          <c:orientation val="minMax"/>
        </c:scaling>
        <c:delete val="0"/>
        <c:axPos val="b"/>
        <c:numFmt formatCode="General" sourceLinked="1"/>
        <c:majorTickMark val="out"/>
        <c:minorTickMark val="none"/>
        <c:tickLblPos val="low"/>
        <c:spPr>
          <a:ln w="3175">
            <a:solidFill>
              <a:srgbClr val="000000"/>
            </a:solidFill>
            <a:prstDash val="solid"/>
          </a:ln>
        </c:spPr>
        <c:txPr>
          <a:bodyPr rot="-3840000" vert="horz"/>
          <a:lstStyle/>
          <a:p>
            <a:pPr>
              <a:defRPr sz="800" b="0" i="1" u="none" strike="noStrike" baseline="0">
                <a:solidFill>
                  <a:srgbClr val="000000"/>
                </a:solidFill>
                <a:latin typeface="Arial"/>
                <a:ea typeface="Arial"/>
                <a:cs typeface="Arial"/>
              </a:defRPr>
            </a:pPr>
            <a:endParaRPr lang="es-CL"/>
          </a:p>
        </c:txPr>
        <c:crossAx val="1132535488"/>
        <c:crosses val="autoZero"/>
        <c:auto val="1"/>
        <c:lblAlgn val="ctr"/>
        <c:lblOffset val="100"/>
        <c:tickLblSkip val="4"/>
        <c:tickMarkSkip val="1"/>
        <c:noMultiLvlLbl val="0"/>
      </c:catAx>
      <c:valAx>
        <c:axId val="1132535488"/>
        <c:scaling>
          <c:orientation val="minMax"/>
          <c:min val="1000"/>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40928"/>
        <c:crosses val="autoZero"/>
        <c:crossBetween val="between"/>
      </c:valAx>
      <c:spPr>
        <a:solidFill>
          <a:srgbClr val="FFFFFF"/>
        </a:solidFill>
        <a:ln w="12700">
          <a:solidFill>
            <a:srgbClr val="808080"/>
          </a:solidFill>
          <a:prstDash val="solid"/>
        </a:ln>
      </c:spPr>
    </c:plotArea>
    <c:legend>
      <c:legendPos val="r"/>
      <c:layout>
        <c:manualLayout>
          <c:xMode val="edge"/>
          <c:yMode val="edge"/>
          <c:x val="0.49643366619115548"/>
          <c:y val="0.22222276479006015"/>
          <c:w val="0.46647646219686156"/>
          <c:h val="4.3927648578811374E-2"/>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s-CL"/>
              <a:t>PRODUCCION Y RECEPCION DE LECHE</a:t>
            </a:r>
          </a:p>
        </c:rich>
      </c:tx>
      <c:overlay val="0"/>
      <c:spPr>
        <a:solidFill>
          <a:srgbClr val="FFFFFF"/>
        </a:solid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53919424"/>
        <c:axId val="853920512"/>
      </c:barChart>
      <c:catAx>
        <c:axId val="8539194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20512"/>
        <c:crosses val="autoZero"/>
        <c:auto val="1"/>
        <c:lblAlgn val="ctr"/>
        <c:lblOffset val="100"/>
        <c:tickMarkSkip val="1"/>
        <c:noMultiLvlLbl val="0"/>
      </c:catAx>
      <c:valAx>
        <c:axId val="853920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19424"/>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CL" sz="1200"/>
              <a:t>Gráfico 1. Producción y recepción de leche</a:t>
            </a:r>
          </a:p>
        </c:rich>
      </c:tx>
      <c:layout>
        <c:manualLayout>
          <c:xMode val="edge"/>
          <c:yMode val="edge"/>
          <c:x val="0.30769272693372346"/>
          <c:y val="2.7015330470054878E-2"/>
        </c:manualLayout>
      </c:layout>
      <c:overlay val="0"/>
      <c:spPr>
        <a:noFill/>
        <a:ln w="25400">
          <a:noFill/>
        </a:ln>
      </c:spPr>
    </c:title>
    <c:autoTitleDeleted val="0"/>
    <c:plotArea>
      <c:layout>
        <c:manualLayout>
          <c:layoutTarget val="inner"/>
          <c:xMode val="edge"/>
          <c:yMode val="edge"/>
          <c:x val="0.140542647686281"/>
          <c:y val="0.12300375805297099"/>
          <c:w val="0.78219230401347395"/>
          <c:h val="0.60863546886184705"/>
        </c:manualLayout>
      </c:layout>
      <c:lineChart>
        <c:grouping val="standard"/>
        <c:varyColors val="0"/>
        <c:ser>
          <c:idx val="0"/>
          <c:order val="0"/>
          <c:tx>
            <c:v>Producción</c:v>
          </c:tx>
          <c:spPr>
            <a:ln w="25400">
              <a:solidFill>
                <a:srgbClr val="4F81BD"/>
              </a:solidFill>
              <a:prstDash val="solid"/>
            </a:ln>
          </c:spPr>
          <c:marker>
            <c:spPr>
              <a:ln>
                <a:prstDash val="solid"/>
              </a:ln>
            </c:spPr>
          </c:marker>
          <c:dPt>
            <c:idx val="13"/>
            <c:bubble3D val="0"/>
            <c:spPr>
              <a:ln w="25400">
                <a:solidFill>
                  <a:srgbClr val="4F81BD"/>
                </a:solidFill>
                <a:prstDash val="solid"/>
              </a:ln>
            </c:spPr>
            <c:extLst>
              <c:ext xmlns:c16="http://schemas.microsoft.com/office/drawing/2014/chart" uri="{C3380CC4-5D6E-409C-BE32-E72D297353CC}">
                <c16:uniqueId val="{00000009-3B8F-467F-891A-F8847B8666DC}"/>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'c1'!$B$8:$B$21</c:f>
              <c:numCache>
                <c:formatCode>#,##0_);\(#,##0\)</c:formatCode>
                <c:ptCount val="14"/>
                <c:pt idx="0">
                  <c:v>2250000</c:v>
                </c:pt>
                <c:pt idx="1">
                  <c:v>2300000</c:v>
                </c:pt>
                <c:pt idx="2">
                  <c:v>2400000</c:v>
                </c:pt>
                <c:pt idx="3">
                  <c:v>2450000</c:v>
                </c:pt>
                <c:pt idx="4">
                  <c:v>2550000</c:v>
                </c:pt>
                <c:pt idx="5">
                  <c:v>2350000</c:v>
                </c:pt>
                <c:pt idx="6">
                  <c:v>2530000</c:v>
                </c:pt>
                <c:pt idx="7">
                  <c:v>2620000</c:v>
                </c:pt>
                <c:pt idx="8">
                  <c:v>2650000</c:v>
                </c:pt>
                <c:pt idx="9">
                  <c:v>2676816</c:v>
                </c:pt>
                <c:pt idx="10">
                  <c:v>2690946</c:v>
                </c:pt>
                <c:pt idx="11">
                  <c:v>2581990</c:v>
                </c:pt>
                <c:pt idx="12">
                  <c:v>2525553.8080000002</c:v>
                </c:pt>
                <c:pt idx="13">
                  <c:v>2514992.824</c:v>
                </c:pt>
              </c:numCache>
            </c:numRef>
          </c:val>
          <c:smooth val="0"/>
          <c:extLst>
            <c:ext xmlns:c16="http://schemas.microsoft.com/office/drawing/2014/chart" uri="{C3380CC4-5D6E-409C-BE32-E72D297353CC}">
              <c16:uniqueId val="{00000000-A36D-4B91-B567-9E81483F5E84}"/>
            </c:ext>
          </c:extLst>
        </c:ser>
        <c:ser>
          <c:idx val="1"/>
          <c:order val="1"/>
          <c:tx>
            <c:v>Recepción Odepa</c:v>
          </c:tx>
          <c:spPr>
            <a:ln w="25400">
              <a:solidFill>
                <a:srgbClr val="993366"/>
              </a:solidFill>
              <a:prstDash val="solid"/>
            </a:ln>
          </c:spPr>
          <c:marker>
            <c:spPr>
              <a:solidFill>
                <a:srgbClr val="C0504D"/>
              </a:solidFill>
              <a:ln>
                <a:solidFill>
                  <a:srgbClr val="993366"/>
                </a:solidFill>
                <a:prstDash val="solid"/>
              </a:ln>
            </c:spPr>
          </c:marker>
          <c:dPt>
            <c:idx val="8"/>
            <c:bubble3D val="0"/>
            <c:extLst>
              <c:ext xmlns:c16="http://schemas.microsoft.com/office/drawing/2014/chart" uri="{C3380CC4-5D6E-409C-BE32-E72D297353CC}">
                <c16:uniqueId val="{00000002-A36D-4B91-B567-9E81483F5E84}"/>
              </c:ext>
            </c:extLst>
          </c:dPt>
          <c:dPt>
            <c:idx val="9"/>
            <c:bubble3D val="0"/>
            <c:extLst>
              <c:ext xmlns:c16="http://schemas.microsoft.com/office/drawing/2014/chart" uri="{C3380CC4-5D6E-409C-BE32-E72D297353CC}">
                <c16:uniqueId val="{00000004-A36D-4B91-B567-9E81483F5E84}"/>
              </c:ext>
            </c:extLst>
          </c:dPt>
          <c:dPt>
            <c:idx val="10"/>
            <c:bubble3D val="0"/>
            <c:extLst>
              <c:ext xmlns:c16="http://schemas.microsoft.com/office/drawing/2014/chart" uri="{C3380CC4-5D6E-409C-BE32-E72D297353CC}">
                <c16:uniqueId val="{00000006-A36D-4B91-B567-9E81483F5E84}"/>
              </c:ext>
            </c:extLst>
          </c:dPt>
          <c:dPt>
            <c:idx val="11"/>
            <c:bubble3D val="0"/>
            <c:extLst>
              <c:ext xmlns:c16="http://schemas.microsoft.com/office/drawing/2014/chart" uri="{C3380CC4-5D6E-409C-BE32-E72D297353CC}">
                <c16:uniqueId val="{00000008-A36D-4B91-B567-9E81483F5E84}"/>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'c1'!$D$8:$D$21</c:f>
              <c:numCache>
                <c:formatCode>#,##0_);\(#,##0\)</c:formatCode>
                <c:ptCount val="14"/>
                <c:pt idx="0">
                  <c:v>1676480</c:v>
                </c:pt>
                <c:pt idx="1">
                  <c:v>1723253</c:v>
                </c:pt>
                <c:pt idx="2">
                  <c:v>1818115</c:v>
                </c:pt>
                <c:pt idx="3">
                  <c:v>1874650</c:v>
                </c:pt>
                <c:pt idx="4">
                  <c:v>1971627</c:v>
                </c:pt>
                <c:pt idx="5">
                  <c:v>1772670</c:v>
                </c:pt>
                <c:pt idx="6">
                  <c:v>1895735</c:v>
                </c:pt>
                <c:pt idx="7">
                  <c:v>2103739</c:v>
                </c:pt>
                <c:pt idx="8">
                  <c:v>2119080</c:v>
                </c:pt>
                <c:pt idx="9">
                  <c:v>2149142</c:v>
                </c:pt>
                <c:pt idx="10">
                  <c:v>2148731</c:v>
                </c:pt>
                <c:pt idx="11">
                  <c:v>2028825</c:v>
                </c:pt>
                <c:pt idx="12">
                  <c:v>1991006.9950000001</c:v>
                </c:pt>
                <c:pt idx="13">
                  <c:v>1990518.6329999999</c:v>
                </c:pt>
              </c:numCache>
            </c:numRef>
          </c:val>
          <c:smooth val="0"/>
          <c:extLst>
            <c:ext xmlns:c16="http://schemas.microsoft.com/office/drawing/2014/chart" uri="{C3380CC4-5D6E-409C-BE32-E72D297353CC}">
              <c16:uniqueId val="{00000009-A36D-4B91-B567-9E81483F5E84}"/>
            </c:ext>
          </c:extLst>
        </c:ser>
        <c:ser>
          <c:idx val="2"/>
          <c:order val="2"/>
          <c:tx>
            <c:v>Recepción encuesta láctea menor (INE)</c:v>
          </c:tx>
          <c:spPr>
            <a:ln w="25400">
              <a:solidFill>
                <a:srgbClr val="92D050"/>
              </a:solidFill>
              <a:prstDash val="solid"/>
            </a:ln>
          </c:spPr>
          <c:marker>
            <c:spPr>
              <a:solidFill>
                <a:srgbClr val="9BBB59"/>
              </a:solidFill>
              <a:ln>
                <a:solidFill>
                  <a:srgbClr val="92D050"/>
                </a:solidFill>
                <a:prstDash val="solid"/>
              </a:ln>
            </c:spPr>
          </c:marker>
          <c:dPt>
            <c:idx val="8"/>
            <c:bubble3D val="0"/>
            <c:extLst>
              <c:ext xmlns:c16="http://schemas.microsoft.com/office/drawing/2014/chart" uri="{C3380CC4-5D6E-409C-BE32-E72D297353CC}">
                <c16:uniqueId val="{0000000B-A36D-4B91-B567-9E81483F5E84}"/>
              </c:ext>
            </c:extLst>
          </c:dPt>
          <c:dPt>
            <c:idx val="9"/>
            <c:bubble3D val="0"/>
            <c:extLst>
              <c:ext xmlns:c16="http://schemas.microsoft.com/office/drawing/2014/chart" uri="{C3380CC4-5D6E-409C-BE32-E72D297353CC}">
                <c16:uniqueId val="{0000000D-A36D-4B91-B567-9E81483F5E84}"/>
              </c:ext>
            </c:extLst>
          </c:dPt>
          <c:dPt>
            <c:idx val="10"/>
            <c:bubble3D val="0"/>
            <c:extLst>
              <c:ext xmlns:c16="http://schemas.microsoft.com/office/drawing/2014/chart" uri="{C3380CC4-5D6E-409C-BE32-E72D297353CC}">
                <c16:uniqueId val="{0000000F-A36D-4B91-B567-9E81483F5E84}"/>
              </c:ext>
            </c:extLst>
          </c:dPt>
          <c:dPt>
            <c:idx val="11"/>
            <c:bubble3D val="0"/>
            <c:extLst>
              <c:ext xmlns:c16="http://schemas.microsoft.com/office/drawing/2014/chart" uri="{C3380CC4-5D6E-409C-BE32-E72D297353CC}">
                <c16:uniqueId val="{00000011-A36D-4B91-B567-9E81483F5E84}"/>
              </c:ext>
            </c:extLst>
          </c:dPt>
          <c:dPt>
            <c:idx val="13"/>
            <c:bubble3D val="0"/>
            <c:extLst>
              <c:ext xmlns:c16="http://schemas.microsoft.com/office/drawing/2014/chart" uri="{C3380CC4-5D6E-409C-BE32-E72D297353CC}">
                <c16:uniqueId val="{00000008-3B8F-467F-891A-F8847B8666DC}"/>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'c1'!$F$8:$F$21</c:f>
              <c:numCache>
                <c:formatCode>#,##0</c:formatCode>
                <c:ptCount val="14"/>
                <c:pt idx="0">
                  <c:v>221000</c:v>
                </c:pt>
                <c:pt idx="1">
                  <c:v>223355.54800000001</c:v>
                </c:pt>
                <c:pt idx="2">
                  <c:v>264028.14199999999</c:v>
                </c:pt>
                <c:pt idx="3">
                  <c:v>269809.359</c:v>
                </c:pt>
                <c:pt idx="4">
                  <c:v>263843.147</c:v>
                </c:pt>
                <c:pt idx="5">
                  <c:v>288215.01</c:v>
                </c:pt>
                <c:pt idx="6">
                  <c:v>339783.35499999998</c:v>
                </c:pt>
                <c:pt idx="7">
                  <c:v>275599.43800000002</c:v>
                </c:pt>
                <c:pt idx="8">
                  <c:v>316000</c:v>
                </c:pt>
                <c:pt idx="9">
                  <c:v>321500</c:v>
                </c:pt>
                <c:pt idx="10">
                  <c:v>338041</c:v>
                </c:pt>
                <c:pt idx="11">
                  <c:v>348991</c:v>
                </c:pt>
                <c:pt idx="12">
                  <c:v>330372.81300000002</c:v>
                </c:pt>
                <c:pt idx="13">
                  <c:v>320300.19099999999</c:v>
                </c:pt>
              </c:numCache>
            </c:numRef>
          </c:val>
          <c:smooth val="0"/>
          <c:extLst>
            <c:ext xmlns:c16="http://schemas.microsoft.com/office/drawing/2014/chart" uri="{C3380CC4-5D6E-409C-BE32-E72D297353CC}">
              <c16:uniqueId val="{00000012-A36D-4B91-B567-9E81483F5E84}"/>
            </c:ext>
          </c:extLst>
        </c:ser>
        <c:dLbls>
          <c:showLegendKey val="0"/>
          <c:showVal val="0"/>
          <c:showCatName val="0"/>
          <c:showSerName val="0"/>
          <c:showPercent val="0"/>
          <c:showBubbleSize val="0"/>
        </c:dLbls>
        <c:marker val="1"/>
        <c:smooth val="0"/>
        <c:axId val="853924320"/>
        <c:axId val="853910720"/>
      </c:lineChart>
      <c:catAx>
        <c:axId val="853924320"/>
        <c:scaling>
          <c:orientation val="minMax"/>
        </c:scaling>
        <c:delete val="0"/>
        <c:axPos val="b"/>
        <c:numFmt formatCode="General" sourceLinked="1"/>
        <c:majorTickMark val="out"/>
        <c:minorTickMark val="in"/>
        <c:tickLblPos val="low"/>
        <c:spPr>
          <a:ln w="3175">
            <a:solidFill>
              <a:srgbClr val="808080"/>
            </a:solidFill>
            <a:prstDash val="solid"/>
          </a:ln>
        </c:spPr>
        <c:txPr>
          <a:bodyPr rot="-1800000" vert="horz"/>
          <a:lstStyle/>
          <a:p>
            <a:pPr>
              <a:defRPr sz="900" b="0" i="0" u="none" strike="noStrike" baseline="0">
                <a:solidFill>
                  <a:srgbClr val="000000"/>
                </a:solidFill>
                <a:latin typeface="Arial"/>
                <a:ea typeface="Arial"/>
                <a:cs typeface="Arial"/>
              </a:defRPr>
            </a:pPr>
            <a:endParaRPr lang="es-CL"/>
          </a:p>
        </c:txPr>
        <c:crossAx val="853910720"/>
        <c:crosses val="autoZero"/>
        <c:auto val="1"/>
        <c:lblAlgn val="ctr"/>
        <c:lblOffset val="100"/>
        <c:noMultiLvlLbl val="0"/>
      </c:catAx>
      <c:valAx>
        <c:axId val="853910720"/>
        <c:scaling>
          <c:orientation val="minMax"/>
        </c:scaling>
        <c:delete val="0"/>
        <c:axPos val="l"/>
        <c:majorGridlines>
          <c:spPr>
            <a:ln w="3175">
              <a:solidFill>
                <a:srgbClr val="80808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litros</a:t>
                </a:r>
              </a:p>
            </c:rich>
          </c:tx>
          <c:layout>
            <c:manualLayout>
              <c:xMode val="edge"/>
              <c:yMode val="edge"/>
              <c:x val="1.09137587309783E-2"/>
              <c:y val="0.31096426867096161"/>
            </c:manualLayout>
          </c:layout>
          <c:overlay val="0"/>
          <c:spPr>
            <a:noFill/>
            <a:ln w="25400">
              <a:noFill/>
            </a:ln>
          </c:spPr>
        </c:title>
        <c:numFmt formatCode="#,##0_);\(#,##0\)" sourceLinked="1"/>
        <c:majorTickMark val="out"/>
        <c:minorTickMark val="none"/>
        <c:tickLblPos val="low"/>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924320"/>
        <c:crosses val="autoZero"/>
        <c:crossBetween val="between"/>
      </c:valAx>
      <c:spPr>
        <a:solidFill>
          <a:srgbClr val="FFFFFF"/>
        </a:solidFill>
        <a:ln w="3175">
          <a:solidFill>
            <a:srgbClr val="000000"/>
          </a:solidFill>
          <a:prstDash val="solid"/>
        </a:ln>
      </c:spPr>
    </c:plotArea>
    <c:legend>
      <c:legendPos val="r"/>
      <c:layout>
        <c:manualLayout>
          <c:xMode val="edge"/>
          <c:yMode val="edge"/>
          <c:x val="0.10655752047387519"/>
          <c:y val="0.8892057384872345"/>
          <c:w val="0.86202300532105613"/>
          <c:h val="6.8181818181818121E-2"/>
        </c:manualLayout>
      </c:layout>
      <c:overlay val="0"/>
      <c:spPr>
        <a:noFill/>
        <a:ln w="25400">
          <a:noFill/>
        </a:ln>
      </c:spPr>
      <c:txPr>
        <a:bodyPr/>
        <a:lstStyle/>
        <a:p>
          <a:pPr>
            <a:defRPr sz="800" b="1" i="0" u="none" strike="noStrike" baseline="0">
              <a:solidFill>
                <a:sysClr val="windowText" lastClr="000000"/>
              </a:solidFill>
              <a:latin typeface="Arial"/>
              <a:ea typeface="Arial"/>
              <a:cs typeface="Arial"/>
            </a:defRPr>
          </a:pPr>
          <a:endParaRPr lang="es-CL"/>
        </a:p>
      </c:txPr>
    </c:legend>
    <c:plotVisOnly val="0"/>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c:pageMargins b="1" l="0.75" r="0.75" t="1" header="0.51180555555555596" footer="0.51180555555555596"/>
    <c:pageSetup firstPageNumber="0"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 Recepción mensual de leche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2014- 2018</a:t>
            </a:r>
          </a:p>
        </c:rich>
      </c:tx>
      <c:layout>
        <c:manualLayout>
          <c:xMode val="edge"/>
          <c:yMode val="edge"/>
          <c:x val="0.3356646501504385"/>
          <c:y val="3.0042881003510928E-2"/>
        </c:manualLayout>
      </c:layout>
      <c:overlay val="0"/>
      <c:spPr>
        <a:solidFill>
          <a:srgbClr val="FFFFFF"/>
        </a:solidFill>
        <a:ln w="25400">
          <a:noFill/>
        </a:ln>
      </c:spPr>
    </c:title>
    <c:autoTitleDeleted val="0"/>
    <c:plotArea>
      <c:layout>
        <c:manualLayout>
          <c:layoutTarget val="inner"/>
          <c:xMode val="edge"/>
          <c:yMode val="edge"/>
          <c:x val="0.13716687240578901"/>
          <c:y val="0.12804035859154"/>
          <c:w val="0.77762290866949102"/>
          <c:h val="0.59055499880696705"/>
        </c:manualLayout>
      </c:layout>
      <c:lineChart>
        <c:grouping val="standard"/>
        <c:varyColors val="0"/>
        <c:ser>
          <c:idx val="2"/>
          <c:order val="1"/>
          <c:tx>
            <c:v>2014</c:v>
          </c:tx>
          <c:spPr>
            <a:ln w="38100">
              <a:solidFill>
                <a:srgbClr val="99CC00"/>
              </a:solidFill>
              <a:prstDash val="solid"/>
            </a:ln>
          </c:spPr>
          <c:marker>
            <c:symbol val="triangle"/>
            <c:size val="9"/>
            <c:spPr>
              <a:solidFill>
                <a:srgbClr val="99CC00"/>
              </a:solidFill>
              <a:ln>
                <a:solidFill>
                  <a:srgbClr val="99CC00"/>
                </a:solidFill>
                <a:prstDash val="solid"/>
              </a:ln>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'g2'!$AW$8:$AW$19</c:f>
              <c:numCache>
                <c:formatCode>#,##0</c:formatCode>
                <c:ptCount val="12"/>
                <c:pt idx="0">
                  <c:v>203922.56899999999</c:v>
                </c:pt>
                <c:pt idx="1">
                  <c:v>173165.66399999999</c:v>
                </c:pt>
                <c:pt idx="2">
                  <c:v>176008.64499999999</c:v>
                </c:pt>
                <c:pt idx="3">
                  <c:v>157533.94399999999</c:v>
                </c:pt>
                <c:pt idx="4">
                  <c:v>150536.834</c:v>
                </c:pt>
                <c:pt idx="5">
                  <c:v>129092.85400000001</c:v>
                </c:pt>
                <c:pt idx="6">
                  <c:v>129953.484</c:v>
                </c:pt>
                <c:pt idx="7">
                  <c:v>149680.66</c:v>
                </c:pt>
                <c:pt idx="8">
                  <c:v>183896.84599999999</c:v>
                </c:pt>
                <c:pt idx="9">
                  <c:v>224250.617</c:v>
                </c:pt>
                <c:pt idx="10">
                  <c:v>234970.924</c:v>
                </c:pt>
                <c:pt idx="11">
                  <c:v>235715.97899999999</c:v>
                </c:pt>
              </c:numCache>
            </c:numRef>
          </c:val>
          <c:smooth val="0"/>
          <c:extLst>
            <c:ext xmlns:c16="http://schemas.microsoft.com/office/drawing/2014/chart" uri="{C3380CC4-5D6E-409C-BE32-E72D297353CC}">
              <c16:uniqueId val="{00000001-6469-4C6D-AFCA-2D0C1513CA2A}"/>
            </c:ext>
          </c:extLst>
        </c:ser>
        <c:ser>
          <c:idx val="3"/>
          <c:order val="2"/>
          <c:tx>
            <c:v>2015</c:v>
          </c:tx>
          <c:spPr>
            <a:ln w="38100">
              <a:solidFill>
                <a:srgbClr val="FFCC00"/>
              </a:solidFill>
              <a:prstDash val="solid"/>
            </a:ln>
          </c:spPr>
          <c:marker>
            <c:symbol val="diamond"/>
            <c:size val="10"/>
            <c:spPr>
              <a:solidFill>
                <a:srgbClr val="FFCC00"/>
              </a:solidFill>
              <a:ln>
                <a:solidFill>
                  <a:srgbClr val="FFCC00"/>
                </a:solidFill>
                <a:prstDash val="solid"/>
              </a:ln>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'g2'!$AX$8:$AX$19</c:f>
              <c:numCache>
                <c:formatCode>#,##0</c:formatCode>
                <c:ptCount val="12"/>
                <c:pt idx="0">
                  <c:v>206584.867</c:v>
                </c:pt>
                <c:pt idx="1">
                  <c:v>156987.804</c:v>
                </c:pt>
                <c:pt idx="2">
                  <c:v>152202.421</c:v>
                </c:pt>
                <c:pt idx="3">
                  <c:v>141151.40700000001</c:v>
                </c:pt>
                <c:pt idx="4">
                  <c:v>144966.49299999999</c:v>
                </c:pt>
                <c:pt idx="5">
                  <c:v>126736.58900000001</c:v>
                </c:pt>
                <c:pt idx="6">
                  <c:v>122817.34299999999</c:v>
                </c:pt>
                <c:pt idx="7">
                  <c:v>139869.274</c:v>
                </c:pt>
                <c:pt idx="8">
                  <c:v>173728.755</c:v>
                </c:pt>
                <c:pt idx="9">
                  <c:v>215925.913</c:v>
                </c:pt>
                <c:pt idx="10">
                  <c:v>226033.94500000001</c:v>
                </c:pt>
                <c:pt idx="11">
                  <c:v>221820.24100000001</c:v>
                </c:pt>
              </c:numCache>
            </c:numRef>
          </c:val>
          <c:smooth val="0"/>
          <c:extLst>
            <c:ext xmlns:c16="http://schemas.microsoft.com/office/drawing/2014/chart" uri="{C3380CC4-5D6E-409C-BE32-E72D297353CC}">
              <c16:uniqueId val="{00000002-6469-4C6D-AFCA-2D0C1513CA2A}"/>
            </c:ext>
          </c:extLst>
        </c:ser>
        <c:ser>
          <c:idx val="4"/>
          <c:order val="3"/>
          <c:tx>
            <c:v>2016</c:v>
          </c:tx>
          <c:spPr>
            <a:ln w="25400">
              <a:solidFill>
                <a:srgbClr val="FF0000"/>
              </a:solidFill>
              <a:prstDash val="solid"/>
            </a:ln>
          </c:spPr>
          <c:marker>
            <c:spPr>
              <a:solidFill>
                <a:schemeClr val="tx1"/>
              </a:solidFill>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'g2'!$AY$27:$AY$38</c:f>
              <c:numCache>
                <c:formatCode>#,##0</c:formatCode>
                <c:ptCount val="12"/>
                <c:pt idx="0">
                  <c:v>198787.693</c:v>
                </c:pt>
                <c:pt idx="1">
                  <c:v>155800.603</c:v>
                </c:pt>
                <c:pt idx="2">
                  <c:v>153602.44899999999</c:v>
                </c:pt>
                <c:pt idx="3">
                  <c:v>135524.079</c:v>
                </c:pt>
                <c:pt idx="4">
                  <c:v>132902.889</c:v>
                </c:pt>
                <c:pt idx="5">
                  <c:v>124628.327</c:v>
                </c:pt>
                <c:pt idx="6">
                  <c:v>123439.03200000001</c:v>
                </c:pt>
                <c:pt idx="7">
                  <c:v>141114.62400000001</c:v>
                </c:pt>
                <c:pt idx="8">
                  <c:v>176785.85200000001</c:v>
                </c:pt>
                <c:pt idx="9">
                  <c:v>213534.86199999999</c:v>
                </c:pt>
                <c:pt idx="10">
                  <c:v>219202.38399999999</c:v>
                </c:pt>
                <c:pt idx="11">
                  <c:v>215684.201</c:v>
                </c:pt>
              </c:numCache>
            </c:numRef>
          </c:val>
          <c:smooth val="0"/>
          <c:extLst>
            <c:ext xmlns:c16="http://schemas.microsoft.com/office/drawing/2014/chart" uri="{C3380CC4-5D6E-409C-BE32-E72D297353CC}">
              <c16:uniqueId val="{00000003-6469-4C6D-AFCA-2D0C1513CA2A}"/>
            </c:ext>
          </c:extLst>
        </c:ser>
        <c:ser>
          <c:idx val="0"/>
          <c:order val="4"/>
          <c:tx>
            <c:v>2017</c:v>
          </c:tx>
          <c:spPr>
            <a:ln w="25400">
              <a:solidFill>
                <a:srgbClr val="000000"/>
              </a:solidFill>
              <a:prstDash val="solid"/>
            </a:ln>
          </c:spPr>
          <c:marker>
            <c:spPr>
              <a:solidFill>
                <a:schemeClr val="tx1"/>
              </a:solidFill>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'g2'!$AZ$27:$AZ$38</c:f>
              <c:numCache>
                <c:formatCode>#,##0</c:formatCode>
                <c:ptCount val="12"/>
                <c:pt idx="0">
                  <c:v>198216</c:v>
                </c:pt>
                <c:pt idx="1">
                  <c:v>158891.75</c:v>
                </c:pt>
                <c:pt idx="2">
                  <c:v>166183.64000000001</c:v>
                </c:pt>
                <c:pt idx="3">
                  <c:v>155500.46799999999</c:v>
                </c:pt>
                <c:pt idx="4">
                  <c:v>142514.50099999999</c:v>
                </c:pt>
                <c:pt idx="5">
                  <c:v>119494.893</c:v>
                </c:pt>
                <c:pt idx="6">
                  <c:v>118155.306</c:v>
                </c:pt>
                <c:pt idx="7">
                  <c:v>138460.579</c:v>
                </c:pt>
                <c:pt idx="8">
                  <c:v>166196.432</c:v>
                </c:pt>
                <c:pt idx="9">
                  <c:v>206288.171</c:v>
                </c:pt>
                <c:pt idx="10">
                  <c:v>204911.80100000001</c:v>
                </c:pt>
                <c:pt idx="11">
                  <c:v>215844.91399999999</c:v>
                </c:pt>
              </c:numCache>
            </c:numRef>
          </c:val>
          <c:smooth val="0"/>
          <c:extLst>
            <c:ext xmlns:c16="http://schemas.microsoft.com/office/drawing/2014/chart" uri="{C3380CC4-5D6E-409C-BE32-E72D297353CC}">
              <c16:uniqueId val="{00000004-6469-4C6D-AFCA-2D0C1513CA2A}"/>
            </c:ext>
          </c:extLst>
        </c:ser>
        <c:ser>
          <c:idx val="5"/>
          <c:order val="5"/>
          <c:tx>
            <c:strRef>
              <c:f>'g2'!$BA$26</c:f>
              <c:strCache>
                <c:ptCount val="1"/>
                <c:pt idx="0">
                  <c:v>2018</c:v>
                </c:pt>
              </c:strCache>
            </c:strRef>
          </c:tx>
          <c:val>
            <c:numRef>
              <c:f>'g2'!$BA$27:$BA$38</c:f>
              <c:numCache>
                <c:formatCode>#,##0</c:formatCode>
                <c:ptCount val="12"/>
                <c:pt idx="0">
                  <c:v>208051.04800000001</c:v>
                </c:pt>
                <c:pt idx="1">
                  <c:v>166258.90400000001</c:v>
                </c:pt>
                <c:pt idx="2">
                  <c:v>167073.82500000001</c:v>
                </c:pt>
                <c:pt idx="3">
                  <c:v>163507.64600000001</c:v>
                </c:pt>
              </c:numCache>
            </c:numRef>
          </c:val>
          <c:smooth val="0"/>
          <c:extLst>
            <c:ext xmlns:c16="http://schemas.microsoft.com/office/drawing/2014/chart" uri="{C3380CC4-5D6E-409C-BE32-E72D297353CC}">
              <c16:uniqueId val="{00000000-0E5B-449B-B5EC-C7F535220080}"/>
            </c:ext>
          </c:extLst>
        </c:ser>
        <c:dLbls>
          <c:showLegendKey val="0"/>
          <c:showVal val="0"/>
          <c:showCatName val="0"/>
          <c:showSerName val="0"/>
          <c:showPercent val="0"/>
          <c:showBubbleSize val="0"/>
        </c:dLbls>
        <c:marker val="1"/>
        <c:smooth val="0"/>
        <c:axId val="509664080"/>
        <c:axId val="509669520"/>
        <c:extLst>
          <c:ext xmlns:c15="http://schemas.microsoft.com/office/drawing/2012/chart" uri="{02D57815-91ED-43cb-92C2-25804820EDAC}">
            <c15:filteredLineSeries>
              <c15:ser>
                <c:idx val="1"/>
                <c:order val="0"/>
                <c:tx>
                  <c:v>2013</c:v>
                </c:tx>
                <c:spPr>
                  <a:ln w="381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'g2'!$AH$8:$AH$19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'g2'!$AV$8:$AV$19</c15:sqref>
                        </c15:formulaRef>
                      </c:ext>
                    </c:extLst>
                    <c:numCache>
                      <c:formatCode>#,##0</c:formatCode>
                      <c:ptCount val="12"/>
                      <c:pt idx="0">
                        <c:v>211487.97899999999</c:v>
                      </c:pt>
                      <c:pt idx="1">
                        <c:v>170312.03099999999</c:v>
                      </c:pt>
                      <c:pt idx="2">
                        <c:v>181824.889</c:v>
                      </c:pt>
                      <c:pt idx="3">
                        <c:v>166743.28200000001</c:v>
                      </c:pt>
                      <c:pt idx="4">
                        <c:v>153731.929</c:v>
                      </c:pt>
                      <c:pt idx="5">
                        <c:v>131927.42600000001</c:v>
                      </c:pt>
                      <c:pt idx="6">
                        <c:v>129918.201</c:v>
                      </c:pt>
                      <c:pt idx="7">
                        <c:v>146454.421</c:v>
                      </c:pt>
                      <c:pt idx="8">
                        <c:v>173049.77799999999</c:v>
                      </c:pt>
                      <c:pt idx="9">
                        <c:v>221735.21299999999</c:v>
                      </c:pt>
                      <c:pt idx="10">
                        <c:v>232321.15700000001</c:v>
                      </c:pt>
                      <c:pt idx="11">
                        <c:v>229645.53</c:v>
                      </c:pt>
                    </c:numCache>
                  </c:numRef>
                </c:val>
                <c:smooth val="0"/>
                <c:extLst>
                  <c:ext xmlns:c16="http://schemas.microsoft.com/office/drawing/2014/chart" uri="{C3380CC4-5D6E-409C-BE32-E72D297353CC}">
                    <c16:uniqueId val="{00000000-6469-4C6D-AFCA-2D0C1513CA2A}"/>
                  </c:ext>
                </c:extLst>
              </c15:ser>
            </c15:filteredLineSeries>
          </c:ext>
        </c:extLst>
      </c:lineChart>
      <c:catAx>
        <c:axId val="5096640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CL"/>
                  <a:t>Fuente: Odepa.</a:t>
                </a:r>
              </a:p>
            </c:rich>
          </c:tx>
          <c:layout>
            <c:manualLayout>
              <c:xMode val="edge"/>
              <c:yMode val="edge"/>
              <c:x val="2.0594712246335061E-2"/>
              <c:y val="0.92761359375532593"/>
            </c:manualLayout>
          </c:layout>
          <c:overlay val="0"/>
          <c:spPr>
            <a:noFill/>
            <a:ln w="25400">
              <a:noFill/>
            </a:ln>
          </c:spPr>
        </c:title>
        <c:numFmt formatCode="General" sourceLinked="1"/>
        <c:majorTickMark val="out"/>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09669520"/>
        <c:crosses val="autoZero"/>
        <c:auto val="1"/>
        <c:lblAlgn val="ctr"/>
        <c:lblOffset val="100"/>
        <c:tickLblSkip val="1"/>
        <c:tickMarkSkip val="1"/>
        <c:noMultiLvlLbl val="0"/>
      </c:catAx>
      <c:valAx>
        <c:axId val="509669520"/>
        <c:scaling>
          <c:orientation val="minMax"/>
          <c:max val="240000"/>
          <c:min val="100000"/>
        </c:scaling>
        <c:delete val="0"/>
        <c:axPos val="l"/>
        <c:majorGridlines>
          <c:spPr>
            <a:ln w="12700">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litros</a:t>
                </a:r>
              </a:p>
            </c:rich>
          </c:tx>
          <c:layout>
            <c:manualLayout>
              <c:xMode val="edge"/>
              <c:yMode val="edge"/>
              <c:x val="2.2377728698546828E-2"/>
              <c:y val="0.33206640079081023"/>
            </c:manualLayout>
          </c:layout>
          <c:overlay val="0"/>
          <c:spPr>
            <a:noFill/>
            <a:ln w="25400">
              <a:noFill/>
            </a:ln>
          </c:spPr>
        </c:title>
        <c:numFmt formatCode="#,##0" sourceLinked="0"/>
        <c:majorTickMark val="out"/>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09664080"/>
        <c:crosses val="autoZero"/>
        <c:crossBetween val="between"/>
      </c:valAx>
      <c:spPr>
        <a:solidFill>
          <a:srgbClr val="FFFFFF"/>
        </a:solidFill>
        <a:ln w="12700">
          <a:solidFill>
            <a:srgbClr val="000000"/>
          </a:solidFill>
          <a:prstDash val="solid"/>
        </a:ln>
      </c:spPr>
    </c:plotArea>
    <c:legend>
      <c:legendPos val="r"/>
      <c:layout>
        <c:manualLayout>
          <c:xMode val="edge"/>
          <c:yMode val="edge"/>
          <c:x val="0.26067073170731708"/>
          <c:y val="0.82857251934417286"/>
          <c:w val="8.6991869918699186E-2"/>
          <c:h val="0.17142748065582711"/>
        </c:manualLayout>
      </c:layout>
      <c:overlay val="0"/>
      <c:spPr>
        <a:solidFill>
          <a:srgbClr val="FFFFFF"/>
        </a:solidFill>
        <a:ln w="25400">
          <a:noFill/>
        </a:ln>
      </c:spPr>
      <c:txPr>
        <a:bodyPr/>
        <a:lstStyle/>
        <a:p>
          <a:pPr>
            <a:defRPr sz="57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3. Recepción de leche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Abril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Participación por Empresas</a:t>
            </a:r>
          </a:p>
        </c:rich>
      </c:tx>
      <c:layout>
        <c:manualLayout>
          <c:xMode val="edge"/>
          <c:yMode val="edge"/>
          <c:x val="0.36518794525684289"/>
          <c:y val="3.632861945768484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25895620662799"/>
          <c:y val="0.38297922074886298"/>
          <c:w val="0.51660400857859801"/>
          <c:h val="0.39539062936281899"/>
        </c:manualLayout>
      </c:layout>
      <c:pie3DChart>
        <c:varyColors val="1"/>
        <c:ser>
          <c:idx val="0"/>
          <c:order val="0"/>
          <c:spPr>
            <a:solidFill>
              <a:srgbClr val="9999FF"/>
            </a:solidFill>
            <a:ln w="3175">
              <a:solidFill>
                <a:srgbClr val="000000"/>
              </a:solidFill>
              <a:prstDash val="solid"/>
            </a:ln>
          </c:spPr>
          <c:explosion val="11"/>
          <c:dPt>
            <c:idx val="0"/>
            <c:bubble3D val="0"/>
            <c:spPr>
              <a:solidFill>
                <a:srgbClr val="0000FF"/>
              </a:solidFill>
              <a:ln w="3175">
                <a:solidFill>
                  <a:srgbClr val="000000"/>
                </a:solidFill>
                <a:prstDash val="solid"/>
              </a:ln>
            </c:spPr>
            <c:extLst>
              <c:ext xmlns:c16="http://schemas.microsoft.com/office/drawing/2014/chart" uri="{C3380CC4-5D6E-409C-BE32-E72D297353CC}">
                <c16:uniqueId val="{00000000-CA43-43E0-AC6E-F180BE49D051}"/>
              </c:ext>
            </c:extLst>
          </c:dPt>
          <c:dPt>
            <c:idx val="1"/>
            <c:bubble3D val="0"/>
            <c:spPr>
              <a:solidFill>
                <a:srgbClr val="FFFF00"/>
              </a:solidFill>
              <a:ln w="3175">
                <a:solidFill>
                  <a:srgbClr val="000000"/>
                </a:solidFill>
                <a:prstDash val="solid"/>
              </a:ln>
            </c:spPr>
            <c:extLst>
              <c:ext xmlns:c16="http://schemas.microsoft.com/office/drawing/2014/chart" uri="{C3380CC4-5D6E-409C-BE32-E72D297353CC}">
                <c16:uniqueId val="{00000001-CA43-43E0-AC6E-F180BE49D051}"/>
              </c:ext>
            </c:extLst>
          </c:dPt>
          <c:dPt>
            <c:idx val="2"/>
            <c:bubble3D val="0"/>
            <c:spPr>
              <a:solidFill>
                <a:srgbClr val="FF0000"/>
              </a:solidFill>
              <a:ln w="3175">
                <a:solidFill>
                  <a:srgbClr val="000000"/>
                </a:solidFill>
                <a:prstDash val="solid"/>
              </a:ln>
            </c:spPr>
            <c:extLst>
              <c:ext xmlns:c16="http://schemas.microsoft.com/office/drawing/2014/chart" uri="{C3380CC4-5D6E-409C-BE32-E72D297353CC}">
                <c16:uniqueId val="{00000002-CA43-43E0-AC6E-F180BE49D051}"/>
              </c:ext>
            </c:extLst>
          </c:dPt>
          <c:dPt>
            <c:idx val="3"/>
            <c:bubble3D val="0"/>
            <c:spPr>
              <a:solidFill>
                <a:srgbClr val="CCFFFF"/>
              </a:solidFill>
              <a:ln w="3175">
                <a:solidFill>
                  <a:srgbClr val="000000"/>
                </a:solidFill>
                <a:prstDash val="solid"/>
              </a:ln>
            </c:spPr>
            <c:extLst>
              <c:ext xmlns:c16="http://schemas.microsoft.com/office/drawing/2014/chart" uri="{C3380CC4-5D6E-409C-BE32-E72D297353CC}">
                <c16:uniqueId val="{00000003-CA43-43E0-AC6E-F180BE49D051}"/>
              </c:ext>
            </c:extLst>
          </c:dPt>
          <c:dPt>
            <c:idx val="4"/>
            <c:bubble3D val="0"/>
            <c:spPr>
              <a:solidFill>
                <a:srgbClr val="E3E3E3"/>
              </a:solidFill>
              <a:ln w="3175">
                <a:solidFill>
                  <a:srgbClr val="000000"/>
                </a:solidFill>
                <a:prstDash val="solid"/>
              </a:ln>
            </c:spPr>
            <c:extLst>
              <c:ext xmlns:c16="http://schemas.microsoft.com/office/drawing/2014/chart" uri="{C3380CC4-5D6E-409C-BE32-E72D297353CC}">
                <c16:uniqueId val="{00000004-CA43-43E0-AC6E-F180BE49D051}"/>
              </c:ext>
            </c:extLst>
          </c:dPt>
          <c:dPt>
            <c:idx val="5"/>
            <c:bubble3D val="0"/>
            <c:spPr>
              <a:solidFill>
                <a:srgbClr val="800080"/>
              </a:solidFill>
              <a:ln w="3175">
                <a:solidFill>
                  <a:srgbClr val="000000"/>
                </a:solidFill>
                <a:prstDash val="solid"/>
              </a:ln>
            </c:spPr>
            <c:extLst>
              <c:ext xmlns:c16="http://schemas.microsoft.com/office/drawing/2014/chart" uri="{C3380CC4-5D6E-409C-BE32-E72D297353CC}">
                <c16:uniqueId val="{00000005-CA43-43E0-AC6E-F180BE49D051}"/>
              </c:ext>
            </c:extLst>
          </c:dPt>
          <c:dPt>
            <c:idx val="6"/>
            <c:bubble3D val="0"/>
            <c:spPr>
              <a:solidFill>
                <a:srgbClr val="FF99CC"/>
              </a:solidFill>
              <a:ln w="3175">
                <a:solidFill>
                  <a:srgbClr val="000000"/>
                </a:solidFill>
                <a:prstDash val="solid"/>
              </a:ln>
            </c:spPr>
            <c:extLst>
              <c:ext xmlns:c16="http://schemas.microsoft.com/office/drawing/2014/chart" uri="{C3380CC4-5D6E-409C-BE32-E72D297353CC}">
                <c16:uniqueId val="{00000006-CA43-43E0-AC6E-F180BE49D051}"/>
              </c:ext>
            </c:extLst>
          </c:dPt>
          <c:dPt>
            <c:idx val="7"/>
            <c:bubble3D val="0"/>
            <c:extLst>
              <c:ext xmlns:c16="http://schemas.microsoft.com/office/drawing/2014/chart" uri="{C3380CC4-5D6E-409C-BE32-E72D297353CC}">
                <c16:uniqueId val="{00000007-CA43-43E0-AC6E-F180BE49D051}"/>
              </c:ext>
            </c:extLst>
          </c:dPt>
          <c:dPt>
            <c:idx val="8"/>
            <c:bubble3D val="0"/>
            <c:spPr>
              <a:solidFill>
                <a:srgbClr val="92D050"/>
              </a:solidFill>
              <a:ln w="3175">
                <a:solidFill>
                  <a:srgbClr val="000000"/>
                </a:solidFill>
                <a:prstDash val="solid"/>
              </a:ln>
            </c:spPr>
            <c:extLst>
              <c:ext xmlns:c16="http://schemas.microsoft.com/office/drawing/2014/chart" uri="{C3380CC4-5D6E-409C-BE32-E72D297353CC}">
                <c16:uniqueId val="{00000008-CA43-43E0-AC6E-F180BE49D051}"/>
              </c:ext>
            </c:extLst>
          </c:dPt>
          <c:dLbls>
            <c:dLbl>
              <c:idx val="0"/>
              <c:layout>
                <c:manualLayout>
                  <c:x val="1.27976892775283E-2"/>
                  <c:y val="-9.72862923507362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A43-43E0-AC6E-F180BE49D051}"/>
                </c:ext>
              </c:extLst>
            </c:dLbl>
            <c:dLbl>
              <c:idx val="1"/>
              <c:layout>
                <c:manualLayout>
                  <c:x val="8.5930210740534599E-2"/>
                  <c:y val="2.58404148828151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A43-43E0-AC6E-F180BE49D051}"/>
                </c:ext>
              </c:extLst>
            </c:dLbl>
            <c:dLbl>
              <c:idx val="2"/>
              <c:layout>
                <c:manualLayout>
                  <c:x val="8.6840271096316896E-2"/>
                  <c:y val="6.910994291902619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A43-43E0-AC6E-F180BE49D051}"/>
                </c:ext>
              </c:extLst>
            </c:dLbl>
            <c:dLbl>
              <c:idx val="3"/>
              <c:layout>
                <c:manualLayout>
                  <c:x val="1.82550921077742E-2"/>
                  <c:y val="0.1092051047475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A43-43E0-AC6E-F180BE49D051}"/>
                </c:ext>
              </c:extLst>
            </c:dLbl>
            <c:dLbl>
              <c:idx val="4"/>
              <c:layout>
                <c:manualLayout>
                  <c:x val="-5.6178377015081798E-2"/>
                  <c:y val="-1.17272574970682E-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A43-43E0-AC6E-F180BE49D051}"/>
                </c:ext>
              </c:extLst>
            </c:dLbl>
            <c:dLbl>
              <c:idx val="5"/>
              <c:layout>
                <c:manualLayout>
                  <c:x val="-8.97098085975284E-3"/>
                  <c:y val="-7.355224213994529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43-43E0-AC6E-F180BE49D051}"/>
                </c:ext>
              </c:extLst>
            </c:dLbl>
            <c:dLbl>
              <c:idx val="6"/>
              <c:layout>
                <c:manualLayout>
                  <c:x val="4.6524569289710903E-2"/>
                  <c:y val="-9.571688929803970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A43-43E0-AC6E-F180BE49D051}"/>
                </c:ext>
              </c:extLst>
            </c:dLbl>
            <c:dLbl>
              <c:idx val="7"/>
              <c:layout>
                <c:manualLayout>
                  <c:x val="8.5402293463317125E-2"/>
                  <c:y val="-8.309623504419806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A43-43E0-AC6E-F180BE49D051}"/>
                </c:ext>
              </c:extLst>
            </c:dLbl>
            <c:dLbl>
              <c:idx val="8"/>
              <c:layout>
                <c:manualLayout>
                  <c:x val="0.10516193288338957"/>
                  <c:y val="-6.42976149720415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A43-43E0-AC6E-F180BE49D051}"/>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'c3'!$AF$7:$AF$14</c:f>
              <c:strCache>
                <c:ptCount val="8"/>
                <c:pt idx="0">
                  <c:v>Colún</c:v>
                </c:pt>
                <c:pt idx="1">
                  <c:v>Nestlé</c:v>
                </c:pt>
                <c:pt idx="2">
                  <c:v>Prolesur</c:v>
                </c:pt>
                <c:pt idx="3">
                  <c:v>Watt's S.A.</c:v>
                </c:pt>
                <c:pt idx="4">
                  <c:v>Soprole</c:v>
                </c:pt>
                <c:pt idx="5">
                  <c:v>Grupo Lactalis</c:v>
                </c:pt>
                <c:pt idx="6">
                  <c:v>Surlat</c:v>
                </c:pt>
                <c:pt idx="7">
                  <c:v>Otras plantas</c:v>
                </c:pt>
              </c:strCache>
            </c:strRef>
          </c:cat>
          <c:val>
            <c:numRef>
              <c:f>'c3'!$AG$7:$AG$14</c:f>
              <c:numCache>
                <c:formatCode>#,##0</c:formatCode>
                <c:ptCount val="8"/>
                <c:pt idx="0">
                  <c:v>189332907</c:v>
                </c:pt>
                <c:pt idx="1">
                  <c:v>129329118</c:v>
                </c:pt>
                <c:pt idx="2">
                  <c:v>94488026</c:v>
                </c:pt>
                <c:pt idx="3">
                  <c:v>86690534</c:v>
                </c:pt>
                <c:pt idx="4">
                  <c:v>51479327</c:v>
                </c:pt>
                <c:pt idx="5">
                  <c:v>46107042</c:v>
                </c:pt>
                <c:pt idx="6">
                  <c:v>34919754</c:v>
                </c:pt>
                <c:pt idx="7">
                  <c:v>79314163</c:v>
                </c:pt>
              </c:numCache>
            </c:numRef>
          </c:val>
          <c:extLst>
            <c:ext xmlns:c16="http://schemas.microsoft.com/office/drawing/2014/chart" uri="{C3380CC4-5D6E-409C-BE32-E72D297353CC}">
              <c16:uniqueId val="{00000009-CA43-43E0-AC6E-F180BE49D051}"/>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509657552"/>
        <c:axId val="509660272"/>
      </c:barChart>
      <c:catAx>
        <c:axId val="5096575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60272"/>
        <c:crosses val="autoZero"/>
        <c:auto val="1"/>
        <c:lblAlgn val="ctr"/>
        <c:lblOffset val="100"/>
        <c:tickMarkSkip val="1"/>
        <c:noMultiLvlLbl val="0"/>
      </c:catAx>
      <c:valAx>
        <c:axId val="5096602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755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509659728"/>
        <c:axId val="509658640"/>
      </c:barChart>
      <c:catAx>
        <c:axId val="5096597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8640"/>
        <c:crosses val="autoZero"/>
        <c:auto val="1"/>
        <c:lblAlgn val="ctr"/>
        <c:lblOffset val="100"/>
        <c:tickMarkSkip val="1"/>
        <c:noMultiLvlLbl val="0"/>
      </c:catAx>
      <c:valAx>
        <c:axId val="5096586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972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152400</xdr:rowOff>
    </xdr:from>
    <xdr:to>
      <xdr:col>1</xdr:col>
      <xdr:colOff>809625</xdr:colOff>
      <xdr:row>7</xdr:row>
      <xdr:rowOff>114300</xdr:rowOff>
    </xdr:to>
    <xdr:pic>
      <xdr:nvPicPr>
        <xdr:cNvPr id="1049" name="Picture 2" descr="LOGO_ODEPA">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52400"/>
          <a:ext cx="180975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1</xdr:col>
      <xdr:colOff>771525</xdr:colOff>
      <xdr:row>31</xdr:row>
      <xdr:rowOff>114300</xdr:rowOff>
    </xdr:to>
    <xdr:pic>
      <xdr:nvPicPr>
        <xdr:cNvPr id="1050" name="Picture 1" descr="LOGO_FUCOA">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7715250"/>
          <a:ext cx="1914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0.0055</cdr:x>
      <cdr:y>0.92714</cdr:y>
    </cdr:from>
    <cdr:to>
      <cdr:x>0.21855</cdr:x>
      <cdr:y>0.98985</cdr:y>
    </cdr:to>
    <cdr:sp macro="" textlink="">
      <cdr:nvSpPr>
        <cdr:cNvPr id="2" name="1 CuadroTexto">
          <a:extLst xmlns:a="http://schemas.openxmlformats.org/drawingml/2006/main"/>
        </cdr:cNvPr>
        <cdr:cNvSpPr txBox="1"/>
      </cdr:nvSpPr>
      <cdr:spPr>
        <a:xfrm xmlns:a="http://schemas.openxmlformats.org/drawingml/2006/main">
          <a:off x="38100" y="3476625"/>
          <a:ext cx="146685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142875</xdr:colOff>
      <xdr:row>17</xdr:row>
      <xdr:rowOff>123825</xdr:rowOff>
    </xdr:from>
    <xdr:to>
      <xdr:col>3</xdr:col>
      <xdr:colOff>1381125</xdr:colOff>
      <xdr:row>38</xdr:row>
      <xdr:rowOff>38100</xdr:rowOff>
    </xdr:to>
    <xdr:graphicFrame macro="">
      <xdr:nvGraphicFramePr>
        <xdr:cNvPr id="7181" name="Chart 1">
          <a:extLst>
            <a:ext uri="{FF2B5EF4-FFF2-40B4-BE49-F238E27FC236}">
              <a16:creationId xmlns:a16="http://schemas.microsoft.com/office/drawing/2014/main" id="{00000000-0008-0000-0F00-00000D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0.02828</cdr:x>
      <cdr:y>0.88512</cdr:y>
    </cdr:from>
    <cdr:to>
      <cdr:x>0.336</cdr:x>
      <cdr:y>0.97833</cdr:y>
    </cdr:to>
    <cdr:sp macro="" textlink="">
      <cdr:nvSpPr>
        <cdr:cNvPr id="2" name="1 CuadroTexto">
          <a:extLst xmlns:a="http://schemas.openxmlformats.org/drawingml/2006/main"/>
        </cdr:cNvPr>
        <cdr:cNvSpPr txBox="1"/>
      </cdr:nvSpPr>
      <cdr:spPr>
        <a:xfrm xmlns:a="http://schemas.openxmlformats.org/drawingml/2006/main">
          <a:off x="157162" y="2554061"/>
          <a:ext cx="1683884" cy="2296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85725</xdr:colOff>
      <xdr:row>1</xdr:row>
      <xdr:rowOff>47625</xdr:rowOff>
    </xdr:from>
    <xdr:to>
      <xdr:col>7</xdr:col>
      <xdr:colOff>542925</xdr:colOff>
      <xdr:row>21</xdr:row>
      <xdr:rowOff>114300</xdr:rowOff>
    </xdr:to>
    <xdr:graphicFrame macro="">
      <xdr:nvGraphicFramePr>
        <xdr:cNvPr id="8217" name="Chart 1">
          <a:extLst>
            <a:ext uri="{FF2B5EF4-FFF2-40B4-BE49-F238E27FC236}">
              <a16:creationId xmlns:a16="http://schemas.microsoft.com/office/drawing/2014/main" id="{00000000-0008-0000-1100-000019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23</xdr:row>
      <xdr:rowOff>38100</xdr:rowOff>
    </xdr:from>
    <xdr:to>
      <xdr:col>7</xdr:col>
      <xdr:colOff>571500</xdr:colOff>
      <xdr:row>42</xdr:row>
      <xdr:rowOff>104775</xdr:rowOff>
    </xdr:to>
    <xdr:graphicFrame macro="">
      <xdr:nvGraphicFramePr>
        <xdr:cNvPr id="8218" name="Chart 2">
          <a:extLst>
            <a:ext uri="{FF2B5EF4-FFF2-40B4-BE49-F238E27FC236}">
              <a16:creationId xmlns:a16="http://schemas.microsoft.com/office/drawing/2014/main" id="{00000000-0008-0000-1100-00001A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0.00598</cdr:x>
      <cdr:y>0.94746</cdr:y>
    </cdr:from>
    <cdr:to>
      <cdr:x>0.21244</cdr:x>
      <cdr:y>0.99031</cdr:y>
    </cdr:to>
    <cdr:sp macro="" textlink="">
      <cdr:nvSpPr>
        <cdr:cNvPr id="2" name="1 CuadroTexto">
          <a:extLst xmlns:a="http://schemas.openxmlformats.org/drawingml/2006/main"/>
        </cdr:cNvPr>
        <cdr:cNvSpPr txBox="1"/>
      </cdr:nvSpPr>
      <cdr:spPr>
        <a:xfrm xmlns:a="http://schemas.openxmlformats.org/drawingml/2006/main">
          <a:off x="40414" y="3637451"/>
          <a:ext cx="1278592" cy="18405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5.xml><?xml version="1.0" encoding="utf-8"?>
<c:userShapes xmlns:c="http://schemas.openxmlformats.org/drawingml/2006/chart">
  <cdr:relSizeAnchor xmlns:cdr="http://schemas.openxmlformats.org/drawingml/2006/chartDrawing">
    <cdr:from>
      <cdr:x>0.00128</cdr:x>
      <cdr:y>0.95225</cdr:y>
    </cdr:from>
    <cdr:to>
      <cdr:x>0.21899</cdr:x>
      <cdr:y>0.99643</cdr:y>
    </cdr:to>
    <cdr:sp macro="" textlink="">
      <cdr:nvSpPr>
        <cdr:cNvPr id="2" name="1 CuadroTexto">
          <a:extLst xmlns:a="http://schemas.openxmlformats.org/drawingml/2006/main"/>
        </cdr:cNvPr>
        <cdr:cNvSpPr txBox="1"/>
      </cdr:nvSpPr>
      <cdr:spPr>
        <a:xfrm xmlns:a="http://schemas.openxmlformats.org/drawingml/2006/main">
          <a:off x="8253" y="3485072"/>
          <a:ext cx="1377037" cy="18115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180975</xdr:colOff>
      <xdr:row>19</xdr:row>
      <xdr:rowOff>9525</xdr:rowOff>
    </xdr:from>
    <xdr:to>
      <xdr:col>7</xdr:col>
      <xdr:colOff>533400</xdr:colOff>
      <xdr:row>34</xdr:row>
      <xdr:rowOff>123825</xdr:rowOff>
    </xdr:to>
    <xdr:graphicFrame macro="">
      <xdr:nvGraphicFramePr>
        <xdr:cNvPr id="9241" name="Chart 1">
          <a:extLst>
            <a:ext uri="{FF2B5EF4-FFF2-40B4-BE49-F238E27FC236}">
              <a16:creationId xmlns:a16="http://schemas.microsoft.com/office/drawing/2014/main" id="{00000000-0008-0000-1200-000019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35</xdr:row>
      <xdr:rowOff>66675</xdr:rowOff>
    </xdr:from>
    <xdr:to>
      <xdr:col>7</xdr:col>
      <xdr:colOff>571500</xdr:colOff>
      <xdr:row>50</xdr:row>
      <xdr:rowOff>66675</xdr:rowOff>
    </xdr:to>
    <xdr:graphicFrame macro="">
      <xdr:nvGraphicFramePr>
        <xdr:cNvPr id="9242" name="Chart 2">
          <a:extLst>
            <a:ext uri="{FF2B5EF4-FFF2-40B4-BE49-F238E27FC236}">
              <a16:creationId xmlns:a16="http://schemas.microsoft.com/office/drawing/2014/main" id="{00000000-0008-0000-1200-00001A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0.02071</cdr:x>
      <cdr:y>0.87091</cdr:y>
    </cdr:from>
    <cdr:to>
      <cdr:x>0.18638</cdr:x>
      <cdr:y>0.95624</cdr:y>
    </cdr:to>
    <cdr:sp macro="" textlink="">
      <cdr:nvSpPr>
        <cdr:cNvPr id="2" name="1 CuadroTexto">
          <a:extLst xmlns:a="http://schemas.openxmlformats.org/drawingml/2006/main"/>
        </cdr:cNvPr>
        <cdr:cNvSpPr txBox="1"/>
      </cdr:nvSpPr>
      <cdr:spPr>
        <a:xfrm xmlns:a="http://schemas.openxmlformats.org/drawingml/2006/main">
          <a:off x="132825" y="2371731"/>
          <a:ext cx="1381649" cy="17144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8.xml><?xml version="1.0" encoding="utf-8"?>
<c:userShapes xmlns:c="http://schemas.openxmlformats.org/drawingml/2006/chart">
  <cdr:relSizeAnchor xmlns:cdr="http://schemas.openxmlformats.org/drawingml/2006/chartDrawing">
    <cdr:from>
      <cdr:x>0.01267</cdr:x>
      <cdr:y>0.8474</cdr:y>
    </cdr:from>
    <cdr:to>
      <cdr:x>0.25724</cdr:x>
      <cdr:y>0.96603</cdr:y>
    </cdr:to>
    <cdr:sp macro="" textlink="">
      <cdr:nvSpPr>
        <cdr:cNvPr id="2" name="1 CuadroTexto">
          <a:extLst xmlns:a="http://schemas.openxmlformats.org/drawingml/2006/main"/>
        </cdr:cNvPr>
        <cdr:cNvSpPr txBox="1"/>
      </cdr:nvSpPr>
      <cdr:spPr>
        <a:xfrm xmlns:a="http://schemas.openxmlformats.org/drawingml/2006/main">
          <a:off x="85146" y="2343153"/>
          <a:ext cx="1505194" cy="1904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85725</xdr:colOff>
      <xdr:row>19</xdr:row>
      <xdr:rowOff>38100</xdr:rowOff>
    </xdr:from>
    <xdr:to>
      <xdr:col>7</xdr:col>
      <xdr:colOff>609600</xdr:colOff>
      <xdr:row>36</xdr:row>
      <xdr:rowOff>133350</xdr:rowOff>
    </xdr:to>
    <xdr:graphicFrame macro="">
      <xdr:nvGraphicFramePr>
        <xdr:cNvPr id="10265" name="Chart 1">
          <a:extLst>
            <a:ext uri="{FF2B5EF4-FFF2-40B4-BE49-F238E27FC236}">
              <a16:creationId xmlns:a16="http://schemas.microsoft.com/office/drawing/2014/main" id="{00000000-0008-0000-1300-000019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37</xdr:row>
      <xdr:rowOff>19050</xdr:rowOff>
    </xdr:from>
    <xdr:to>
      <xdr:col>7</xdr:col>
      <xdr:colOff>628650</xdr:colOff>
      <xdr:row>55</xdr:row>
      <xdr:rowOff>47625</xdr:rowOff>
    </xdr:to>
    <xdr:graphicFrame macro="">
      <xdr:nvGraphicFramePr>
        <xdr:cNvPr id="10266" name="Chart 2">
          <a:extLst>
            <a:ext uri="{FF2B5EF4-FFF2-40B4-BE49-F238E27FC236}">
              <a16:creationId xmlns:a16="http://schemas.microsoft.com/office/drawing/2014/main" id="{00000000-0008-0000-1300-00001A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64316</xdr:colOff>
      <xdr:row>0</xdr:row>
      <xdr:rowOff>106914</xdr:rowOff>
    </xdr:from>
    <xdr:to>
      <xdr:col>8</xdr:col>
      <xdr:colOff>0</xdr:colOff>
      <xdr:row>7</xdr:row>
      <xdr:rowOff>137160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64316" y="106914"/>
          <a:ext cx="5757364" cy="1150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i="1">
              <a:solidFill>
                <a:schemeClr val="dk1"/>
              </a:solidFill>
              <a:effectLst/>
              <a:latin typeface="+mn-lt"/>
              <a:ea typeface="+mn-ea"/>
              <a:cs typeface="+mn-cs"/>
            </a:rPr>
            <a:t>Situación climática enero</a:t>
          </a:r>
          <a:r>
            <a:rPr lang="es-CL" sz="900" b="1" i="1" baseline="0">
              <a:solidFill>
                <a:schemeClr val="dk1"/>
              </a:solidFill>
              <a:effectLst/>
              <a:latin typeface="+mn-lt"/>
              <a:ea typeface="+mn-ea"/>
              <a:cs typeface="+mn-cs"/>
            </a:rPr>
            <a:t> - mayo</a:t>
          </a:r>
          <a:r>
            <a:rPr lang="es-CL" sz="900" b="1" i="1">
              <a:solidFill>
                <a:schemeClr val="dk1"/>
              </a:solidFill>
              <a:effectLst/>
              <a:latin typeface="+mn-lt"/>
              <a:ea typeface="+mn-ea"/>
              <a:cs typeface="+mn-cs"/>
            </a:rPr>
            <a:t> de 2018</a:t>
          </a:r>
          <a:endParaRPr lang="es-CL" sz="900">
            <a:solidFill>
              <a:schemeClr val="dk1"/>
            </a:solidFill>
            <a:effectLst/>
            <a:latin typeface="+mn-lt"/>
            <a:ea typeface="+mn-ea"/>
            <a:cs typeface="+mn-cs"/>
          </a:endParaRPr>
        </a:p>
        <a:p>
          <a:pPr algn="just"/>
          <a:endParaRPr lang="es-CL" sz="900" b="1" i="1">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El nivel de precipitaciones en el mes de mayo, de acuerdo con los datos de la Dirección Meteorológica de Chile (MeteoChile), mostró un baja </a:t>
          </a:r>
          <a:r>
            <a:rPr lang="es-CL" sz="900" baseline="0">
              <a:solidFill>
                <a:schemeClr val="dk1"/>
              </a:solidFill>
              <a:effectLst/>
              <a:latin typeface="+mn-lt"/>
              <a:ea typeface="+mn-ea"/>
              <a:cs typeface="+mn-cs"/>
            </a:rPr>
            <a:t>en relación </a:t>
          </a:r>
          <a:r>
            <a:rPr lang="es-CL" sz="900">
              <a:solidFill>
                <a:schemeClr val="dk1"/>
              </a:solidFill>
              <a:effectLst/>
              <a:latin typeface="+mn-lt"/>
              <a:ea typeface="+mn-ea"/>
              <a:cs typeface="+mn-cs"/>
            </a:rPr>
            <a:t>al nivel de</a:t>
          </a:r>
          <a:r>
            <a:rPr lang="es-CL" sz="900" baseline="0">
              <a:solidFill>
                <a:schemeClr val="dk1"/>
              </a:solidFill>
              <a:effectLst/>
              <a:latin typeface="+mn-lt"/>
              <a:ea typeface="+mn-ea"/>
              <a:cs typeface="+mn-cs"/>
            </a:rPr>
            <a:t> mayo del año pasado</a:t>
          </a:r>
          <a:r>
            <a:rPr lang="es-CL" sz="900">
              <a:solidFill>
                <a:schemeClr val="dk1"/>
              </a:solidFill>
              <a:effectLst/>
              <a:latin typeface="+mn-lt"/>
              <a:ea typeface="+mn-ea"/>
              <a:cs typeface="+mn-cs"/>
            </a:rPr>
            <a:t>: Valdivia (-57,1%), Osorno (-28,4%)</a:t>
          </a:r>
          <a:r>
            <a:rPr lang="es-CL" sz="900" baseline="0">
              <a:solidFill>
                <a:schemeClr val="dk1"/>
              </a:solidFill>
              <a:effectLst/>
              <a:latin typeface="+mn-lt"/>
              <a:ea typeface="+mn-ea"/>
              <a:cs typeface="+mn-cs"/>
            </a:rPr>
            <a:t> y</a:t>
          </a:r>
          <a:r>
            <a:rPr lang="es-CL" sz="900">
              <a:solidFill>
                <a:schemeClr val="dk1"/>
              </a:solidFill>
              <a:effectLst/>
              <a:latin typeface="+mn-lt"/>
              <a:ea typeface="+mn-ea"/>
              <a:cs typeface="+mn-cs"/>
            </a:rPr>
            <a:t> Puerto</a:t>
          </a:r>
          <a:r>
            <a:rPr lang="es-CL" sz="900" baseline="0">
              <a:solidFill>
                <a:schemeClr val="dk1"/>
              </a:solidFill>
              <a:effectLst/>
              <a:latin typeface="+mn-lt"/>
              <a:ea typeface="+mn-ea"/>
              <a:cs typeface="+mn-cs"/>
            </a:rPr>
            <a:t> Montt</a:t>
          </a:r>
          <a:r>
            <a:rPr lang="es-CL" sz="900">
              <a:solidFill>
                <a:schemeClr val="dk1"/>
              </a:solidFill>
              <a:effectLst/>
              <a:latin typeface="+mn-lt"/>
              <a:ea typeface="+mn-ea"/>
              <a:cs typeface="+mn-cs"/>
            </a:rPr>
            <a:t> (-40,3%). Sólo</a:t>
          </a:r>
          <a:r>
            <a:rPr lang="es-CL" sz="900" baseline="0">
              <a:solidFill>
                <a:schemeClr val="dk1"/>
              </a:solidFill>
              <a:effectLst/>
              <a:latin typeface="+mn-lt"/>
              <a:ea typeface="+mn-ea"/>
              <a:cs typeface="+mn-cs"/>
            </a:rPr>
            <a:t> se registra un incremento marginal </a:t>
          </a:r>
          <a:r>
            <a:rPr lang="es-CL" sz="900">
              <a:solidFill>
                <a:schemeClr val="dk1"/>
              </a:solidFill>
              <a:effectLst/>
              <a:latin typeface="+mn-lt"/>
              <a:ea typeface="+mn-ea"/>
              <a:cs typeface="+mn-cs"/>
            </a:rPr>
            <a:t>en Temuco (0,2%). Aún</a:t>
          </a:r>
          <a:r>
            <a:rPr lang="es-CL" sz="900" baseline="0">
              <a:solidFill>
                <a:schemeClr val="dk1"/>
              </a:solidFill>
              <a:effectLst/>
              <a:latin typeface="+mn-lt"/>
              <a:ea typeface="+mn-ea"/>
              <a:cs typeface="+mn-cs"/>
            </a:rPr>
            <a:t> así se mantiene un nivel de precipitaciones acumulado a mayo mayor que el año pasado en Temuco, Valdivia y Osorno, la única excepción es Puerto Montt </a:t>
          </a:r>
          <a:r>
            <a:rPr lang="es-CL" sz="900">
              <a:solidFill>
                <a:schemeClr val="dk1"/>
              </a:solidFill>
              <a:effectLst/>
              <a:latin typeface="+mn-lt"/>
              <a:ea typeface="+mn-ea"/>
              <a:cs typeface="+mn-cs"/>
            </a:rPr>
            <a:t>(Figura 1).</a:t>
          </a:r>
          <a:r>
            <a:rPr lang="es-CL" sz="900" baseline="0">
              <a:solidFill>
                <a:schemeClr val="dk1"/>
              </a:solidFill>
              <a:effectLst/>
              <a:latin typeface="+mn-lt"/>
              <a:ea typeface="+mn-ea"/>
              <a:cs typeface="+mn-cs"/>
            </a:rPr>
            <a:t> </a:t>
          </a:r>
          <a:endParaRPr lang="es-CL" sz="1000" b="1" i="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61</xdr:row>
      <xdr:rowOff>147583</xdr:rowOff>
    </xdr:from>
    <xdr:to>
      <xdr:col>7</xdr:col>
      <xdr:colOff>497205</xdr:colOff>
      <xdr:row>78</xdr:row>
      <xdr:rowOff>22861</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0" y="9817363"/>
          <a:ext cx="5785485" cy="2557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900" baseline="0">
              <a:solidFill>
                <a:schemeClr val="dk1"/>
              </a:solidFill>
              <a:effectLst/>
              <a:latin typeface="+mn-lt"/>
              <a:ea typeface="+mn-ea"/>
              <a:cs typeface="+mn-cs"/>
            </a:rPr>
            <a:t>De acuerdo con el Boletín de Tendencias Climáticas de la Dirección Metereológica de Chile, en la última actualización de junio se menciona que aumentan las posibilidades del fenómeno de El Niño. </a:t>
          </a:r>
          <a:r>
            <a:rPr lang="es-CL" sz="900"/>
            <a:t>Los modelos climáticos mundiales han estado mostrando una tendencia a que el Océano Pacífico Ecuatorial desarrollará una situación así, ya que los eventos de El Niño tienden a desarrollarse entre abril y junio, alcanzando las máximas intensidades entre octubre y febrero.</a:t>
          </a:r>
        </a:p>
        <a:p>
          <a:pPr algn="just"/>
          <a:endParaRPr lang="es-CL" sz="900"/>
        </a:p>
        <a:p>
          <a:pPr algn="just"/>
          <a:r>
            <a:rPr lang="es-CL" sz="900"/>
            <a:t>Sin embargo, no se puede dejar de lado una tercera categoría llamada Neutralidad, que en términos simples significa ausencia de El Niño o La Niña. De acuerdo a los modelos, esta será la categoría predominante los próximos tres meses.</a:t>
          </a:r>
        </a:p>
        <a:p>
          <a:pPr algn="just"/>
          <a:endParaRPr lang="es-CL" sz="900" baseline="0">
            <a:solidFill>
              <a:schemeClr val="dk1"/>
            </a:solidFill>
            <a:effectLst/>
            <a:latin typeface="+mn-lt"/>
            <a:ea typeface="+mn-ea"/>
            <a:cs typeface="+mn-cs"/>
          </a:endParaRPr>
        </a:p>
        <a:p>
          <a:pPr algn="just"/>
          <a:r>
            <a:rPr lang="es-CL" sz="900"/>
            <a:t>El trimestre junio-julio-agosto es el más lluvioso en la región central. Sin embargo, la tendencia seca continuará en buena parte del tramo entre la Región Metropolitana y la Región del Biobío. Si el sur es lluvioso en esta época, este trimestre espera serlo aún más. Los modelos probabilísticos son categóricos en presentar un trimestre de invierno con rangos de lluvia en la categoría más húmeda desde Los Ángeles al sur. En el caso de Valdivia, se esperan totales trimestrales que superarían los 879 mm, mientras que en Balmaceda se espera un invierno con acumulados trimestrales mayores a 230 mm. En dos áreas del país, las categoría seca y normal para este trimestre son igual de probables. Este es el caso de la Región Metropolitana, así como también para la futura Región del Ñuble y la Provincia de Concepción.</a:t>
          </a:r>
          <a:endParaRPr lang="es-CL" sz="900" baseline="0">
            <a:solidFill>
              <a:schemeClr val="dk1"/>
            </a:solidFill>
            <a:effectLst/>
            <a:latin typeface="+mn-lt"/>
            <a:ea typeface="+mn-ea"/>
            <a:cs typeface="+mn-cs"/>
          </a:endParaRPr>
        </a:p>
        <a:p>
          <a:pPr algn="just"/>
          <a:endParaRPr lang="es-CL" sz="900" baseline="0">
            <a:solidFill>
              <a:schemeClr val="dk1"/>
            </a:solidFill>
            <a:effectLst/>
            <a:latin typeface="+mn-lt"/>
            <a:ea typeface="+mn-ea"/>
            <a:cs typeface="+mn-cs"/>
          </a:endParaRPr>
        </a:p>
        <a:p>
          <a:pPr algn="just"/>
          <a:r>
            <a:rPr lang="es-CL" sz="900">
              <a:solidFill>
                <a:schemeClr val="dk1"/>
              </a:solidFill>
              <a:effectLst/>
              <a:latin typeface="+mn-lt"/>
              <a:ea typeface="+mn-ea"/>
              <a:cs typeface="+mn-cs"/>
            </a:rPr>
            <a:t>La</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siguiente tabla muestra lo que se espera para las regiones lecheras del sur</a:t>
          </a:r>
          <a:r>
            <a:rPr lang="es-CL" sz="900" baseline="0">
              <a:solidFill>
                <a:schemeClr val="dk1"/>
              </a:solidFill>
              <a:effectLst/>
              <a:latin typeface="+mn-lt"/>
              <a:ea typeface="+mn-ea"/>
              <a:cs typeface="+mn-cs"/>
            </a:rPr>
            <a:t> de nuestro país</a:t>
          </a:r>
          <a:r>
            <a:rPr lang="es-CL" sz="900">
              <a:solidFill>
                <a:schemeClr val="dk1"/>
              </a:solidFill>
              <a:effectLst/>
              <a:latin typeface="+mn-lt"/>
              <a:ea typeface="+mn-ea"/>
              <a:cs typeface="+mn-cs"/>
            </a:rPr>
            <a:t>.</a:t>
          </a:r>
          <a:endParaRPr lang="es-CL">
            <a:effectLst/>
          </a:endParaRPr>
        </a:p>
        <a:p>
          <a:endParaRPr lang="es-CL">
            <a:effectLst/>
          </a:endParaRPr>
        </a:p>
      </xdr:txBody>
    </xdr:sp>
    <xdr:clientData/>
  </xdr:twoCellAnchor>
  <xdr:twoCellAnchor>
    <xdr:from>
      <xdr:col>0</xdr:col>
      <xdr:colOff>44610</xdr:colOff>
      <xdr:row>117</xdr:row>
      <xdr:rowOff>87472</xdr:rowOff>
    </xdr:from>
    <xdr:to>
      <xdr:col>7</xdr:col>
      <xdr:colOff>523874</xdr:colOff>
      <xdr:row>145</xdr:row>
      <xdr:rowOff>99060</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44610" y="19282252"/>
          <a:ext cx="5767544" cy="423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En la industria láctea mayor que informa a Odepa, en el período enero-abril, las compras nacionales son lideradas por Colún, con un 3,8% de incremento con relación al año 2017 y una participación de 26,6% en el total de compras de leche. En segundo lugar, se ubica Nestlé, con una baja de 1,0% en relación</a:t>
          </a:r>
          <a:r>
            <a:rPr lang="es-CL" sz="900" baseline="0">
              <a:solidFill>
                <a:schemeClr val="dk1"/>
              </a:solidFill>
              <a:effectLst/>
              <a:latin typeface="+mn-lt"/>
              <a:ea typeface="+mn-ea"/>
              <a:cs typeface="+mn-cs"/>
            </a:rPr>
            <a:t> al año pasado </a:t>
          </a:r>
          <a:r>
            <a:rPr lang="es-CL" sz="900">
              <a:solidFill>
                <a:schemeClr val="dk1"/>
              </a:solidFill>
              <a:effectLst/>
              <a:latin typeface="+mn-lt"/>
              <a:ea typeface="+mn-ea"/>
              <a:cs typeface="+mn-cs"/>
            </a:rPr>
            <a:t>y una participación de 18,2%. Le</a:t>
          </a:r>
          <a:r>
            <a:rPr lang="es-CL" sz="900" baseline="0">
              <a:solidFill>
                <a:schemeClr val="dk1"/>
              </a:solidFill>
              <a:effectLst/>
              <a:latin typeface="+mn-lt"/>
              <a:ea typeface="+mn-ea"/>
              <a:cs typeface="+mn-cs"/>
            </a:rPr>
            <a:t> siguen Prolesur con una caída de 19,6% en la cantidad recepcionada, y luego Watt´s y Soprole, ambos con aumento (8,2% y 7,6% respectivamente).</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Con relación a la elaboración industrial informada a Odepa (Anexo: Cuadro 5A), en el período enero-abri de 2018 se presenta un leve aumento en la elaboración de leche fluida de</a:t>
          </a:r>
          <a:r>
            <a:rPr lang="es-CL" sz="900" baseline="0">
              <a:solidFill>
                <a:schemeClr val="dk1"/>
              </a:solidFill>
              <a:effectLst/>
              <a:latin typeface="+mn-lt"/>
              <a:ea typeface="+mn-ea"/>
              <a:cs typeface="+mn-cs"/>
            </a:rPr>
            <a:t> 0,6% y una baja de la producción de leche en polvo en 10,0%</a:t>
          </a:r>
          <a:r>
            <a:rPr lang="es-CL" sz="900">
              <a:solidFill>
                <a:schemeClr val="dk1"/>
              </a:solidFill>
              <a:effectLst/>
              <a:latin typeface="+mn-lt"/>
              <a:ea typeface="+mn-ea"/>
              <a:cs typeface="+mn-cs"/>
            </a:rPr>
            <a:t>. También exhiben alzas</a:t>
          </a:r>
          <a:r>
            <a:rPr lang="es-CL" sz="900" baseline="0">
              <a:solidFill>
                <a:schemeClr val="dk1"/>
              </a:solidFill>
              <a:effectLst/>
              <a:latin typeface="+mn-lt"/>
              <a:ea typeface="+mn-ea"/>
              <a:cs typeface="+mn-cs"/>
            </a:rPr>
            <a:t> en su elaboración los quesos, quesillos, leche cultivada, crema, suero en polvo y manjar. El único producto lácteo con bajas es la leche condensada.</a:t>
          </a:r>
        </a:p>
        <a:p>
          <a:pPr marL="0" marR="0" indent="0" algn="just" defTabSz="914400" eaLnBrk="1" fontAlgn="auto" latinLnBrk="0" hangingPunct="1">
            <a:lnSpc>
              <a:spcPct val="100000"/>
            </a:lnSpc>
            <a:spcBef>
              <a:spcPts val="0"/>
            </a:spcBef>
            <a:spcAft>
              <a:spcPts val="0"/>
            </a:spcAft>
            <a:buClrTx/>
            <a:buSzTx/>
            <a:buFontTx/>
            <a:buNone/>
            <a:tabLst/>
            <a:defRPr/>
          </a:pPr>
          <a:endParaRPr lang="es-ES" sz="900" b="1" i="1">
            <a:solidFill>
              <a:schemeClr val="dk1"/>
            </a:solidFill>
            <a:effectLst/>
            <a:latin typeface="+mn-lt"/>
            <a:ea typeface="+mn-ea"/>
            <a:cs typeface="+mn-cs"/>
          </a:endParaRPr>
        </a:p>
        <a:p>
          <a:pPr algn="just"/>
          <a:r>
            <a:rPr lang="es-ES" sz="900" b="1" i="1">
              <a:solidFill>
                <a:schemeClr val="dk1"/>
              </a:solidFill>
              <a:effectLst/>
              <a:latin typeface="+mn-lt"/>
              <a:ea typeface="+mn-ea"/>
              <a:cs typeface="+mn-cs"/>
            </a:rPr>
            <a:t>Evolución de los precios al productor y consumidor</a:t>
          </a:r>
        </a:p>
        <a:p>
          <a:pPr algn="just"/>
          <a:endParaRPr lang="es-CL" sz="900">
            <a:effectLst/>
          </a:endParaRPr>
        </a:p>
        <a:p>
          <a:pPr algn="just"/>
          <a:r>
            <a:rPr lang="es-CL" sz="900">
              <a:solidFill>
                <a:schemeClr val="dk1"/>
              </a:solidFill>
              <a:effectLst/>
              <a:latin typeface="+mn-lt"/>
              <a:ea typeface="+mn-ea"/>
              <a:cs typeface="+mn-cs"/>
            </a:rPr>
            <a:t>Los precios al productor a nivel nacional de las plantas que informan a Odepa, dan cuenta de un alza de $</a:t>
          </a:r>
          <a:r>
            <a:rPr lang="es-CL" sz="900" baseline="0">
              <a:solidFill>
                <a:schemeClr val="dk1"/>
              </a:solidFill>
              <a:effectLst/>
              <a:latin typeface="+mn-lt"/>
              <a:ea typeface="+mn-ea"/>
              <a:cs typeface="+mn-cs"/>
            </a:rPr>
            <a:t> 6,15</a:t>
          </a:r>
          <a:r>
            <a:rPr lang="es-CL" sz="900">
              <a:solidFill>
                <a:schemeClr val="dk1"/>
              </a:solidFill>
              <a:effectLst/>
              <a:latin typeface="+mn-lt"/>
              <a:ea typeface="+mn-ea"/>
              <a:cs typeface="+mn-cs"/>
            </a:rPr>
            <a:t> por litro entre abril y el mes anterior, con lo que en promedio llega a $236,9 por litro. En</a:t>
          </a:r>
          <a:r>
            <a:rPr lang="es-CL" sz="900" baseline="0">
              <a:solidFill>
                <a:schemeClr val="dk1"/>
              </a:solidFill>
              <a:effectLst/>
              <a:latin typeface="+mn-lt"/>
              <a:ea typeface="+mn-ea"/>
              <a:cs typeface="+mn-cs"/>
            </a:rPr>
            <a:t> términos reales el promedio del precio pagado a productor en el presente año llega a $227,7 (0,7% más alto que el año pasado). (Anexo: Cuadro 4 y Gráfico 4)</a:t>
          </a: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El gráfico adjunto presenta los valores de dos años del remate quincenal de </a:t>
          </a:r>
          <a:r>
            <a:rPr lang="es-CL" sz="900" i="1">
              <a:solidFill>
                <a:schemeClr val="dk1"/>
              </a:solidFill>
              <a:effectLst/>
              <a:latin typeface="+mn-lt"/>
              <a:ea typeface="+mn-ea"/>
              <a:cs typeface="+mn-cs"/>
            </a:rPr>
            <a:t>Global Dairy Trade </a:t>
          </a:r>
          <a:r>
            <a:rPr lang="es-CL" sz="900" i="0">
              <a:solidFill>
                <a:schemeClr val="dk1"/>
              </a:solidFill>
              <a:effectLst/>
              <a:latin typeface="+mn-lt"/>
              <a:ea typeface="+mn-ea"/>
              <a:cs typeface="+mn-cs"/>
            </a:rPr>
            <a:t>(GDT). </a:t>
          </a:r>
          <a:r>
            <a:rPr lang="es-CL" sz="900">
              <a:solidFill>
                <a:schemeClr val="dk1"/>
              </a:solidFill>
              <a:effectLst/>
              <a:latin typeface="+mn-lt"/>
              <a:ea typeface="+mn-ea"/>
              <a:cs typeface="+mn-cs"/>
            </a:rPr>
            <a:t>En el remate</a:t>
          </a:r>
          <a:r>
            <a:rPr lang="es-CL" sz="900" baseline="0">
              <a:solidFill>
                <a:schemeClr val="dk1"/>
              </a:solidFill>
              <a:effectLst/>
              <a:latin typeface="+mn-lt"/>
              <a:ea typeface="+mn-ea"/>
              <a:cs typeface="+mn-cs"/>
            </a:rPr>
            <a:t> del día 19 de junio</a:t>
          </a:r>
          <a:r>
            <a:rPr lang="es-CL" sz="900">
              <a:solidFill>
                <a:schemeClr val="dk1"/>
              </a:solidFill>
              <a:effectLst/>
              <a:latin typeface="+mn-lt"/>
              <a:ea typeface="+mn-ea"/>
              <a:cs typeface="+mn-cs"/>
            </a:rPr>
            <a:t>, el índice de precios GDT bajó</a:t>
          </a:r>
          <a:r>
            <a:rPr lang="es-CL" sz="900" baseline="0">
              <a:solidFill>
                <a:schemeClr val="dk1"/>
              </a:solidFill>
              <a:effectLst/>
              <a:latin typeface="+mn-lt"/>
              <a:ea typeface="+mn-ea"/>
              <a:cs typeface="+mn-cs"/>
            </a:rPr>
            <a:t> en 1,2</a:t>
          </a:r>
          <a:r>
            <a:rPr lang="es-CL" sz="900">
              <a:solidFill>
                <a:schemeClr val="dk1"/>
              </a:solidFill>
              <a:effectLst/>
              <a:latin typeface="+mn-lt"/>
              <a:ea typeface="+mn-ea"/>
              <a:cs typeface="+mn-cs"/>
            </a:rPr>
            <a:t>%. Se</a:t>
          </a:r>
          <a:r>
            <a:rPr lang="es-CL" sz="900" baseline="0">
              <a:solidFill>
                <a:schemeClr val="dk1"/>
              </a:solidFill>
              <a:effectLst/>
              <a:latin typeface="+mn-lt"/>
              <a:ea typeface="+mn-ea"/>
              <a:cs typeface="+mn-cs"/>
            </a:rPr>
            <a:t> incrementó el valor de la mantequilla (+ 0,8) y disminuyeron las cifras de la leche en polvo descremada (-1,1%), la leche en polvo entera (-1,0%) y el queso cheddar (-3,6%).  </a:t>
          </a: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En la subasta se negociaron 21.634 mil toneladas de lácteos, un 0,3% más respecto al año anterior, cuando se subastaron 21.580 mil toneladas.</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El motivo principal de la caída de precios es la variación negativa de un conjunto de productos en relación a la subasta anterior. Entre los productos con mayor caída de precios se encuentran el AMF (Anhydrous Milk Fat) que se negoció a US$ 6.060 por tonelada (-2,5%) y los quesos, negociados a US$ 3.847 por tonelada. En total presentaron una variación negativa del -3,6%.</a:t>
          </a: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La alta demanda internacional por manteca culminó en un exceso de oferta de leche en polvo - principalmente el desnatado - hecho que contribuyó a la baja en los precios</a:t>
          </a:r>
          <a:r>
            <a:rPr lang="es-CL" sz="1100" b="0" i="0">
              <a:solidFill>
                <a:schemeClr val="dk1"/>
              </a:solidFill>
              <a:effectLst/>
              <a:latin typeface="+mn-lt"/>
              <a:ea typeface="+mn-ea"/>
              <a:cs typeface="+mn-cs"/>
            </a:rPr>
            <a:t>.</a:t>
          </a:r>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endParaRPr lang="es-CL" sz="900">
            <a:solidFill>
              <a:schemeClr val="dk1"/>
            </a:solidFill>
            <a:effectLst/>
            <a:latin typeface="+mn-lt"/>
            <a:ea typeface="+mn-ea"/>
            <a:cs typeface="+mn-cs"/>
          </a:endParaRPr>
        </a:p>
        <a:p>
          <a:pPr algn="just"/>
          <a:endParaRPr lang="es-CL" sz="800">
            <a:solidFill>
              <a:schemeClr val="dk1"/>
            </a:solidFill>
            <a:effectLst/>
            <a:latin typeface="+mn-lt"/>
            <a:ea typeface="+mn-ea"/>
            <a:cs typeface="+mn-cs"/>
          </a:endParaRPr>
        </a:p>
      </xdr:txBody>
    </xdr:sp>
    <xdr:clientData/>
  </xdr:twoCellAnchor>
  <xdr:twoCellAnchor>
    <xdr:from>
      <xdr:col>0</xdr:col>
      <xdr:colOff>33618</xdr:colOff>
      <xdr:row>28</xdr:row>
      <xdr:rowOff>50384</xdr:rowOff>
    </xdr:from>
    <xdr:to>
      <xdr:col>7</xdr:col>
      <xdr:colOff>504265</xdr:colOff>
      <xdr:row>33</xdr:row>
      <xdr:rowOff>106680</xdr:rowOff>
    </xdr:to>
    <xdr:sp macro="" textlink="">
      <xdr:nvSpPr>
        <xdr:cNvPr id="10" name="2 CuadroTexto">
          <a:extLst>
            <a:ext uri="{FF2B5EF4-FFF2-40B4-BE49-F238E27FC236}">
              <a16:creationId xmlns:a16="http://schemas.microsoft.com/office/drawing/2014/main" id="{00000000-0008-0000-0300-00000A000000}"/>
            </a:ext>
          </a:extLst>
        </xdr:cNvPr>
        <xdr:cNvSpPr txBox="1"/>
      </xdr:nvSpPr>
      <xdr:spPr>
        <a:xfrm>
          <a:off x="33618" y="4530944"/>
          <a:ext cx="5758927" cy="856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es-CL" sz="900">
              <a:solidFill>
                <a:schemeClr val="dk1"/>
              </a:solidFill>
              <a:effectLst/>
              <a:latin typeface="+mn-lt"/>
              <a:ea typeface="+mn-ea"/>
              <a:cs typeface="+mn-cs"/>
            </a:rPr>
            <a:t>En relación con las temperaturas para el mes de mayo (Figura 2), se</a:t>
          </a:r>
          <a:r>
            <a:rPr lang="es-CL" sz="900" baseline="0">
              <a:solidFill>
                <a:schemeClr val="dk1"/>
              </a:solidFill>
              <a:effectLst/>
              <a:latin typeface="+mn-lt"/>
              <a:ea typeface="+mn-ea"/>
              <a:cs typeface="+mn-cs"/>
            </a:rPr>
            <a:t> muestra que salvo Temuco (-0,7°C), el resto de las ciudades han presentado una temperatura mínima mayor que el año pasado: Valdivia (+ 0,2°C), Osorno (+ 1,1°C) y Puerto Montt (+0,2°C). Respecto a la temperatura media, las ciudades de Valdivia y Puerto Montt no presentan variación; por su parte en Temuco y Puerto Montt se han registrado temperaturas medias más bajas que el año pasado (-0,9 °C y -0,3°C respectivamente).</a:t>
          </a:r>
        </a:p>
        <a:p>
          <a:pPr algn="just" eaLnBrk="1" fontAlgn="auto" latinLnBrk="0" hangingPunct="1"/>
          <a:endParaRPr lang="es-CL" sz="1000" b="1" i="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49530</xdr:colOff>
      <xdr:row>86</xdr:row>
      <xdr:rowOff>85725</xdr:rowOff>
    </xdr:from>
    <xdr:to>
      <xdr:col>7</xdr:col>
      <xdr:colOff>457200</xdr:colOff>
      <xdr:row>114</xdr:row>
      <xdr:rowOff>167640</xdr:rowOff>
    </xdr:to>
    <xdr:sp macro="" textlink="">
      <xdr:nvSpPr>
        <xdr:cNvPr id="14" name="3 CuadroTexto">
          <a:extLst>
            <a:ext uri="{FF2B5EF4-FFF2-40B4-BE49-F238E27FC236}">
              <a16:creationId xmlns:a16="http://schemas.microsoft.com/office/drawing/2014/main" id="{00000000-0008-0000-0300-00000E000000}"/>
            </a:ext>
          </a:extLst>
        </xdr:cNvPr>
        <xdr:cNvSpPr txBox="1"/>
      </xdr:nvSpPr>
      <xdr:spPr>
        <a:xfrm>
          <a:off x="49530" y="14022705"/>
          <a:ext cx="5695950" cy="4813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i="1">
              <a:solidFill>
                <a:schemeClr val="dk1"/>
              </a:solidFill>
              <a:effectLst/>
              <a:latin typeface="+mn-lt"/>
              <a:ea typeface="+mn-ea"/>
              <a:cs typeface="+mn-cs"/>
            </a:rPr>
            <a:t>Recepción y Producción Industria Láctea Mayor Abril 2018</a:t>
          </a:r>
        </a:p>
        <a:p>
          <a:endParaRPr lang="es-CL" sz="900">
            <a:effectLst/>
          </a:endParaRPr>
        </a:p>
        <a:p>
          <a:pPr algn="just"/>
          <a:r>
            <a:rPr lang="es-CL" sz="900">
              <a:solidFill>
                <a:schemeClr val="dk1"/>
              </a:solidFill>
              <a:effectLst/>
              <a:latin typeface="+mn-lt"/>
              <a:ea typeface="+mn-ea"/>
              <a:cs typeface="+mn-cs"/>
            </a:rPr>
            <a:t>Con relación a la recepción de Láctea Mayor que informa Odepa, cabe señalar que a partir del mes de enero de 2018 se ha añadido a la información una nueva empresa (Comercial del Campo S.A.), productora principalmente de quesos, quesillos y mantequilla. </a:t>
          </a:r>
          <a:r>
            <a:rPr lang="es-ES" sz="900">
              <a:solidFill>
                <a:schemeClr val="dk1"/>
              </a:solidFill>
              <a:effectLst/>
              <a:latin typeface="+mn-lt"/>
              <a:ea typeface="+mn-ea"/>
              <a:cs typeface="+mn-cs"/>
            </a:rPr>
            <a:t>La información que la incluye se encuentra designada en los cuadros estadísticos con una letra “A”, en tanto la información que no incluye a esta empresa, y que es directamente comparable con la de períodos anteriores tiene la denominación “B”.</a:t>
          </a:r>
        </a:p>
        <a:p>
          <a:pPr algn="just"/>
          <a:endParaRPr lang="es-CL" sz="900">
            <a:effectLst/>
          </a:endParaRPr>
        </a:p>
        <a:p>
          <a:pPr algn="just"/>
          <a:r>
            <a:rPr lang="es-CL" sz="900">
              <a:solidFill>
                <a:sysClr val="windowText" lastClr="000000"/>
              </a:solidFill>
              <a:effectLst/>
              <a:latin typeface="+mn-lt"/>
              <a:ea typeface="+mn-ea"/>
              <a:cs typeface="+mn-cs"/>
            </a:rPr>
            <a:t>Una vez que se ha</a:t>
          </a:r>
          <a:r>
            <a:rPr lang="es-CL" sz="900" baseline="0">
              <a:solidFill>
                <a:sysClr val="windowText" lastClr="000000"/>
              </a:solidFill>
              <a:effectLst/>
              <a:latin typeface="+mn-lt"/>
              <a:ea typeface="+mn-ea"/>
              <a:cs typeface="+mn-cs"/>
            </a:rPr>
            <a:t> rectificado las cifras de láctea menor por parte del INE, l</a:t>
          </a:r>
          <a:r>
            <a:rPr lang="es-CL" sz="900">
              <a:solidFill>
                <a:sysClr val="windowText" lastClr="000000"/>
              </a:solidFill>
              <a:effectLst/>
              <a:latin typeface="+mn-lt"/>
              <a:ea typeface="+mn-ea"/>
              <a:cs typeface="+mn-cs"/>
            </a:rPr>
            <a:t>a</a:t>
          </a:r>
          <a:r>
            <a:rPr lang="es-CL" sz="900" baseline="0">
              <a:solidFill>
                <a:sysClr val="windowText" lastClr="000000"/>
              </a:solidFill>
              <a:effectLst/>
              <a:latin typeface="+mn-lt"/>
              <a:ea typeface="+mn-ea"/>
              <a:cs typeface="+mn-cs"/>
            </a:rPr>
            <a:t> </a:t>
          </a:r>
          <a:r>
            <a:rPr lang="es-CL" sz="900">
              <a:solidFill>
                <a:sysClr val="windowText" lastClr="000000"/>
              </a:solidFill>
              <a:effectLst/>
              <a:latin typeface="+mn-lt"/>
              <a:ea typeface="+mn-ea"/>
              <a:cs typeface="+mn-cs"/>
            </a:rPr>
            <a:t>producción nacional estimada para el año 2017 es inferior al año 2016 en 0,4% (Anexo: Cuadro 1 ).</a:t>
          </a:r>
          <a:endParaRPr lang="es-CL" sz="900">
            <a:solidFill>
              <a:sysClr val="windowText" lastClr="000000"/>
            </a:solidFill>
            <a:effectLst/>
          </a:endParaRPr>
        </a:p>
        <a:p>
          <a:pPr algn="just"/>
          <a:r>
            <a:rPr lang="es-CL" sz="900">
              <a:solidFill>
                <a:srgbClr val="FF0000"/>
              </a:solidFill>
              <a:effectLst/>
              <a:latin typeface="+mn-lt"/>
              <a:ea typeface="+mn-ea"/>
              <a:cs typeface="+mn-cs"/>
            </a:rPr>
            <a:t> </a:t>
          </a:r>
          <a:endParaRPr lang="es-CL" sz="900">
            <a:solidFill>
              <a:srgbClr val="FF0000"/>
            </a:solidFill>
            <a:effectLst/>
          </a:endParaRPr>
        </a:p>
        <a:p>
          <a:pPr algn="just"/>
          <a:r>
            <a:rPr lang="es-CL" sz="900">
              <a:solidFill>
                <a:schemeClr val="dk1"/>
              </a:solidFill>
              <a:effectLst/>
              <a:latin typeface="+mn-lt"/>
              <a:ea typeface="+mn-ea"/>
              <a:cs typeface="+mn-cs"/>
            </a:rPr>
            <a:t>Las regiones Metropolitana y del Bío Bío en conjunto presentan</a:t>
          </a:r>
          <a:r>
            <a:rPr lang="es-CL" sz="900" baseline="0">
              <a:solidFill>
                <a:schemeClr val="dk1"/>
              </a:solidFill>
              <a:effectLst/>
              <a:latin typeface="+mn-lt"/>
              <a:ea typeface="+mn-ea"/>
              <a:cs typeface="+mn-cs"/>
            </a:rPr>
            <a:t> una baja de 0,6% </a:t>
          </a:r>
          <a:r>
            <a:rPr lang="es-CL" sz="900">
              <a:solidFill>
                <a:schemeClr val="dk1"/>
              </a:solidFill>
              <a:effectLst/>
              <a:latin typeface="+mn-lt"/>
              <a:ea typeface="+mn-ea"/>
              <a:cs typeface="+mn-cs"/>
            </a:rPr>
            <a:t>en la recepción para</a:t>
          </a:r>
          <a:r>
            <a:rPr lang="es-CL" sz="900" baseline="0">
              <a:solidFill>
                <a:schemeClr val="dk1"/>
              </a:solidFill>
              <a:effectLst/>
              <a:latin typeface="+mn-lt"/>
              <a:ea typeface="+mn-ea"/>
              <a:cs typeface="+mn-cs"/>
            </a:rPr>
            <a:t> el mes de abril y, en lo acumulado al cuarto mes, esta caída representa un 3,7%.</a:t>
          </a:r>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eaLnBrk="1" fontAlgn="auto" latinLnBrk="0" hangingPunct="1"/>
          <a:r>
            <a:rPr lang="es-CL" sz="900">
              <a:solidFill>
                <a:schemeClr val="dk1"/>
              </a:solidFill>
              <a:effectLst/>
              <a:latin typeface="+mn-lt"/>
              <a:ea typeface="+mn-ea"/>
              <a:cs typeface="+mn-cs"/>
            </a:rPr>
            <a:t>Continuando hacia el sur, la Región de La Araucanía sigue</a:t>
          </a:r>
          <a:r>
            <a:rPr lang="es-CL" sz="900" baseline="0">
              <a:solidFill>
                <a:schemeClr val="dk1"/>
              </a:solidFill>
              <a:effectLst/>
              <a:latin typeface="+mn-lt"/>
              <a:ea typeface="+mn-ea"/>
              <a:cs typeface="+mn-cs"/>
            </a:rPr>
            <a:t> con </a:t>
          </a:r>
          <a:r>
            <a:rPr lang="es-CL" sz="900">
              <a:solidFill>
                <a:schemeClr val="dk1"/>
              </a:solidFill>
              <a:effectLst/>
              <a:latin typeface="+mn-lt"/>
              <a:ea typeface="+mn-ea"/>
              <a:cs typeface="+mn-cs"/>
            </a:rPr>
            <a:t>un importante</a:t>
          </a:r>
          <a:r>
            <a:rPr lang="es-CL" sz="900" baseline="0">
              <a:solidFill>
                <a:schemeClr val="dk1"/>
              </a:solidFill>
              <a:effectLst/>
              <a:latin typeface="+mn-lt"/>
              <a:ea typeface="+mn-ea"/>
              <a:cs typeface="+mn-cs"/>
            </a:rPr>
            <a:t> incremento</a:t>
          </a:r>
          <a:r>
            <a:rPr lang="es-CL" sz="900">
              <a:solidFill>
                <a:schemeClr val="dk1"/>
              </a:solidFill>
              <a:effectLst/>
              <a:latin typeface="+mn-lt"/>
              <a:ea typeface="+mn-ea"/>
              <a:cs typeface="+mn-cs"/>
            </a:rPr>
            <a:t> en su recepción de 23% y, en lo acumulado al cuarto mes del año la recepción de esta región tiene</a:t>
          </a:r>
          <a:r>
            <a:rPr lang="es-CL" sz="900" baseline="0">
              <a:solidFill>
                <a:schemeClr val="dk1"/>
              </a:solidFill>
              <a:effectLst/>
              <a:latin typeface="+mn-lt"/>
              <a:ea typeface="+mn-ea"/>
              <a:cs typeface="+mn-cs"/>
            </a:rPr>
            <a:t> un aumento </a:t>
          </a:r>
          <a:r>
            <a:rPr lang="es-CL" sz="900">
              <a:solidFill>
                <a:schemeClr val="dk1"/>
              </a:solidFill>
              <a:effectLst/>
              <a:latin typeface="+mn-lt"/>
              <a:ea typeface="+mn-ea"/>
              <a:cs typeface="+mn-cs"/>
            </a:rPr>
            <a:t>de 12,3%. Esto</a:t>
          </a:r>
          <a:r>
            <a:rPr lang="es-CL" sz="900" baseline="0">
              <a:solidFill>
                <a:schemeClr val="dk1"/>
              </a:solidFill>
              <a:effectLst/>
              <a:latin typeface="+mn-lt"/>
              <a:ea typeface="+mn-ea"/>
              <a:cs typeface="+mn-cs"/>
            </a:rPr>
            <a:t> a causa del incremento en recepción de leche por parte de las plantas de Surlat y Quillayes</a:t>
          </a:r>
          <a:r>
            <a:rPr lang="es-CL" sz="900">
              <a:solidFill>
                <a:schemeClr val="dk1"/>
              </a:solidFill>
              <a:effectLst/>
              <a:latin typeface="+mn-lt"/>
              <a:ea typeface="+mn-ea"/>
              <a:cs typeface="+mn-cs"/>
            </a:rPr>
            <a:t>. </a:t>
          </a:r>
          <a:endParaRPr lang="es-CL" sz="900">
            <a:effectLst/>
          </a:endParaRP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La Región de Los Ríos, luego de mostrar una caída </a:t>
          </a:r>
          <a:r>
            <a:rPr lang="es-CL" sz="900" baseline="0">
              <a:solidFill>
                <a:schemeClr val="dk1"/>
              </a:solidFill>
              <a:effectLst/>
              <a:latin typeface="+mn-lt"/>
              <a:ea typeface="+mn-ea"/>
              <a:cs typeface="+mn-cs"/>
            </a:rPr>
            <a:t>en su recepción de leche el mes pasado, vuelve a mostrar un alza de 1,4% y en lo acumulado del año su recepción registra un aumento de 0,5%. Si bien Colún mantiene un alza, la planta de Los Lagos de Prolesur presenta una baja importante en su recepción a raíz de una salida de productores ante el anuncio de la baja de precio que hizo esta empresa, la cual se hizo efectiva a partir del 16 de marzo del presente año. </a:t>
          </a:r>
        </a:p>
        <a:p>
          <a:pPr algn="just"/>
          <a:r>
            <a:rPr lang="es-CL" sz="900" baseline="0">
              <a:solidFill>
                <a:schemeClr val="dk1"/>
              </a:solidFill>
              <a:effectLst/>
              <a:latin typeface="+mn-lt"/>
              <a:ea typeface="+mn-ea"/>
              <a:cs typeface="+mn-cs"/>
            </a:rPr>
            <a:t> </a:t>
          </a:r>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La Región de Los Lagos, exhibe una</a:t>
          </a:r>
          <a:r>
            <a:rPr lang="es-CL" sz="900" baseline="0">
              <a:solidFill>
                <a:schemeClr val="dk1"/>
              </a:solidFill>
              <a:effectLst/>
              <a:latin typeface="+mn-lt"/>
              <a:ea typeface="+mn-ea"/>
              <a:cs typeface="+mn-cs"/>
            </a:rPr>
            <a:t> baja en su recepción el mes de abril con una cifra</a:t>
          </a:r>
          <a:r>
            <a:rPr lang="es-CL" sz="900">
              <a:solidFill>
                <a:schemeClr val="dk1"/>
              </a:solidFill>
              <a:effectLst/>
              <a:latin typeface="+mn-lt"/>
              <a:ea typeface="+mn-ea"/>
              <a:cs typeface="+mn-cs"/>
            </a:rPr>
            <a:t> de 5,9%</a:t>
          </a:r>
          <a:r>
            <a:rPr lang="es-CL" sz="900" baseline="0">
              <a:solidFill>
                <a:schemeClr val="dk1"/>
              </a:solidFill>
              <a:effectLst/>
              <a:latin typeface="+mn-lt"/>
              <a:ea typeface="+mn-ea"/>
              <a:cs typeface="+mn-cs"/>
            </a:rPr>
            <a:t> en relación a abril de 2017. Entre los factores que explican esta caída está: un cambio de los productores a otra plantas por la baja de precios anunciadas por Watt´s y Prolesur, además de decisiones comerciales de las empresas de no aumentar su volumen recepcionado, menor incentivo de los productores a aumentar su producción a raíz de la caída en los precios y aumento de importaciones, a lo que se añade el alza de los costos de producción. </a:t>
          </a:r>
          <a:endParaRPr lang="es-CL" sz="1100" b="0" i="0" u="none" strike="noStrike" baseline="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eaLnBrk="1" fontAlgn="auto" latinLnBrk="0" hangingPunct="1"/>
          <a:r>
            <a:rPr lang="es-CL" sz="900">
              <a:solidFill>
                <a:schemeClr val="dk1"/>
              </a:solidFill>
              <a:effectLst/>
              <a:latin typeface="+mn-lt"/>
              <a:ea typeface="+mn-ea"/>
              <a:cs typeface="+mn-cs"/>
            </a:rPr>
            <a:t>A raíz de la</a:t>
          </a:r>
          <a:r>
            <a:rPr lang="es-CL" sz="900" baseline="0">
              <a:solidFill>
                <a:schemeClr val="dk1"/>
              </a:solidFill>
              <a:effectLst/>
              <a:latin typeface="+mn-lt"/>
              <a:ea typeface="+mn-ea"/>
              <a:cs typeface="+mn-cs"/>
            </a:rPr>
            <a:t> baja de la entrega de leche en las regiones de Los Lagos y Los Ríos, que en conjunto recepcionan casi el 80% de la leche, se llega en abril a nivel nacional a una baja de 1,2%, lo que acumula para los cuatro primeros meses una disminución de 2,4% en relación al período enero-abril de 2017. </a:t>
          </a:r>
        </a:p>
        <a:p>
          <a:pPr algn="just" eaLnBrk="1" fontAlgn="auto" latinLnBrk="0" hangingPunct="1"/>
          <a:endParaRPr lang="es-CL" sz="900" baseline="0">
            <a:solidFill>
              <a:schemeClr val="dk1"/>
            </a:solidFill>
            <a:effectLst/>
            <a:latin typeface="+mn-lt"/>
            <a:ea typeface="+mn-ea"/>
            <a:cs typeface="+mn-cs"/>
          </a:endParaRPr>
        </a:p>
        <a:p>
          <a:pPr eaLnBrk="1" fontAlgn="auto" latinLnBrk="0" hangingPunct="1"/>
          <a:endParaRPr lang="es-CL" sz="900">
            <a:solidFill>
              <a:schemeClr val="dk1"/>
            </a:solidFill>
            <a:effectLst/>
            <a:latin typeface="+mn-lt"/>
            <a:ea typeface="+mn-ea"/>
            <a:cs typeface="+mn-cs"/>
          </a:endParaRPr>
        </a:p>
        <a:p>
          <a:endParaRPr lang="es-CL" sz="900">
            <a:effectLst/>
          </a:endParaRPr>
        </a:p>
      </xdr:txBody>
    </xdr:sp>
    <xdr:clientData/>
  </xdr:twoCellAnchor>
  <xdr:twoCellAnchor>
    <xdr:from>
      <xdr:col>0</xdr:col>
      <xdr:colOff>0</xdr:colOff>
      <xdr:row>165</xdr:row>
      <xdr:rowOff>60959</xdr:rowOff>
    </xdr:from>
    <xdr:to>
      <xdr:col>7</xdr:col>
      <xdr:colOff>445770</xdr:colOff>
      <xdr:row>173</xdr:row>
      <xdr:rowOff>0</xdr:rowOff>
    </xdr:to>
    <xdr:sp macro="" textlink="">
      <xdr:nvSpPr>
        <xdr:cNvPr id="19" name="3 CuadroTexto">
          <a:extLst>
            <a:ext uri="{FF2B5EF4-FFF2-40B4-BE49-F238E27FC236}">
              <a16:creationId xmlns:a16="http://schemas.microsoft.com/office/drawing/2014/main" id="{00000000-0008-0000-0300-000013000000}"/>
            </a:ext>
          </a:extLst>
        </xdr:cNvPr>
        <xdr:cNvSpPr txBox="1"/>
      </xdr:nvSpPr>
      <xdr:spPr>
        <a:xfrm>
          <a:off x="0" y="26677619"/>
          <a:ext cx="5734050" cy="1219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El índice de precios de los productos lácteos de la FAO registró un promedio de 215,2 puntos en mayo, es decir, 11 puntos más que en abril (+5,5 %) , lo que representa el cuarto mes consecutivo de incremento del índice. El valor del índice era un 11,5 % más alto que en mayo de 2017, pero seguía siendo inferior en un 22% a su valor máximo, alcanzado en febrero de 2014. El incremento de mayo se debió principalmente a aumentos considerables en las cotizaciones del queso, la leche desnatada en polvo y la mantequilla, ya que los precios de la leche entera en polvo se mantuvieron prácticamente inalterados. La escasez de la oferta en Nueva Zelandia, el principal exportador de productos lácteos, es la causa principal de la firmeza del mercado observada en los últimos meses</a:t>
          </a:r>
          <a:r>
            <a:rPr lang="es-CL" sz="1100" b="0" i="0">
              <a:solidFill>
                <a:schemeClr val="dk1"/>
              </a:solidFill>
              <a:effectLst/>
              <a:latin typeface="+mn-lt"/>
              <a:ea typeface="+mn-ea"/>
              <a:cs typeface="+mn-cs"/>
            </a:rPr>
            <a:t>.</a:t>
          </a:r>
          <a:endParaRPr lang="es-CL">
            <a:effectLst/>
          </a:endParaRPr>
        </a:p>
      </xdr:txBody>
    </xdr:sp>
    <xdr:clientData/>
  </xdr:twoCellAnchor>
  <xdr:twoCellAnchor>
    <xdr:from>
      <xdr:col>0</xdr:col>
      <xdr:colOff>15239</xdr:colOff>
      <xdr:row>195</xdr:row>
      <xdr:rowOff>17144</xdr:rowOff>
    </xdr:from>
    <xdr:to>
      <xdr:col>7</xdr:col>
      <xdr:colOff>434340</xdr:colOff>
      <xdr:row>227</xdr:row>
      <xdr:rowOff>99060</xdr:rowOff>
    </xdr:to>
    <xdr:sp macro="" textlink="">
      <xdr:nvSpPr>
        <xdr:cNvPr id="25" name="3 CuadroTexto">
          <a:extLst>
            <a:ext uri="{FF2B5EF4-FFF2-40B4-BE49-F238E27FC236}">
              <a16:creationId xmlns:a16="http://schemas.microsoft.com/office/drawing/2014/main" id="{00000000-0008-0000-0300-000019000000}"/>
            </a:ext>
          </a:extLst>
        </xdr:cNvPr>
        <xdr:cNvSpPr txBox="1"/>
      </xdr:nvSpPr>
      <xdr:spPr>
        <a:xfrm>
          <a:off x="15239" y="31350584"/>
          <a:ext cx="5707381" cy="422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i="1">
              <a:solidFill>
                <a:schemeClr val="dk1"/>
              </a:solidFill>
              <a:effectLst/>
              <a:latin typeface="+mn-lt"/>
              <a:ea typeface="+mn-ea"/>
              <a:cs typeface="+mn-cs"/>
            </a:rPr>
            <a:t>Comercio exterior de lácteos a mayo de 2018</a:t>
          </a:r>
        </a:p>
        <a:p>
          <a:endParaRPr lang="es-CL" sz="900">
            <a:effectLst/>
          </a:endParaRPr>
        </a:p>
        <a:p>
          <a:pPr algn="just"/>
          <a:r>
            <a:rPr lang="es-CL" sz="900">
              <a:solidFill>
                <a:schemeClr val="dk1"/>
              </a:solidFill>
              <a:effectLst/>
              <a:latin typeface="+mn-lt"/>
              <a:ea typeface="+mn-ea"/>
              <a:cs typeface="+mn-cs"/>
            </a:rPr>
            <a:t>Al mes de mayo de 2018 se registra un aumento de 1,2% en el valor de las importaciones de productos lácteos respecto al</a:t>
          </a:r>
          <a:r>
            <a:rPr lang="es-CL" sz="900" baseline="0">
              <a:solidFill>
                <a:schemeClr val="dk1"/>
              </a:solidFill>
              <a:effectLst/>
              <a:latin typeface="+mn-lt"/>
              <a:ea typeface="+mn-ea"/>
              <a:cs typeface="+mn-cs"/>
            </a:rPr>
            <a:t> año </a:t>
          </a:r>
          <a:r>
            <a:rPr lang="es-CL" sz="900">
              <a:solidFill>
                <a:schemeClr val="dk1"/>
              </a:solidFill>
              <a:effectLst/>
              <a:latin typeface="+mn-lt"/>
              <a:ea typeface="+mn-ea"/>
              <a:cs typeface="+mn-cs"/>
            </a:rPr>
            <a:t>2017, alcanzando una cifra de USD 141,4 millones (Anexo: Cuadro 8). Expresadas en litros equivalentes, las importaciones llegan a un valor de 347,5 millones de litros (Anexo:</a:t>
          </a:r>
          <a:r>
            <a:rPr lang="es-CL" sz="900" baseline="0">
              <a:solidFill>
                <a:schemeClr val="dk1"/>
              </a:solidFill>
              <a:effectLst/>
              <a:latin typeface="+mn-lt"/>
              <a:ea typeface="+mn-ea"/>
              <a:cs typeface="+mn-cs"/>
            </a:rPr>
            <a:t> Cuadro 25)</a:t>
          </a:r>
          <a:r>
            <a:rPr lang="es-CL" sz="900">
              <a:solidFill>
                <a:schemeClr val="dk1"/>
              </a:solidFill>
              <a:effectLst/>
              <a:latin typeface="+mn-lt"/>
              <a:ea typeface="+mn-ea"/>
              <a:cs typeface="+mn-cs"/>
            </a:rPr>
            <a:t>, lo que representa un aumento de 2,4% con respecto al volumen importado de mayo de 2017.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Las importaciones de quesos han aumentado</a:t>
          </a:r>
          <a:r>
            <a:rPr lang="es-CL" sz="900" baseline="0">
              <a:solidFill>
                <a:schemeClr val="dk1"/>
              </a:solidFill>
              <a:effectLst/>
              <a:latin typeface="+mn-lt"/>
              <a:ea typeface="+mn-ea"/>
              <a:cs typeface="+mn-cs"/>
            </a:rPr>
            <a:t> un 13,2% con respecto a igual período,</a:t>
          </a:r>
          <a:r>
            <a:rPr lang="es-CL" sz="900">
              <a:solidFill>
                <a:schemeClr val="dk1"/>
              </a:solidFill>
              <a:effectLst/>
              <a:latin typeface="+mn-lt"/>
              <a:ea typeface="+mn-ea"/>
              <a:cs typeface="+mn-cs"/>
            </a:rPr>
            <a:t> llegando a 22.492 toneladas en mayo de 2018 (Anexo: Cuadro 8). Destacan en la participación del volumen importado los quesos provenientes de Alemania (30,9%), Estados Unidos (20,8%),</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Nueva Zelanda (12,8%),</a:t>
          </a:r>
          <a:r>
            <a:rPr lang="es-CL" sz="900" baseline="0">
              <a:solidFill>
                <a:schemeClr val="dk1"/>
              </a:solidFill>
              <a:effectLst/>
              <a:latin typeface="+mn-lt"/>
              <a:ea typeface="+mn-ea"/>
              <a:cs typeface="+mn-cs"/>
            </a:rPr>
            <a:t> Argentina (11,4%) y Países Bajos (11,4%)</a:t>
          </a:r>
          <a:r>
            <a:rPr lang="es-CL" sz="900">
              <a:solidFill>
                <a:schemeClr val="dk1"/>
              </a:solidFill>
              <a:effectLst/>
              <a:latin typeface="+mn-lt"/>
              <a:ea typeface="+mn-ea"/>
              <a:cs typeface="+mn-cs"/>
            </a:rPr>
            <a:t>. (Anexo: Cuadro 13)</a:t>
          </a:r>
        </a:p>
        <a:p>
          <a:pPr algn="just"/>
          <a:endParaRPr lang="es-CL" sz="900">
            <a:effectLst/>
          </a:endParaRPr>
        </a:p>
        <a:p>
          <a:pPr algn="just"/>
          <a:r>
            <a:rPr lang="es-CL" sz="900">
              <a:solidFill>
                <a:schemeClr val="dk1"/>
              </a:solidFill>
              <a:effectLst/>
              <a:latin typeface="+mn-lt"/>
              <a:ea typeface="+mn-ea"/>
              <a:cs typeface="+mn-cs"/>
            </a:rPr>
            <a:t>Por el contrario, disminuyen en 12,9% las importaciones de leches en polvo,</a:t>
          </a:r>
          <a:r>
            <a:rPr lang="es-CL" sz="900" baseline="0">
              <a:solidFill>
                <a:schemeClr val="dk1"/>
              </a:solidFill>
              <a:effectLst/>
              <a:latin typeface="+mn-lt"/>
              <a:ea typeface="+mn-ea"/>
              <a:cs typeface="+mn-cs"/>
            </a:rPr>
            <a:t> producto para el cual </a:t>
          </a:r>
          <a:r>
            <a:rPr lang="es-CL" sz="900">
              <a:solidFill>
                <a:schemeClr val="dk1"/>
              </a:solidFill>
              <a:effectLst/>
              <a:latin typeface="+mn-lt"/>
              <a:ea typeface="+mn-ea"/>
              <a:cs typeface="+mn-cs"/>
            </a:rPr>
            <a:t>Estados Unidos es el principal proveedor, con 5.354 toneladas, seguido de Argentina con 2.697 toneladas. Los siguen Nueva Zelanda, Uruguay, Canadá y Unión Europea. (Anexo: Cuadro 12)</a:t>
          </a:r>
        </a:p>
        <a:p>
          <a:pPr algn="just"/>
          <a:endParaRPr lang="es-CL" sz="900">
            <a:effectLst/>
          </a:endParaRPr>
        </a:p>
        <a:p>
          <a:pPr algn="just"/>
          <a:r>
            <a:rPr lang="es-CL" sz="900">
              <a:solidFill>
                <a:schemeClr val="dk1"/>
              </a:solidFill>
              <a:effectLst/>
              <a:latin typeface="+mn-lt"/>
              <a:ea typeface="+mn-ea"/>
              <a:cs typeface="+mn-cs"/>
            </a:rPr>
            <a:t>Las exportaciones de productos lácteos a mayo de 2018 exhibieron un valor de USD 89,4 millones, lo que representó un</a:t>
          </a:r>
          <a:r>
            <a:rPr lang="es-CL" sz="900" baseline="0">
              <a:solidFill>
                <a:schemeClr val="dk1"/>
              </a:solidFill>
              <a:effectLst/>
              <a:latin typeface="+mn-lt"/>
              <a:ea typeface="+mn-ea"/>
              <a:cs typeface="+mn-cs"/>
            </a:rPr>
            <a:t>a baja de 5,8</a:t>
          </a:r>
          <a:r>
            <a:rPr lang="es-CL" sz="900">
              <a:solidFill>
                <a:schemeClr val="dk1"/>
              </a:solidFill>
              <a:effectLst/>
              <a:latin typeface="+mn-lt"/>
              <a:ea typeface="+mn-ea"/>
              <a:cs typeface="+mn-cs"/>
            </a:rPr>
            <a:t>% respecto a igual período de 2017. En litros equivalentes, ellas superaron los 135,7 millones, representando una</a:t>
          </a:r>
          <a:r>
            <a:rPr lang="es-CL" sz="900" baseline="0">
              <a:solidFill>
                <a:schemeClr val="dk1"/>
              </a:solidFill>
              <a:effectLst/>
              <a:latin typeface="+mn-lt"/>
              <a:ea typeface="+mn-ea"/>
              <a:cs typeface="+mn-cs"/>
            </a:rPr>
            <a:t> disminución</a:t>
          </a:r>
          <a:r>
            <a:rPr lang="es-CL" sz="900">
              <a:solidFill>
                <a:schemeClr val="dk1"/>
              </a:solidFill>
              <a:effectLst/>
              <a:latin typeface="+mn-lt"/>
              <a:ea typeface="+mn-ea"/>
              <a:cs typeface="+mn-cs"/>
            </a:rPr>
            <a:t> de 7,8% con respecto a mayo de 2017.  (Anexo: Cuadro 15)</a:t>
          </a:r>
        </a:p>
        <a:p>
          <a:pPr algn="just"/>
          <a:endParaRPr lang="es-CL" sz="900">
            <a:effectLst/>
          </a:endParaRPr>
        </a:p>
        <a:p>
          <a:pPr algn="just"/>
          <a:r>
            <a:rPr lang="es-CL" sz="900">
              <a:solidFill>
                <a:schemeClr val="dk1"/>
              </a:solidFill>
              <a:effectLst/>
              <a:latin typeface="+mn-lt"/>
              <a:ea typeface="+mn-ea"/>
              <a:cs typeface="+mn-cs"/>
            </a:rPr>
            <a:t>Los</a:t>
          </a:r>
          <a:r>
            <a:rPr lang="es-CL" sz="900" baseline="0">
              <a:solidFill>
                <a:schemeClr val="dk1"/>
              </a:solidFill>
              <a:effectLst/>
              <a:latin typeface="+mn-lt"/>
              <a:ea typeface="+mn-ea"/>
              <a:cs typeface="+mn-cs"/>
            </a:rPr>
            <a:t> productos con mayor participación del total valor FOB en las exportaciones lácteas chilenas correspondieron a los alimentos de preparación infantil (33,4%)  y la leche condensada (24,7%) </a:t>
          </a:r>
          <a:r>
            <a:rPr lang="es-CL" sz="900">
              <a:solidFill>
                <a:schemeClr val="dk1"/>
              </a:solidFill>
              <a:effectLst/>
              <a:latin typeface="+mn-lt"/>
              <a:ea typeface="+mn-ea"/>
              <a:cs typeface="+mn-cs"/>
            </a:rPr>
            <a:t>(Anexo: Cuadro 17). En el primer caso los principales destinos corresponden a:</a:t>
          </a:r>
          <a:r>
            <a:rPr lang="es-CL" sz="900" baseline="0">
              <a:solidFill>
                <a:schemeClr val="dk1"/>
              </a:solidFill>
              <a:effectLst/>
              <a:latin typeface="+mn-lt"/>
              <a:ea typeface="+mn-ea"/>
              <a:cs typeface="+mn-cs"/>
            </a:rPr>
            <a:t> Estados Unidos, Nicaragua y Honduras. Para la leche condensada los principales países a los que se exportaron son</a:t>
          </a:r>
          <a:r>
            <a:rPr lang="es-CL" sz="900">
              <a:solidFill>
                <a:schemeClr val="dk1"/>
              </a:solidFill>
              <a:effectLst/>
              <a:latin typeface="+mn-lt"/>
              <a:ea typeface="+mn-ea"/>
              <a:cs typeface="+mn-cs"/>
            </a:rPr>
            <a:t>: Estados Unidos</a:t>
          </a:r>
          <a:r>
            <a:rPr lang="es-CL" sz="900" baseline="0">
              <a:solidFill>
                <a:schemeClr val="dk1"/>
              </a:solidFill>
              <a:effectLst/>
              <a:latin typeface="+mn-lt"/>
              <a:ea typeface="+mn-ea"/>
              <a:cs typeface="+mn-cs"/>
            </a:rPr>
            <a:t>, Costa Rica y Perú.</a:t>
          </a:r>
        </a:p>
        <a:p>
          <a:pPr algn="just"/>
          <a:endParaRPr lang="es-CL" sz="900">
            <a:effectLst/>
          </a:endParaRPr>
        </a:p>
        <a:p>
          <a:pPr algn="just"/>
          <a:r>
            <a:rPr lang="es-CL" sz="900">
              <a:solidFill>
                <a:schemeClr val="dk1"/>
              </a:solidFill>
              <a:effectLst/>
              <a:latin typeface="+mn-lt"/>
              <a:ea typeface="+mn-ea"/>
              <a:cs typeface="+mn-cs"/>
            </a:rPr>
            <a:t>Por último, cabe señalar que el valor de las exportaciones de lácteos hasta mayo fue USD 51,9 millones inferior al de las importaciones. En términos de litros equivalentes de leche las importaciones superan en 211,8 millones de litros a las exportaciones. </a:t>
          </a:r>
          <a:endParaRPr lang="es-CL" sz="900">
            <a:effectLst/>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effectLst/>
          </a:endParaRPr>
        </a:p>
        <a:p>
          <a:endParaRPr lang="es-CL">
            <a:effectLst/>
          </a:endParaRPr>
        </a:p>
      </xdr:txBody>
    </xdr:sp>
    <xdr:clientData/>
  </xdr:twoCellAnchor>
  <xdr:twoCellAnchor>
    <xdr:from>
      <xdr:col>0</xdr:col>
      <xdr:colOff>15240</xdr:colOff>
      <xdr:row>178</xdr:row>
      <xdr:rowOff>121920</xdr:rowOff>
    </xdr:from>
    <xdr:to>
      <xdr:col>7</xdr:col>
      <xdr:colOff>461010</xdr:colOff>
      <xdr:row>183</xdr:row>
      <xdr:rowOff>83819</xdr:rowOff>
    </xdr:to>
    <xdr:sp macro="" textlink="">
      <xdr:nvSpPr>
        <xdr:cNvPr id="15" name="3 CuadroTexto">
          <a:extLst>
            <a:ext uri="{FF2B5EF4-FFF2-40B4-BE49-F238E27FC236}">
              <a16:creationId xmlns:a16="http://schemas.microsoft.com/office/drawing/2014/main" id="{DCE9FE24-E28B-4388-B8DB-FE0FF685FE86}"/>
            </a:ext>
          </a:extLst>
        </xdr:cNvPr>
        <xdr:cNvSpPr txBox="1"/>
      </xdr:nvSpPr>
      <xdr:spPr>
        <a:xfrm>
          <a:off x="15240" y="28696920"/>
          <a:ext cx="5734050"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900">
              <a:solidFill>
                <a:schemeClr val="dk1"/>
              </a:solidFill>
              <a:effectLst/>
              <a:latin typeface="+mn-lt"/>
              <a:ea typeface="+mn-ea"/>
              <a:cs typeface="+mn-cs"/>
            </a:rPr>
            <a:t>A nivel de consumidor, según datos recolectados por INE (Tabla 2), con respecto a abril se exhibe un alza para la leche en polvo,</a:t>
          </a:r>
          <a:r>
            <a:rPr lang="es-CL" sz="900" baseline="0">
              <a:solidFill>
                <a:schemeClr val="dk1"/>
              </a:solidFill>
              <a:effectLst/>
              <a:latin typeface="+mn-lt"/>
              <a:ea typeface="+mn-ea"/>
              <a:cs typeface="+mn-cs"/>
            </a:rPr>
            <a:t> leche conservada y postres. Por otro lado, existe una baja para la leche líquida, queso y mantequilla. Tomando en consideración el alza de precios pagado a productor (2,7%), el traspaso del alza es menor que el incremento de precios de los productos lácteos.</a:t>
          </a:r>
          <a:endParaRPr lang="es-CL">
            <a:effectLst/>
          </a:endParaRPr>
        </a:p>
      </xdr:txBody>
    </xdr:sp>
    <xdr:clientData/>
  </xdr:twoCellAnchor>
  <xdr:twoCellAnchor>
    <xdr:from>
      <xdr:col>0</xdr:col>
      <xdr:colOff>236219</xdr:colOff>
      <xdr:row>7</xdr:row>
      <xdr:rowOff>137160</xdr:rowOff>
    </xdr:from>
    <xdr:to>
      <xdr:col>7</xdr:col>
      <xdr:colOff>249554</xdr:colOff>
      <xdr:row>26</xdr:row>
      <xdr:rowOff>93345</xdr:rowOff>
    </xdr:to>
    <xdr:graphicFrame macro="">
      <xdr:nvGraphicFramePr>
        <xdr:cNvPr id="16" name="Gráfico 15">
          <a:extLst>
            <a:ext uri="{FF2B5EF4-FFF2-40B4-BE49-F238E27FC236}">
              <a16:creationId xmlns:a16="http://schemas.microsoft.com/office/drawing/2014/main" id="{F8248D8B-BB46-4ED8-8784-0D8C6D33E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xdr:colOff>
      <xdr:row>34</xdr:row>
      <xdr:rowOff>45720</xdr:rowOff>
    </xdr:from>
    <xdr:to>
      <xdr:col>7</xdr:col>
      <xdr:colOff>392430</xdr:colOff>
      <xdr:row>56</xdr:row>
      <xdr:rowOff>152400</xdr:rowOff>
    </xdr:to>
    <xdr:graphicFrame macro="">
      <xdr:nvGraphicFramePr>
        <xdr:cNvPr id="17" name="Gráfico 16">
          <a:extLst>
            <a:ext uri="{FF2B5EF4-FFF2-40B4-BE49-F238E27FC236}">
              <a16:creationId xmlns:a16="http://schemas.microsoft.com/office/drawing/2014/main" id="{E37D38BC-8CDA-4AB8-A81A-1A5F378C5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68580</xdr:colOff>
      <xdr:row>146</xdr:row>
      <xdr:rowOff>1905</xdr:rowOff>
    </xdr:from>
    <xdr:to>
      <xdr:col>7</xdr:col>
      <xdr:colOff>416263</xdr:colOff>
      <xdr:row>164</xdr:row>
      <xdr:rowOff>64799</xdr:rowOff>
    </xdr:to>
    <xdr:pic>
      <xdr:nvPicPr>
        <xdr:cNvPr id="7" name="Imagen 6">
          <a:extLst>
            <a:ext uri="{FF2B5EF4-FFF2-40B4-BE49-F238E27FC236}">
              <a16:creationId xmlns:a16="http://schemas.microsoft.com/office/drawing/2014/main" id="{BAE1EE68-72D5-4DC6-BC45-7020626B5203}"/>
            </a:ext>
          </a:extLst>
        </xdr:cNvPr>
        <xdr:cNvPicPr>
          <a:picLocks noChangeAspect="1"/>
        </xdr:cNvPicPr>
      </xdr:nvPicPr>
      <xdr:blipFill>
        <a:blip xmlns:r="http://schemas.openxmlformats.org/officeDocument/2006/relationships" r:embed="rId3"/>
        <a:stretch>
          <a:fillRect/>
        </a:stretch>
      </xdr:blipFill>
      <xdr:spPr>
        <a:xfrm>
          <a:off x="68580" y="23578185"/>
          <a:ext cx="5635963" cy="2943254"/>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0.00796</cdr:x>
      <cdr:y>0.86475</cdr:y>
    </cdr:from>
    <cdr:to>
      <cdr:x>0.26932</cdr:x>
      <cdr:y>0.98959</cdr:y>
    </cdr:to>
    <cdr:sp macro="" textlink="">
      <cdr:nvSpPr>
        <cdr:cNvPr id="2" name="1 CuadroTexto">
          <a:extLst xmlns:a="http://schemas.openxmlformats.org/drawingml/2006/main"/>
        </cdr:cNvPr>
        <cdr:cNvSpPr txBox="1"/>
      </cdr:nvSpPr>
      <cdr:spPr>
        <a:xfrm xmlns:a="http://schemas.openxmlformats.org/drawingml/2006/main">
          <a:off x="57150" y="2590800"/>
          <a:ext cx="144780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1.xml><?xml version="1.0" encoding="utf-8"?>
<c:userShapes xmlns:c="http://schemas.openxmlformats.org/drawingml/2006/chart">
  <cdr:relSizeAnchor xmlns:cdr="http://schemas.openxmlformats.org/drawingml/2006/chartDrawing">
    <cdr:from>
      <cdr:x>0.01008</cdr:x>
      <cdr:y>0.89826</cdr:y>
    </cdr:from>
    <cdr:to>
      <cdr:x>0.20988</cdr:x>
      <cdr:y>0.97033</cdr:y>
    </cdr:to>
    <cdr:sp macro="" textlink="">
      <cdr:nvSpPr>
        <cdr:cNvPr id="2" name="1 CuadroTexto">
          <a:extLst xmlns:a="http://schemas.openxmlformats.org/drawingml/2006/main"/>
        </cdr:cNvPr>
        <cdr:cNvSpPr txBox="1"/>
      </cdr:nvSpPr>
      <cdr:spPr>
        <a:xfrm xmlns:a="http://schemas.openxmlformats.org/drawingml/2006/main">
          <a:off x="66676" y="2590801"/>
          <a:ext cx="1295400" cy="152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152400</xdr:colOff>
      <xdr:row>27</xdr:row>
      <xdr:rowOff>142875</xdr:rowOff>
    </xdr:from>
    <xdr:to>
      <xdr:col>4</xdr:col>
      <xdr:colOff>1038225</xdr:colOff>
      <xdr:row>49</xdr:row>
      <xdr:rowOff>142875</xdr:rowOff>
    </xdr:to>
    <xdr:graphicFrame macro="">
      <xdr:nvGraphicFramePr>
        <xdr:cNvPr id="11277" name="Chart 1">
          <a:extLst>
            <a:ext uri="{FF2B5EF4-FFF2-40B4-BE49-F238E27FC236}">
              <a16:creationId xmlns:a16="http://schemas.microsoft.com/office/drawing/2014/main" id="{00000000-0008-0000-1400-00000D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0.01406</cdr:x>
      <cdr:y>0.86261</cdr:y>
    </cdr:from>
    <cdr:to>
      <cdr:x>0.23577</cdr:x>
      <cdr:y>0.98243</cdr:y>
    </cdr:to>
    <cdr:sp macro="" textlink="">
      <cdr:nvSpPr>
        <cdr:cNvPr id="2" name="1 CuadroTexto">
          <a:extLst xmlns:a="http://schemas.openxmlformats.org/drawingml/2006/main"/>
        </cdr:cNvPr>
        <cdr:cNvSpPr txBox="1"/>
      </cdr:nvSpPr>
      <cdr:spPr>
        <a:xfrm xmlns:a="http://schemas.openxmlformats.org/drawingml/2006/main">
          <a:off x="85725" y="3086100"/>
          <a:ext cx="1543050" cy="247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123825</xdr:colOff>
      <xdr:row>22</xdr:row>
      <xdr:rowOff>28575</xdr:rowOff>
    </xdr:from>
    <xdr:to>
      <xdr:col>3</xdr:col>
      <xdr:colOff>1066800</xdr:colOff>
      <xdr:row>44</xdr:row>
      <xdr:rowOff>47625</xdr:rowOff>
    </xdr:to>
    <xdr:graphicFrame macro="">
      <xdr:nvGraphicFramePr>
        <xdr:cNvPr id="12301" name="Chart 1">
          <a:extLst>
            <a:ext uri="{FF2B5EF4-FFF2-40B4-BE49-F238E27FC236}">
              <a16:creationId xmlns:a16="http://schemas.microsoft.com/office/drawing/2014/main" id="{00000000-0008-0000-1700-00000D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0.00933</cdr:x>
      <cdr:y>0.91906</cdr:y>
    </cdr:from>
    <cdr:to>
      <cdr:x>0.29015</cdr:x>
      <cdr:y>0.98828</cdr:y>
    </cdr:to>
    <cdr:sp macro="" textlink="">
      <cdr:nvSpPr>
        <cdr:cNvPr id="2" name="1 CuadroTexto">
          <a:extLst xmlns:a="http://schemas.openxmlformats.org/drawingml/2006/main"/>
        </cdr:cNvPr>
        <cdr:cNvSpPr txBox="1"/>
      </cdr:nvSpPr>
      <cdr:spPr>
        <a:xfrm xmlns:a="http://schemas.openxmlformats.org/drawingml/2006/main">
          <a:off x="57150" y="2895600"/>
          <a:ext cx="1676400" cy="1905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28575</xdr:rowOff>
    </xdr:from>
    <xdr:to>
      <xdr:col>7</xdr:col>
      <xdr:colOff>762000</xdr:colOff>
      <xdr:row>21</xdr:row>
      <xdr:rowOff>9525</xdr:rowOff>
    </xdr:to>
    <xdr:graphicFrame macro="">
      <xdr:nvGraphicFramePr>
        <xdr:cNvPr id="13337" name="Chart 1">
          <a:extLst>
            <a:ext uri="{FF2B5EF4-FFF2-40B4-BE49-F238E27FC236}">
              <a16:creationId xmlns:a16="http://schemas.microsoft.com/office/drawing/2014/main" id="{00000000-0008-0000-1900-000019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7</xdr:col>
      <xdr:colOff>752475</xdr:colOff>
      <xdr:row>42</xdr:row>
      <xdr:rowOff>47625</xdr:rowOff>
    </xdr:to>
    <xdr:graphicFrame macro="">
      <xdr:nvGraphicFramePr>
        <xdr:cNvPr id="13338" name="Chart 2">
          <a:extLst>
            <a:ext uri="{FF2B5EF4-FFF2-40B4-BE49-F238E27FC236}">
              <a16:creationId xmlns:a16="http://schemas.microsoft.com/office/drawing/2014/main" id="{00000000-0008-0000-1900-00001A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0.00679</cdr:x>
      <cdr:y>0.9554</cdr:y>
    </cdr:from>
    <cdr:to>
      <cdr:x>0.26294</cdr:x>
      <cdr:y>0.99461</cdr:y>
    </cdr:to>
    <cdr:sp macro="" textlink="">
      <cdr:nvSpPr>
        <cdr:cNvPr id="2" name="1 CuadroTexto">
          <a:extLst xmlns:a="http://schemas.openxmlformats.org/drawingml/2006/main"/>
        </cdr:cNvPr>
        <cdr:cNvSpPr txBox="1"/>
      </cdr:nvSpPr>
      <cdr:spPr>
        <a:xfrm xmlns:a="http://schemas.openxmlformats.org/drawingml/2006/main">
          <a:off x="46418" y="3711585"/>
          <a:ext cx="1714121" cy="16696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Odepa.</a:t>
          </a:r>
        </a:p>
      </cdr:txBody>
    </cdr:sp>
  </cdr:relSizeAnchor>
</c:userShapes>
</file>

<file path=xl/drawings/drawing28.xml><?xml version="1.0" encoding="utf-8"?>
<c:userShapes xmlns:c="http://schemas.openxmlformats.org/drawingml/2006/chart">
  <cdr:relSizeAnchor xmlns:cdr="http://schemas.openxmlformats.org/drawingml/2006/chartDrawing">
    <cdr:from>
      <cdr:x>0.00395</cdr:x>
      <cdr:y>0.9524</cdr:y>
    </cdr:from>
    <cdr:to>
      <cdr:x>0.18032</cdr:x>
      <cdr:y>0.99369</cdr:y>
    </cdr:to>
    <cdr:sp macro="" textlink="">
      <cdr:nvSpPr>
        <cdr:cNvPr id="2" name="1 CuadroTexto">
          <a:extLst xmlns:a="http://schemas.openxmlformats.org/drawingml/2006/main"/>
        </cdr:cNvPr>
        <cdr:cNvSpPr txBox="1"/>
      </cdr:nvSpPr>
      <cdr:spPr>
        <a:xfrm xmlns:a="http://schemas.openxmlformats.org/drawingml/2006/main">
          <a:off x="28575" y="3543300"/>
          <a:ext cx="1181100"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161925</xdr:colOff>
      <xdr:row>23</xdr:row>
      <xdr:rowOff>85725</xdr:rowOff>
    </xdr:from>
    <xdr:to>
      <xdr:col>9</xdr:col>
      <xdr:colOff>390525</xdr:colOff>
      <xdr:row>46</xdr:row>
      <xdr:rowOff>0</xdr:rowOff>
    </xdr:to>
    <xdr:graphicFrame macro="">
      <xdr:nvGraphicFramePr>
        <xdr:cNvPr id="14349" name="Chart 1">
          <a:extLst>
            <a:ext uri="{FF2B5EF4-FFF2-40B4-BE49-F238E27FC236}">
              <a16:creationId xmlns:a16="http://schemas.microsoft.com/office/drawing/2014/main" id="{00000000-0008-0000-1A00-00000D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657225</xdr:rowOff>
    </xdr:from>
    <xdr:to>
      <xdr:col>0</xdr:col>
      <xdr:colOff>0</xdr:colOff>
      <xdr:row>39</xdr:row>
      <xdr:rowOff>714375</xdr:rowOff>
    </xdr:to>
    <xdr:graphicFrame macro="">
      <xdr:nvGraphicFramePr>
        <xdr:cNvPr id="3109" name="Chart 1">
          <a:extLst>
            <a:ext uri="{FF2B5EF4-FFF2-40B4-BE49-F238E27FC236}">
              <a16:creationId xmlns:a16="http://schemas.microsoft.com/office/drawing/2014/main" id="{00000000-0008-0000-0400-00002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657225</xdr:rowOff>
    </xdr:from>
    <xdr:to>
      <xdr:col>0</xdr:col>
      <xdr:colOff>0</xdr:colOff>
      <xdr:row>40</xdr:row>
      <xdr:rowOff>714375</xdr:rowOff>
    </xdr:to>
    <xdr:graphicFrame macro="">
      <xdr:nvGraphicFramePr>
        <xdr:cNvPr id="3110" name="Chart 2">
          <a:extLst>
            <a:ext uri="{FF2B5EF4-FFF2-40B4-BE49-F238E27FC236}">
              <a16:creationId xmlns:a16="http://schemas.microsoft.com/office/drawing/2014/main" id="{00000000-0008-0000-0400-00002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23</xdr:row>
      <xdr:rowOff>104775</xdr:rowOff>
    </xdr:from>
    <xdr:to>
      <xdr:col>11</xdr:col>
      <xdr:colOff>647700</xdr:colOff>
      <xdr:row>45</xdr:row>
      <xdr:rowOff>104775</xdr:rowOff>
    </xdr:to>
    <xdr:graphicFrame macro="">
      <xdr:nvGraphicFramePr>
        <xdr:cNvPr id="3111" name="Chart 3">
          <a:extLst>
            <a:ext uri="{FF2B5EF4-FFF2-40B4-BE49-F238E27FC236}">
              <a16:creationId xmlns:a16="http://schemas.microsoft.com/office/drawing/2014/main" id="{00000000-0008-0000-0400-00002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0.00397</cdr:x>
      <cdr:y>0.93956</cdr:y>
    </cdr:from>
    <cdr:to>
      <cdr:x>0.24363</cdr:x>
      <cdr:y>0.98879</cdr:y>
    </cdr:to>
    <cdr:sp macro="" textlink="">
      <cdr:nvSpPr>
        <cdr:cNvPr id="2" name="1 CuadroTexto">
          <a:extLst xmlns:a="http://schemas.openxmlformats.org/drawingml/2006/main"/>
        </cdr:cNvPr>
        <cdr:cNvSpPr txBox="1"/>
      </cdr:nvSpPr>
      <cdr:spPr>
        <a:xfrm xmlns:a="http://schemas.openxmlformats.org/drawingml/2006/main">
          <a:off x="28575" y="3962400"/>
          <a:ext cx="154305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114300</xdr:colOff>
      <xdr:row>18</xdr:row>
      <xdr:rowOff>123825</xdr:rowOff>
    </xdr:from>
    <xdr:to>
      <xdr:col>7</xdr:col>
      <xdr:colOff>504825</xdr:colOff>
      <xdr:row>32</xdr:row>
      <xdr:rowOff>142875</xdr:rowOff>
    </xdr:to>
    <xdr:graphicFrame macro="">
      <xdr:nvGraphicFramePr>
        <xdr:cNvPr id="15385" name="Chart 1">
          <a:extLst>
            <a:ext uri="{FF2B5EF4-FFF2-40B4-BE49-F238E27FC236}">
              <a16:creationId xmlns:a16="http://schemas.microsoft.com/office/drawing/2014/main" id="{00000000-0008-0000-1B00-000019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33</xdr:row>
      <xdr:rowOff>104775</xdr:rowOff>
    </xdr:from>
    <xdr:to>
      <xdr:col>7</xdr:col>
      <xdr:colOff>476250</xdr:colOff>
      <xdr:row>48</xdr:row>
      <xdr:rowOff>85725</xdr:rowOff>
    </xdr:to>
    <xdr:graphicFrame macro="">
      <xdr:nvGraphicFramePr>
        <xdr:cNvPr id="15386" name="Chart 2">
          <a:extLst>
            <a:ext uri="{FF2B5EF4-FFF2-40B4-BE49-F238E27FC236}">
              <a16:creationId xmlns:a16="http://schemas.microsoft.com/office/drawing/2014/main" id="{00000000-0008-0000-1B00-00001A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0.01397</cdr:x>
      <cdr:y>0.81651</cdr:y>
    </cdr:from>
    <cdr:to>
      <cdr:x>0.24111</cdr:x>
      <cdr:y>0.96467</cdr:y>
    </cdr:to>
    <cdr:sp macro="" textlink="">
      <cdr:nvSpPr>
        <cdr:cNvPr id="2" name="1 CuadroTexto">
          <a:extLst xmlns:a="http://schemas.openxmlformats.org/drawingml/2006/main"/>
        </cdr:cNvPr>
        <cdr:cNvSpPr txBox="1"/>
      </cdr:nvSpPr>
      <cdr:spPr>
        <a:xfrm xmlns:a="http://schemas.openxmlformats.org/drawingml/2006/main">
          <a:off x="95250" y="2095500"/>
          <a:ext cx="1495425"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a:p xmlns:a="http://schemas.openxmlformats.org/drawingml/2006/main">
          <a:endParaRPr lang="es-CL" sz="800">
            <a:latin typeface="Arial" pitchFamily="34" charset="0"/>
            <a:cs typeface="Arial" pitchFamily="34" charset="0"/>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0.01825</cdr:x>
      <cdr:y>0.82726</cdr:y>
    </cdr:from>
    <cdr:to>
      <cdr:x>0.24179</cdr:x>
      <cdr:y>0.97826</cdr:y>
    </cdr:to>
    <cdr:sp macro="" textlink="">
      <cdr:nvSpPr>
        <cdr:cNvPr id="2" name="1 CuadroTexto">
          <a:extLst xmlns:a="http://schemas.openxmlformats.org/drawingml/2006/main"/>
        </cdr:cNvPr>
        <cdr:cNvSpPr txBox="1"/>
      </cdr:nvSpPr>
      <cdr:spPr>
        <a:xfrm xmlns:a="http://schemas.openxmlformats.org/drawingml/2006/main">
          <a:off x="114300" y="2266950"/>
          <a:ext cx="1362075" cy="247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142875</xdr:colOff>
      <xdr:row>21</xdr:row>
      <xdr:rowOff>142875</xdr:rowOff>
    </xdr:from>
    <xdr:to>
      <xdr:col>9</xdr:col>
      <xdr:colOff>533400</xdr:colOff>
      <xdr:row>46</xdr:row>
      <xdr:rowOff>9525</xdr:rowOff>
    </xdr:to>
    <xdr:graphicFrame macro="">
      <xdr:nvGraphicFramePr>
        <xdr:cNvPr id="16397" name="Chart 1">
          <a:extLst>
            <a:ext uri="{FF2B5EF4-FFF2-40B4-BE49-F238E27FC236}">
              <a16:creationId xmlns:a16="http://schemas.microsoft.com/office/drawing/2014/main" id="{00000000-0008-0000-1C00-00000D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0.01435</cdr:x>
      <cdr:y>0.93709</cdr:y>
    </cdr:from>
    <cdr:to>
      <cdr:x>0.22826</cdr:x>
      <cdr:y>0.99974</cdr:y>
    </cdr:to>
    <cdr:sp macro="" textlink="">
      <cdr:nvSpPr>
        <cdr:cNvPr id="2" name="1 CuadroTexto">
          <a:extLst xmlns:a="http://schemas.openxmlformats.org/drawingml/2006/main"/>
        </cdr:cNvPr>
        <cdr:cNvSpPr txBox="1"/>
      </cdr:nvSpPr>
      <cdr:spPr>
        <a:xfrm xmlns:a="http://schemas.openxmlformats.org/drawingml/2006/main">
          <a:off x="94437" y="3520063"/>
          <a:ext cx="1420903" cy="23434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114300</xdr:colOff>
      <xdr:row>17</xdr:row>
      <xdr:rowOff>114300</xdr:rowOff>
    </xdr:from>
    <xdr:to>
      <xdr:col>7</xdr:col>
      <xdr:colOff>466725</xdr:colOff>
      <xdr:row>32</xdr:row>
      <xdr:rowOff>9525</xdr:rowOff>
    </xdr:to>
    <xdr:graphicFrame macro="">
      <xdr:nvGraphicFramePr>
        <xdr:cNvPr id="17433" name="Chart 1">
          <a:extLst>
            <a:ext uri="{FF2B5EF4-FFF2-40B4-BE49-F238E27FC236}">
              <a16:creationId xmlns:a16="http://schemas.microsoft.com/office/drawing/2014/main" id="{00000000-0008-0000-1D00-000019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32</xdr:row>
      <xdr:rowOff>104775</xdr:rowOff>
    </xdr:from>
    <xdr:to>
      <xdr:col>7</xdr:col>
      <xdr:colOff>438150</xdr:colOff>
      <xdr:row>45</xdr:row>
      <xdr:rowOff>104775</xdr:rowOff>
    </xdr:to>
    <xdr:graphicFrame macro="">
      <xdr:nvGraphicFramePr>
        <xdr:cNvPr id="17434" name="Chart 2">
          <a:extLst>
            <a:ext uri="{FF2B5EF4-FFF2-40B4-BE49-F238E27FC236}">
              <a16:creationId xmlns:a16="http://schemas.microsoft.com/office/drawing/2014/main" id="{00000000-0008-0000-1D00-00001A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0.00412</cdr:x>
      <cdr:y>0.85187</cdr:y>
    </cdr:from>
    <cdr:to>
      <cdr:x>0.33946</cdr:x>
      <cdr:y>0.9836</cdr:y>
    </cdr:to>
    <cdr:sp macro="" textlink="">
      <cdr:nvSpPr>
        <cdr:cNvPr id="2" name="1 CuadroTexto">
          <a:extLst xmlns:a="http://schemas.openxmlformats.org/drawingml/2006/main"/>
        </cdr:cNvPr>
        <cdr:cNvSpPr txBox="1"/>
      </cdr:nvSpPr>
      <cdr:spPr>
        <a:xfrm xmlns:a="http://schemas.openxmlformats.org/drawingml/2006/main">
          <a:off x="28575" y="2428875"/>
          <a:ext cx="2124075" cy="2667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8.xml><?xml version="1.0" encoding="utf-8"?>
<c:userShapes xmlns:c="http://schemas.openxmlformats.org/drawingml/2006/chart">
  <cdr:relSizeAnchor xmlns:cdr="http://schemas.openxmlformats.org/drawingml/2006/chartDrawing">
    <cdr:from>
      <cdr:x>0.0036</cdr:x>
      <cdr:y>0.86986</cdr:y>
    </cdr:from>
    <cdr:to>
      <cdr:x>0.29164</cdr:x>
      <cdr:y>0.97874</cdr:y>
    </cdr:to>
    <cdr:sp macro="" textlink="">
      <cdr:nvSpPr>
        <cdr:cNvPr id="2" name="1 CuadroTexto">
          <a:extLst xmlns:a="http://schemas.openxmlformats.org/drawingml/2006/main"/>
        </cdr:cNvPr>
        <cdr:cNvSpPr txBox="1"/>
      </cdr:nvSpPr>
      <cdr:spPr>
        <a:xfrm xmlns:a="http://schemas.openxmlformats.org/drawingml/2006/main">
          <a:off x="28575" y="2343150"/>
          <a:ext cx="1762125"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19050</xdr:colOff>
      <xdr:row>24</xdr:row>
      <xdr:rowOff>9525</xdr:rowOff>
    </xdr:from>
    <xdr:to>
      <xdr:col>4</xdr:col>
      <xdr:colOff>1209675</xdr:colOff>
      <xdr:row>42</xdr:row>
      <xdr:rowOff>85725</xdr:rowOff>
    </xdr:to>
    <xdr:graphicFrame macro="">
      <xdr:nvGraphicFramePr>
        <xdr:cNvPr id="18445" name="Chart 1">
          <a:extLst>
            <a:ext uri="{FF2B5EF4-FFF2-40B4-BE49-F238E27FC236}">
              <a16:creationId xmlns:a16="http://schemas.microsoft.com/office/drawing/2014/main" id="{00000000-0008-0000-1E00-00000D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0.00788</cdr:x>
      <cdr:y>0.94109</cdr:y>
    </cdr:from>
    <cdr:to>
      <cdr:x>0.77905</cdr:x>
      <cdr:y>0.96237</cdr:y>
    </cdr:to>
    <cdr:sp macro="" textlink="">
      <cdr:nvSpPr>
        <cdr:cNvPr id="2" name="1 CuadroTexto">
          <a:extLst xmlns:a="http://schemas.openxmlformats.org/drawingml/2006/main"/>
        </cdr:cNvPr>
        <cdr:cNvSpPr txBox="1"/>
      </cdr:nvSpPr>
      <cdr:spPr>
        <a:xfrm xmlns:a="http://schemas.openxmlformats.org/drawingml/2006/main">
          <a:off x="54859" y="3010214"/>
          <a:ext cx="4941221" cy="10538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0.01627</cdr:x>
      <cdr:y>0.85428</cdr:y>
    </cdr:from>
    <cdr:to>
      <cdr:x>0.35075</cdr:x>
      <cdr:y>0.97891</cdr:y>
    </cdr:to>
    <cdr:sp macro="" textlink="">
      <cdr:nvSpPr>
        <cdr:cNvPr id="2" name="1 CuadroTexto">
          <a:extLst xmlns:a="http://schemas.openxmlformats.org/drawingml/2006/main"/>
        </cdr:cNvPr>
        <cdr:cNvSpPr txBox="1"/>
      </cdr:nvSpPr>
      <cdr:spPr>
        <a:xfrm xmlns:a="http://schemas.openxmlformats.org/drawingml/2006/main">
          <a:off x="104775" y="2543175"/>
          <a:ext cx="1743075"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123825</xdr:colOff>
      <xdr:row>27</xdr:row>
      <xdr:rowOff>28575</xdr:rowOff>
    </xdr:from>
    <xdr:to>
      <xdr:col>7</xdr:col>
      <xdr:colOff>800100</xdr:colOff>
      <xdr:row>53</xdr:row>
      <xdr:rowOff>28575</xdr:rowOff>
    </xdr:to>
    <xdr:graphicFrame macro="">
      <xdr:nvGraphicFramePr>
        <xdr:cNvPr id="19481" name="Chart 1">
          <a:extLst>
            <a:ext uri="{FF2B5EF4-FFF2-40B4-BE49-F238E27FC236}">
              <a16:creationId xmlns:a16="http://schemas.microsoft.com/office/drawing/2014/main" id="{00000000-0008-0000-2100-000019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0</xdr:row>
      <xdr:rowOff>28575</xdr:rowOff>
    </xdr:from>
    <xdr:to>
      <xdr:col>7</xdr:col>
      <xdr:colOff>809625</xdr:colOff>
      <xdr:row>26</xdr:row>
      <xdr:rowOff>28575</xdr:rowOff>
    </xdr:to>
    <xdr:graphicFrame macro="">
      <xdr:nvGraphicFramePr>
        <xdr:cNvPr id="19482" name="Chart 2">
          <a:extLst>
            <a:ext uri="{FF2B5EF4-FFF2-40B4-BE49-F238E27FC236}">
              <a16:creationId xmlns:a16="http://schemas.microsoft.com/office/drawing/2014/main" id="{00000000-0008-0000-2100-00001A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0.00679</cdr:x>
      <cdr:y>0.89358</cdr:y>
    </cdr:from>
    <cdr:to>
      <cdr:x>0.20998</cdr:x>
      <cdr:y>0.95241</cdr:y>
    </cdr:to>
    <cdr:sp macro="" textlink="">
      <cdr:nvSpPr>
        <cdr:cNvPr id="2" name="1 CuadroTexto">
          <a:extLst xmlns:a="http://schemas.openxmlformats.org/drawingml/2006/main"/>
        </cdr:cNvPr>
        <cdr:cNvSpPr txBox="1"/>
      </cdr:nvSpPr>
      <cdr:spPr>
        <a:xfrm xmlns:a="http://schemas.openxmlformats.org/drawingml/2006/main">
          <a:off x="44878" y="3562960"/>
          <a:ext cx="1369202" cy="2185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43.xml><?xml version="1.0" encoding="utf-8"?>
<c:userShapes xmlns:c="http://schemas.openxmlformats.org/drawingml/2006/chart">
  <cdr:relSizeAnchor xmlns:cdr="http://schemas.openxmlformats.org/drawingml/2006/chartDrawing">
    <cdr:from>
      <cdr:x>0.01838</cdr:x>
      <cdr:y>0.92527</cdr:y>
    </cdr:from>
    <cdr:to>
      <cdr:x>0.84516</cdr:x>
      <cdr:y>0.98798</cdr:y>
    </cdr:to>
    <cdr:sp macro="" textlink="">
      <cdr:nvSpPr>
        <cdr:cNvPr id="2" name="1 CuadroTexto">
          <a:extLst xmlns:a="http://schemas.openxmlformats.org/drawingml/2006/main"/>
        </cdr:cNvPr>
        <cdr:cNvSpPr txBox="1"/>
      </cdr:nvSpPr>
      <cdr:spPr>
        <a:xfrm xmlns:a="http://schemas.openxmlformats.org/drawingml/2006/main">
          <a:off x="69310" y="3657600"/>
          <a:ext cx="1321340" cy="25717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nSpc>
              <a:spcPts val="700"/>
            </a:lnSpc>
          </a:pPr>
          <a:r>
            <a:rPr lang="es-CL" sz="800">
              <a:latin typeface="Arial" pitchFamily="34" charset="0"/>
              <a:cs typeface="Arial" pitchFamily="34" charset="0"/>
            </a:rPr>
            <a:t>Fuente: Odepa.</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123825</xdr:colOff>
      <xdr:row>29</xdr:row>
      <xdr:rowOff>0</xdr:rowOff>
    </xdr:from>
    <xdr:to>
      <xdr:col>3</xdr:col>
      <xdr:colOff>1571625</xdr:colOff>
      <xdr:row>51</xdr:row>
      <xdr:rowOff>66675</xdr:rowOff>
    </xdr:to>
    <xdr:graphicFrame macro="">
      <xdr:nvGraphicFramePr>
        <xdr:cNvPr id="20493" name="Chart 1">
          <a:extLst>
            <a:ext uri="{FF2B5EF4-FFF2-40B4-BE49-F238E27FC236}">
              <a16:creationId xmlns:a16="http://schemas.microsoft.com/office/drawing/2014/main" id="{00000000-0008-0000-2200-00000D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0.94</cdr:y>
    </cdr:from>
    <cdr:to>
      <cdr:x>0</cdr:x>
      <cdr:y>0.94</cdr:y>
    </cdr:to>
    <cdr:sp macro="" textlink="">
      <cdr:nvSpPr>
        <cdr:cNvPr id="2" name="1 CuadroTexto">
          <a:extLst xmlns:a="http://schemas.openxmlformats.org/drawingml/2006/main"/>
        </cdr:cNvPr>
        <cdr:cNvSpPr txBox="1"/>
      </cdr:nvSpPr>
      <cdr:spPr>
        <a:xfrm xmlns:a="http://schemas.openxmlformats.org/drawingml/2006/main">
          <a:off x="0" y="3143853"/>
          <a:ext cx="1384263" cy="1709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47625</xdr:colOff>
      <xdr:row>0</xdr:row>
      <xdr:rowOff>142875</xdr:rowOff>
    </xdr:from>
    <xdr:to>
      <xdr:col>7</xdr:col>
      <xdr:colOff>657225</xdr:colOff>
      <xdr:row>25</xdr:row>
      <xdr:rowOff>9525</xdr:rowOff>
    </xdr:to>
    <xdr:graphicFrame macro="">
      <xdr:nvGraphicFramePr>
        <xdr:cNvPr id="21517" name="Chart 1">
          <a:extLst>
            <a:ext uri="{FF2B5EF4-FFF2-40B4-BE49-F238E27FC236}">
              <a16:creationId xmlns:a16="http://schemas.microsoft.com/office/drawing/2014/main" id="{00000000-0008-0000-2400-00000D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0</xdr:row>
      <xdr:rowOff>0</xdr:rowOff>
    </xdr:from>
    <xdr:to>
      <xdr:col>7</xdr:col>
      <xdr:colOff>476250</xdr:colOff>
      <xdr:row>19</xdr:row>
      <xdr:rowOff>47625</xdr:rowOff>
    </xdr:to>
    <xdr:graphicFrame macro="">
      <xdr:nvGraphicFramePr>
        <xdr:cNvPr id="4109" name="Chart 1">
          <a:extLst>
            <a:ext uri="{FF2B5EF4-FFF2-40B4-BE49-F238E27FC236}">
              <a16:creationId xmlns:a16="http://schemas.microsoft.com/office/drawing/2014/main" id="{00000000-0008-0000-0600-00000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25</xdr:row>
      <xdr:rowOff>28575</xdr:rowOff>
    </xdr:from>
    <xdr:to>
      <xdr:col>6</xdr:col>
      <xdr:colOff>318135</xdr:colOff>
      <xdr:row>40</xdr:row>
      <xdr:rowOff>57150</xdr:rowOff>
    </xdr:to>
    <xdr:graphicFrame macro="">
      <xdr:nvGraphicFramePr>
        <xdr:cNvPr id="5133" name="Chart 1">
          <a:extLst>
            <a:ext uri="{FF2B5EF4-FFF2-40B4-BE49-F238E27FC236}">
              <a16:creationId xmlns:a16="http://schemas.microsoft.com/office/drawing/2014/main" id="{00000000-0008-0000-0700-00000D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0.01421</cdr:x>
      <cdr:y>0.86286</cdr:y>
    </cdr:from>
    <cdr:to>
      <cdr:x>0.15646</cdr:x>
      <cdr:y>0.92589</cdr:y>
    </cdr:to>
    <cdr:sp macro="" textlink="">
      <cdr:nvSpPr>
        <cdr:cNvPr id="2" name="1 CuadroTexto">
          <a:extLst xmlns:a="http://schemas.openxmlformats.org/drawingml/2006/main"/>
        </cdr:cNvPr>
        <cdr:cNvSpPr txBox="1"/>
      </cdr:nvSpPr>
      <cdr:spPr>
        <a:xfrm xmlns:a="http://schemas.openxmlformats.org/drawingml/2006/main">
          <a:off x="90682" y="2433347"/>
          <a:ext cx="920429" cy="17775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419100</xdr:rowOff>
    </xdr:from>
    <xdr:to>
      <xdr:col>0</xdr:col>
      <xdr:colOff>0</xdr:colOff>
      <xdr:row>26</xdr:row>
      <xdr:rowOff>238125</xdr:rowOff>
    </xdr:to>
    <xdr:graphicFrame macro="">
      <xdr:nvGraphicFramePr>
        <xdr:cNvPr id="6193" name="Chart 1">
          <a:extLst>
            <a:ext uri="{FF2B5EF4-FFF2-40B4-BE49-F238E27FC236}">
              <a16:creationId xmlns:a16="http://schemas.microsoft.com/office/drawing/2014/main" id="{00000000-0008-0000-0900-00003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55</xdr:row>
      <xdr:rowOff>714375</xdr:rowOff>
    </xdr:to>
    <xdr:graphicFrame macro="">
      <xdr:nvGraphicFramePr>
        <xdr:cNvPr id="6194" name="Chart 2">
          <a:extLst>
            <a:ext uri="{FF2B5EF4-FFF2-40B4-BE49-F238E27FC236}">
              <a16:creationId xmlns:a16="http://schemas.microsoft.com/office/drawing/2014/main" id="{00000000-0008-0000-0900-00003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xdr:row>
      <xdr:rowOff>38100</xdr:rowOff>
    </xdr:from>
    <xdr:to>
      <xdr:col>5</xdr:col>
      <xdr:colOff>942975</xdr:colOff>
      <xdr:row>24</xdr:row>
      <xdr:rowOff>76200</xdr:rowOff>
    </xdr:to>
    <xdr:graphicFrame macro="">
      <xdr:nvGraphicFramePr>
        <xdr:cNvPr id="6195" name="Chart 3">
          <a:extLst>
            <a:ext uri="{FF2B5EF4-FFF2-40B4-BE49-F238E27FC236}">
              <a16:creationId xmlns:a16="http://schemas.microsoft.com/office/drawing/2014/main" id="{00000000-0008-0000-0900-000033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25</xdr:row>
      <xdr:rowOff>76200</xdr:rowOff>
    </xdr:from>
    <xdr:to>
      <xdr:col>5</xdr:col>
      <xdr:colOff>923925</xdr:colOff>
      <xdr:row>45</xdr:row>
      <xdr:rowOff>47625</xdr:rowOff>
    </xdr:to>
    <xdr:graphicFrame macro="">
      <xdr:nvGraphicFramePr>
        <xdr:cNvPr id="6196" name="Chart 4">
          <a:extLst>
            <a:ext uri="{FF2B5EF4-FFF2-40B4-BE49-F238E27FC236}">
              <a16:creationId xmlns:a16="http://schemas.microsoft.com/office/drawing/2014/main" id="{00000000-0008-0000-0900-00003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0.01094</cdr:x>
      <cdr:y>0.92837</cdr:y>
    </cdr:from>
    <cdr:to>
      <cdr:x>0.21549</cdr:x>
      <cdr:y>0.98641</cdr:y>
    </cdr:to>
    <cdr:sp macro="" textlink="">
      <cdr:nvSpPr>
        <cdr:cNvPr id="2" name="1 CuadroTexto">
          <a:extLst xmlns:a="http://schemas.openxmlformats.org/drawingml/2006/main"/>
        </cdr:cNvPr>
        <cdr:cNvSpPr txBox="1"/>
      </cdr:nvSpPr>
      <cdr:spPr>
        <a:xfrm xmlns:a="http://schemas.openxmlformats.org/drawingml/2006/main">
          <a:off x="76200" y="3257550"/>
          <a:ext cx="1400175"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Odepa.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erpa\Desktop\Leche\Nacionales\Bolet&#237;n%20Leche%20A&#241;o%20Actual\Precipitaciones%20y%20Temperatura%20MeteoChile%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erpa\Desktop\Leche\Nacionales\Bolet&#237;n%20Leche%20A&#241;o%20Actual\Feb%2018\Otros\2018%2004%2016%20Informe-lacteo-abr2018%20JCC%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pitaciones"/>
      <sheetName val="TemperaturaCiudad"/>
      <sheetName val="Pronóstico"/>
    </sheetNames>
    <sheetDataSet>
      <sheetData sheetId="0">
        <row r="1">
          <cell r="J1" t="str">
            <v>mayo de 2017</v>
          </cell>
          <cell r="K1" t="str">
            <v>mayo de 2018</v>
          </cell>
          <cell r="L1" t="str">
            <v>Acumulado 2017</v>
          </cell>
          <cell r="M1" t="str">
            <v>Acumulado 2018</v>
          </cell>
        </row>
        <row r="2">
          <cell r="I2" t="str">
            <v>Temuco</v>
          </cell>
          <cell r="J2">
            <v>121.8</v>
          </cell>
          <cell r="K2">
            <v>122.1</v>
          </cell>
          <cell r="L2">
            <v>362.5</v>
          </cell>
          <cell r="M2">
            <v>416.79999999999995</v>
          </cell>
        </row>
        <row r="3">
          <cell r="I3" t="str">
            <v>Valdivia</v>
          </cell>
          <cell r="J3">
            <v>224</v>
          </cell>
          <cell r="K3">
            <v>96.2</v>
          </cell>
          <cell r="L3">
            <v>518.20000000000005</v>
          </cell>
          <cell r="M3">
            <v>562.79999999999995</v>
          </cell>
        </row>
        <row r="4">
          <cell r="I4" t="str">
            <v>Osorno</v>
          </cell>
          <cell r="J4">
            <v>184.9</v>
          </cell>
          <cell r="K4">
            <v>132.30000000000001</v>
          </cell>
          <cell r="L4">
            <v>465</v>
          </cell>
          <cell r="M4">
            <v>474.50000000000006</v>
          </cell>
        </row>
        <row r="5">
          <cell r="I5" t="str">
            <v>Puerto Montt</v>
          </cell>
          <cell r="J5">
            <v>220.6</v>
          </cell>
          <cell r="K5">
            <v>131.6</v>
          </cell>
          <cell r="L5">
            <v>612.6</v>
          </cell>
          <cell r="M5">
            <v>500</v>
          </cell>
        </row>
      </sheetData>
      <sheetData sheetId="1">
        <row r="1">
          <cell r="J1" t="str">
            <v>T° Mínimas</v>
          </cell>
          <cell r="K1"/>
          <cell r="L1" t="str">
            <v>T° Media</v>
          </cell>
          <cell r="M1"/>
          <cell r="N1" t="str">
            <v>T° Máximas</v>
          </cell>
          <cell r="O1"/>
        </row>
        <row r="2">
          <cell r="J2" t="str">
            <v>mayo de 2017</v>
          </cell>
          <cell r="K2" t="str">
            <v>mayo de 2018</v>
          </cell>
          <cell r="L2" t="str">
            <v>mayo de 2017</v>
          </cell>
          <cell r="M2" t="str">
            <v>mayo de 2018</v>
          </cell>
          <cell r="N2" t="str">
            <v>mayo de 2017</v>
          </cell>
          <cell r="O2" t="str">
            <v>mayo de 2018</v>
          </cell>
        </row>
        <row r="3">
          <cell r="I3" t="str">
            <v>Temuco</v>
          </cell>
          <cell r="J3">
            <v>6.1</v>
          </cell>
          <cell r="K3">
            <v>5.4</v>
          </cell>
          <cell r="L3">
            <v>9.5</v>
          </cell>
          <cell r="M3">
            <v>8.6</v>
          </cell>
          <cell r="N3">
            <v>15</v>
          </cell>
          <cell r="O3">
            <v>13.5</v>
          </cell>
        </row>
        <row r="4">
          <cell r="I4" t="str">
            <v>Valdivia</v>
          </cell>
          <cell r="J4">
            <v>6.2</v>
          </cell>
          <cell r="K4">
            <v>6.4</v>
          </cell>
          <cell r="L4">
            <v>9</v>
          </cell>
          <cell r="M4">
            <v>9</v>
          </cell>
          <cell r="N4">
            <v>14.2</v>
          </cell>
          <cell r="O4">
            <v>12.7</v>
          </cell>
        </row>
        <row r="5">
          <cell r="I5" t="str">
            <v>Osorno</v>
          </cell>
          <cell r="J5">
            <v>4.8</v>
          </cell>
          <cell r="K5">
            <v>5.9</v>
          </cell>
          <cell r="L5">
            <v>10.8</v>
          </cell>
          <cell r="M5">
            <v>10.5</v>
          </cell>
          <cell r="N5">
            <v>13.8</v>
          </cell>
          <cell r="O5">
            <v>13.4</v>
          </cell>
        </row>
        <row r="6">
          <cell r="I6" t="str">
            <v>Puerto Montt</v>
          </cell>
          <cell r="J6">
            <v>5.5</v>
          </cell>
          <cell r="K6">
            <v>5.7</v>
          </cell>
          <cell r="L6">
            <v>8.5</v>
          </cell>
          <cell r="M6">
            <v>8.5</v>
          </cell>
          <cell r="N6">
            <v>13.1</v>
          </cell>
          <cell r="O6">
            <v>13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a"/>
      <sheetName val="part"/>
      <sheetName val="cont"/>
      <sheetName val="comentario"/>
      <sheetName val="cA1"/>
      <sheetName val="cA2 A y B"/>
      <sheetName val="gA2"/>
      <sheetName val="cA3"/>
      <sheetName val="cA4 A y B"/>
      <sheetName val="gA4 - A5"/>
      <sheetName val="cA5 A"/>
      <sheetName val="cA5 B"/>
      <sheetName val="cA6"/>
      <sheetName val="cA7"/>
      <sheetName val="cA8"/>
      <sheetName val="cA9"/>
      <sheetName val="cA10"/>
      <sheetName val="Recuperado_Hoja1"/>
    </sheetNames>
    <sheetDataSet>
      <sheetData sheetId="0"/>
      <sheetData sheetId="1"/>
      <sheetData sheetId="2"/>
      <sheetData sheetId="3"/>
      <sheetData sheetId="4"/>
      <sheetData sheetId="5">
        <row r="49">
          <cell r="R49">
            <v>374309.95200000005</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view="pageBreakPreview" topLeftCell="A13" zoomScale="80" zoomScaleNormal="80" zoomScaleSheetLayoutView="80" workbookViewId="0">
      <selection activeCell="C32" sqref="C32"/>
    </sheetView>
  </sheetViews>
  <sheetFormatPr baseColWidth="10" defaultRowHeight="17.399999999999999"/>
  <cols>
    <col min="2" max="5" width="13.07421875" customWidth="1"/>
  </cols>
  <sheetData>
    <row r="1" spans="1:5">
      <c r="A1" s="143"/>
    </row>
    <row r="3" spans="1:5">
      <c r="A3" s="143"/>
    </row>
    <row r="4" spans="1:5">
      <c r="A4" s="143"/>
    </row>
    <row r="5" spans="1:5">
      <c r="A5" s="143"/>
    </row>
    <row r="6" spans="1:5" ht="24.6">
      <c r="A6" s="144"/>
    </row>
    <row r="7" spans="1:5">
      <c r="A7" s="145"/>
    </row>
    <row r="8" spans="1:5">
      <c r="A8" s="145"/>
    </row>
    <row r="9" spans="1:5">
      <c r="A9" s="143"/>
    </row>
    <row r="10" spans="1:5">
      <c r="A10" s="143"/>
    </row>
    <row r="11" spans="1:5">
      <c r="A11" s="143"/>
    </row>
    <row r="12" spans="1:5">
      <c r="A12" s="143"/>
    </row>
    <row r="13" spans="1:5">
      <c r="A13" s="143"/>
    </row>
    <row r="14" spans="1:5">
      <c r="A14" s="143"/>
    </row>
    <row r="15" spans="1:5" ht="51.75" customHeight="1">
      <c r="A15" s="147"/>
      <c r="B15" s="654" t="s">
        <v>386</v>
      </c>
      <c r="C15" s="655"/>
      <c r="D15" s="655"/>
      <c r="E15" s="655"/>
    </row>
    <row r="16" spans="1:5">
      <c r="A16" s="143"/>
    </row>
    <row r="17" spans="1:3">
      <c r="A17" s="145"/>
      <c r="B17" s="148"/>
    </row>
    <row r="18" spans="1:3">
      <c r="A18" s="143"/>
    </row>
    <row r="19" spans="1:3">
      <c r="A19" s="143"/>
    </row>
    <row r="20" spans="1:3">
      <c r="A20" s="143"/>
    </row>
    <row r="21" spans="1:3">
      <c r="A21" s="143"/>
    </row>
    <row r="22" spans="1:3">
      <c r="A22" s="143"/>
    </row>
    <row r="23" spans="1:3">
      <c r="A23" s="143"/>
    </row>
    <row r="24" spans="1:3">
      <c r="A24" s="143"/>
    </row>
    <row r="25" spans="1:3">
      <c r="A25" s="143"/>
    </row>
    <row r="26" spans="1:3">
      <c r="A26" s="143"/>
    </row>
    <row r="27" spans="1:3">
      <c r="A27" s="143"/>
    </row>
    <row r="28" spans="1:3">
      <c r="A28" s="143"/>
    </row>
    <row r="29" spans="1:3">
      <c r="A29" s="143"/>
    </row>
    <row r="30" spans="1:3" ht="22.2">
      <c r="A30" s="146"/>
    </row>
    <row r="31" spans="1:3" ht="22.2">
      <c r="A31" s="146"/>
    </row>
    <row r="32" spans="1:3">
      <c r="A32" s="143"/>
      <c r="C32" s="324" t="s">
        <v>607</v>
      </c>
    </row>
    <row r="33" spans="1:1">
      <c r="A33" s="143"/>
    </row>
  </sheetData>
  <mergeCells count="1">
    <mergeCell ref="B15:E15"/>
  </mergeCells>
  <pageMargins left="0.70866141732283472" right="0.51181102362204722" top="0.98425196850393704"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76"/>
  <sheetViews>
    <sheetView view="pageBreakPreview" zoomScaleNormal="112" zoomScaleSheetLayoutView="100" zoomScalePageLayoutView="112" workbookViewId="0">
      <selection activeCell="F29" sqref="F29"/>
    </sheetView>
  </sheetViews>
  <sheetFormatPr baseColWidth="10" defaultColWidth="10.921875" defaultRowHeight="11.4"/>
  <cols>
    <col min="1" max="6" width="10.4609375" style="11" customWidth="1"/>
    <col min="7" max="26" width="11.07421875" style="11" customWidth="1"/>
    <col min="27" max="27" width="5" style="11" customWidth="1"/>
    <col min="28" max="28" width="1.23046875" style="11" customWidth="1"/>
    <col min="29" max="29" width="3.3828125" style="11" customWidth="1"/>
    <col min="30" max="36" width="4.07421875" style="11" customWidth="1"/>
    <col min="37" max="46" width="4.15234375" style="11" bestFit="1" customWidth="1"/>
    <col min="47" max="47" width="5.53515625" style="11" bestFit="1" customWidth="1"/>
    <col min="48" max="48" width="4.15234375" style="45" bestFit="1" customWidth="1"/>
    <col min="49" max="51" width="3.69140625" style="45" customWidth="1"/>
    <col min="52" max="16384" width="10.921875" style="11"/>
  </cols>
  <sheetData>
    <row r="3" spans="28:51" ht="13.2">
      <c r="AD3" s="639">
        <v>2000</v>
      </c>
      <c r="AE3" s="639">
        <v>2001</v>
      </c>
      <c r="AF3" s="639">
        <v>2002</v>
      </c>
      <c r="AG3" s="639">
        <v>2003</v>
      </c>
      <c r="AH3" s="639">
        <v>2004</v>
      </c>
      <c r="AI3" s="639">
        <v>2005</v>
      </c>
      <c r="AJ3" s="639">
        <v>2006</v>
      </c>
      <c r="AK3" s="639">
        <v>2007</v>
      </c>
      <c r="AL3" s="639">
        <v>2008</v>
      </c>
      <c r="AM3" s="639">
        <v>2009</v>
      </c>
      <c r="AN3" s="639">
        <v>2010</v>
      </c>
      <c r="AO3" s="639">
        <v>2011</v>
      </c>
      <c r="AP3" s="639">
        <v>2012</v>
      </c>
      <c r="AQ3" s="639">
        <v>2013</v>
      </c>
      <c r="AR3" s="639">
        <v>2014</v>
      </c>
      <c r="AS3" s="639">
        <v>2015</v>
      </c>
      <c r="AT3" s="639">
        <v>2016</v>
      </c>
      <c r="AU3" s="639">
        <v>2017</v>
      </c>
      <c r="AV3" s="639">
        <v>2018</v>
      </c>
    </row>
    <row r="4" spans="28:51" ht="13.2">
      <c r="AB4" s="71"/>
      <c r="AC4" s="71" t="s">
        <v>90</v>
      </c>
      <c r="AD4" s="640">
        <v>159.52000000000001</v>
      </c>
      <c r="AE4" s="640">
        <v>194.72</v>
      </c>
      <c r="AF4" s="640">
        <v>177.09</v>
      </c>
      <c r="AG4" s="640">
        <v>156.85</v>
      </c>
      <c r="AH4" s="640">
        <v>193.62</v>
      </c>
      <c r="AI4" s="640">
        <v>183.13</v>
      </c>
      <c r="AJ4" s="640">
        <v>185.7</v>
      </c>
      <c r="AK4" s="640">
        <v>174.62</v>
      </c>
      <c r="AL4" s="640">
        <v>269.62</v>
      </c>
      <c r="AM4" s="640">
        <v>208.28</v>
      </c>
      <c r="AN4" s="640">
        <v>207.59</v>
      </c>
      <c r="AO4" s="640">
        <v>211.36</v>
      </c>
      <c r="AP4" s="640">
        <v>223.58</v>
      </c>
      <c r="AQ4" s="640">
        <v>222.86</v>
      </c>
      <c r="AR4" s="640">
        <v>246.91</v>
      </c>
      <c r="AS4" s="640">
        <v>225.84</v>
      </c>
      <c r="AT4" s="640">
        <v>198.86</v>
      </c>
      <c r="AU4" s="640">
        <v>217.34</v>
      </c>
      <c r="AV4" s="640">
        <v>220.93</v>
      </c>
    </row>
    <row r="5" spans="28:51" ht="13.2">
      <c r="AB5" s="71"/>
      <c r="AC5" s="71" t="s">
        <v>91</v>
      </c>
      <c r="AD5" s="640">
        <v>165.02</v>
      </c>
      <c r="AE5" s="640">
        <v>196.4</v>
      </c>
      <c r="AF5" s="640">
        <v>179.52</v>
      </c>
      <c r="AG5" s="640">
        <v>162.26</v>
      </c>
      <c r="AH5" s="640">
        <v>192.18</v>
      </c>
      <c r="AI5" s="640">
        <v>186.75</v>
      </c>
      <c r="AJ5" s="640">
        <v>187.68</v>
      </c>
      <c r="AK5" s="640">
        <v>181.71</v>
      </c>
      <c r="AL5" s="640">
        <v>270.49</v>
      </c>
      <c r="AM5" s="640">
        <v>206.24</v>
      </c>
      <c r="AN5" s="640">
        <v>210.05</v>
      </c>
      <c r="AO5" s="640">
        <v>215.73</v>
      </c>
      <c r="AP5" s="640">
        <v>230.94</v>
      </c>
      <c r="AQ5" s="640">
        <v>225.9</v>
      </c>
      <c r="AR5" s="640">
        <v>253.43</v>
      </c>
      <c r="AS5" s="640">
        <v>225.37</v>
      </c>
      <c r="AT5" s="640">
        <v>204.13</v>
      </c>
      <c r="AU5" s="640">
        <v>221.32</v>
      </c>
      <c r="AV5" s="640">
        <v>223.5</v>
      </c>
    </row>
    <row r="6" spans="28:51" ht="13.2">
      <c r="AB6" s="71"/>
      <c r="AC6" s="71" t="s">
        <v>92</v>
      </c>
      <c r="AD6" s="640">
        <v>167.58</v>
      </c>
      <c r="AE6" s="640">
        <v>201.56</v>
      </c>
      <c r="AF6" s="640">
        <v>178.81</v>
      </c>
      <c r="AG6" s="640">
        <v>166.27</v>
      </c>
      <c r="AH6" s="640">
        <v>188.99</v>
      </c>
      <c r="AI6" s="640">
        <v>190.46</v>
      </c>
      <c r="AJ6" s="640">
        <v>192.02</v>
      </c>
      <c r="AK6" s="640">
        <v>198</v>
      </c>
      <c r="AL6" s="640">
        <v>275.14999999999998</v>
      </c>
      <c r="AM6" s="640">
        <v>196.13</v>
      </c>
      <c r="AN6" s="640">
        <v>212.69</v>
      </c>
      <c r="AO6" s="640">
        <v>236.88</v>
      </c>
      <c r="AP6" s="640">
        <v>235.31</v>
      </c>
      <c r="AQ6" s="640">
        <v>235.25</v>
      </c>
      <c r="AR6" s="640">
        <v>261.91000000000003</v>
      </c>
      <c r="AS6" s="640">
        <v>232.62</v>
      </c>
      <c r="AT6" s="640">
        <v>213.41</v>
      </c>
      <c r="AU6" s="640">
        <v>230.32</v>
      </c>
      <c r="AV6" s="640">
        <v>231.9</v>
      </c>
    </row>
    <row r="7" spans="28:51" ht="13.2">
      <c r="AB7" s="71"/>
      <c r="AC7" s="71" t="s">
        <v>93</v>
      </c>
      <c r="AD7" s="640">
        <v>170.29</v>
      </c>
      <c r="AE7" s="640">
        <v>202.39</v>
      </c>
      <c r="AF7" s="640">
        <v>176.13</v>
      </c>
      <c r="AG7" s="640">
        <v>170.45</v>
      </c>
      <c r="AH7" s="640">
        <v>188.58</v>
      </c>
      <c r="AI7" s="640">
        <v>191.59</v>
      </c>
      <c r="AJ7" s="640">
        <v>193.38</v>
      </c>
      <c r="AK7" s="640">
        <v>213.46</v>
      </c>
      <c r="AL7" s="640">
        <v>279.23</v>
      </c>
      <c r="AM7" s="640">
        <v>195.41</v>
      </c>
      <c r="AN7" s="640">
        <v>215.7</v>
      </c>
      <c r="AO7" s="640">
        <v>241.09</v>
      </c>
      <c r="AP7" s="640">
        <v>240.75</v>
      </c>
      <c r="AQ7" s="640">
        <v>239.21</v>
      </c>
      <c r="AR7" s="640">
        <v>265.45</v>
      </c>
      <c r="AS7" s="640">
        <v>237.41</v>
      </c>
      <c r="AT7" s="640">
        <v>224.56</v>
      </c>
      <c r="AU7" s="640">
        <v>234.64</v>
      </c>
      <c r="AV7" s="640">
        <v>237.6</v>
      </c>
    </row>
    <row r="8" spans="28:51" ht="13.2">
      <c r="AB8" s="71"/>
      <c r="AC8" s="71" t="s">
        <v>94</v>
      </c>
      <c r="AD8" s="640">
        <v>181.8</v>
      </c>
      <c r="AE8" s="640">
        <v>204.13</v>
      </c>
      <c r="AF8" s="640">
        <v>179.31</v>
      </c>
      <c r="AG8" s="640">
        <v>184.82</v>
      </c>
      <c r="AH8" s="640">
        <v>195.48</v>
      </c>
      <c r="AI8" s="640">
        <v>198.17</v>
      </c>
      <c r="AJ8" s="640">
        <v>194.71</v>
      </c>
      <c r="AK8" s="640">
        <v>252.98</v>
      </c>
      <c r="AL8" s="640">
        <v>281.32</v>
      </c>
      <c r="AM8" s="640">
        <v>203.91</v>
      </c>
      <c r="AN8" s="640">
        <v>237.93</v>
      </c>
      <c r="AO8" s="640">
        <v>245.15</v>
      </c>
      <c r="AP8" s="640">
        <v>244.27</v>
      </c>
      <c r="AQ8" s="640">
        <v>264.08999999999997</v>
      </c>
      <c r="AR8" s="640">
        <v>277.23</v>
      </c>
      <c r="AS8" s="640">
        <v>245.61</v>
      </c>
      <c r="AT8" s="640">
        <v>223.1</v>
      </c>
      <c r="AU8" s="640">
        <v>245.26</v>
      </c>
      <c r="AV8" s="639" t="s">
        <v>489</v>
      </c>
    </row>
    <row r="9" spans="28:51" ht="13.2">
      <c r="AB9" s="71"/>
      <c r="AC9" s="71" t="s">
        <v>95</v>
      </c>
      <c r="AD9" s="640">
        <v>187.39</v>
      </c>
      <c r="AE9" s="640">
        <v>203.28</v>
      </c>
      <c r="AF9" s="640">
        <v>180.53</v>
      </c>
      <c r="AG9" s="640">
        <v>200.79</v>
      </c>
      <c r="AH9" s="640">
        <v>201.73</v>
      </c>
      <c r="AI9" s="640">
        <v>205.56</v>
      </c>
      <c r="AJ9" s="640">
        <v>194.64</v>
      </c>
      <c r="AK9" s="640">
        <v>273.48</v>
      </c>
      <c r="AL9" s="640">
        <v>278.18</v>
      </c>
      <c r="AM9" s="640">
        <v>204.03</v>
      </c>
      <c r="AN9" s="640">
        <v>236.23</v>
      </c>
      <c r="AO9" s="640">
        <v>241.66</v>
      </c>
      <c r="AP9" s="640">
        <v>242.98</v>
      </c>
      <c r="AQ9" s="640">
        <v>268.73</v>
      </c>
      <c r="AR9" s="640">
        <v>275.33999999999997</v>
      </c>
      <c r="AS9" s="640">
        <v>245.87</v>
      </c>
      <c r="AT9" s="640">
        <v>223.72</v>
      </c>
      <c r="AU9" s="640">
        <v>242.9</v>
      </c>
      <c r="AV9" s="639" t="s">
        <v>489</v>
      </c>
    </row>
    <row r="10" spans="28:51" ht="13.2">
      <c r="AB10" s="71"/>
      <c r="AC10" s="71" t="s">
        <v>96</v>
      </c>
      <c r="AD10" s="640">
        <v>186.42</v>
      </c>
      <c r="AE10" s="640">
        <v>201.83</v>
      </c>
      <c r="AF10" s="640">
        <v>177.13</v>
      </c>
      <c r="AG10" s="640">
        <v>203.58</v>
      </c>
      <c r="AH10" s="640">
        <v>200.06</v>
      </c>
      <c r="AI10" s="640">
        <v>202.71</v>
      </c>
      <c r="AJ10" s="640">
        <v>191.94</v>
      </c>
      <c r="AK10" s="640">
        <v>286.45</v>
      </c>
      <c r="AL10" s="640">
        <v>271.70999999999998</v>
      </c>
      <c r="AM10" s="640">
        <v>202.03</v>
      </c>
      <c r="AN10" s="640">
        <v>237.1</v>
      </c>
      <c r="AO10" s="640">
        <v>239.42</v>
      </c>
      <c r="AP10" s="640">
        <v>240.68</v>
      </c>
      <c r="AQ10" s="640">
        <v>265.7</v>
      </c>
      <c r="AR10" s="640">
        <v>269.49</v>
      </c>
      <c r="AS10" s="640">
        <v>242.77</v>
      </c>
      <c r="AT10" s="640">
        <v>222.71</v>
      </c>
      <c r="AU10" s="640">
        <v>239.97</v>
      </c>
      <c r="AV10" s="639" t="s">
        <v>489</v>
      </c>
    </row>
    <row r="11" spans="28:51" ht="13.2">
      <c r="AB11" s="71"/>
      <c r="AC11" s="71" t="s">
        <v>97</v>
      </c>
      <c r="AD11" s="640">
        <v>184.69</v>
      </c>
      <c r="AE11" s="640">
        <v>200.09</v>
      </c>
      <c r="AF11" s="640">
        <v>174.67</v>
      </c>
      <c r="AG11" s="640">
        <v>202.91</v>
      </c>
      <c r="AH11" s="640">
        <v>197.6</v>
      </c>
      <c r="AI11" s="640">
        <v>201.2</v>
      </c>
      <c r="AJ11" s="640">
        <v>189.92</v>
      </c>
      <c r="AK11" s="640">
        <v>287.74</v>
      </c>
      <c r="AL11" s="640">
        <v>267.52</v>
      </c>
      <c r="AM11" s="640">
        <v>199.19</v>
      </c>
      <c r="AN11" s="640">
        <v>233.07</v>
      </c>
      <c r="AO11" s="640">
        <v>238.55</v>
      </c>
      <c r="AP11" s="640">
        <v>238.12</v>
      </c>
      <c r="AQ11" s="640">
        <v>262.57</v>
      </c>
      <c r="AR11" s="640">
        <v>267.94</v>
      </c>
      <c r="AS11" s="640">
        <v>232.6</v>
      </c>
      <c r="AT11" s="640">
        <v>218.83</v>
      </c>
      <c r="AU11" s="640">
        <v>239.11</v>
      </c>
      <c r="AV11" s="639" t="s">
        <v>489</v>
      </c>
    </row>
    <row r="12" spans="28:51" ht="13.2">
      <c r="AB12" s="71"/>
      <c r="AC12" s="71" t="s">
        <v>98</v>
      </c>
      <c r="AD12" s="640">
        <v>184.81</v>
      </c>
      <c r="AE12" s="640">
        <v>193.82</v>
      </c>
      <c r="AF12" s="640">
        <v>164.42</v>
      </c>
      <c r="AG12" s="640">
        <v>199.78</v>
      </c>
      <c r="AH12" s="640">
        <v>194.53</v>
      </c>
      <c r="AI12" s="640">
        <v>195.86</v>
      </c>
      <c r="AJ12" s="640">
        <v>174.83</v>
      </c>
      <c r="AK12" s="640">
        <v>283.11</v>
      </c>
      <c r="AL12" s="640">
        <v>263.38</v>
      </c>
      <c r="AM12" s="640">
        <v>187.29</v>
      </c>
      <c r="AN12" s="640">
        <v>227.47</v>
      </c>
      <c r="AO12" s="640">
        <v>233.53</v>
      </c>
      <c r="AP12" s="640">
        <v>231.17</v>
      </c>
      <c r="AQ12" s="640">
        <v>238.71</v>
      </c>
      <c r="AR12" s="640">
        <v>256.89999999999998</v>
      </c>
      <c r="AS12" s="640">
        <v>213.08</v>
      </c>
      <c r="AT12" s="640">
        <v>209.75</v>
      </c>
      <c r="AU12" s="640">
        <v>226.12</v>
      </c>
      <c r="AV12" s="639" t="s">
        <v>489</v>
      </c>
    </row>
    <row r="13" spans="28:51" ht="13.2">
      <c r="AB13" s="71"/>
      <c r="AC13" s="71" t="s">
        <v>99</v>
      </c>
      <c r="AD13" s="640">
        <v>192.37</v>
      </c>
      <c r="AE13" s="640">
        <v>187.46</v>
      </c>
      <c r="AF13" s="640">
        <v>154.88999999999999</v>
      </c>
      <c r="AG13" s="640">
        <v>197.51</v>
      </c>
      <c r="AH13" s="640">
        <v>191.31</v>
      </c>
      <c r="AI13" s="640">
        <v>186.26</v>
      </c>
      <c r="AJ13" s="640">
        <v>171.26</v>
      </c>
      <c r="AK13" s="640">
        <v>280.60000000000002</v>
      </c>
      <c r="AL13" s="640">
        <v>244.7</v>
      </c>
      <c r="AM13" s="640">
        <v>188.91</v>
      </c>
      <c r="AN13" s="640">
        <v>214.9</v>
      </c>
      <c r="AO13" s="640">
        <v>231.39</v>
      </c>
      <c r="AP13" s="640">
        <v>227.09</v>
      </c>
      <c r="AQ13" s="640">
        <v>236.19</v>
      </c>
      <c r="AR13" s="640">
        <v>249.6</v>
      </c>
      <c r="AS13" s="640">
        <v>203.53</v>
      </c>
      <c r="AT13" s="640">
        <v>206.33</v>
      </c>
      <c r="AU13" s="640">
        <v>221.5</v>
      </c>
      <c r="AV13" s="639" t="s">
        <v>489</v>
      </c>
    </row>
    <row r="14" spans="28:51" ht="13.2">
      <c r="AB14" s="71"/>
      <c r="AC14" s="71" t="s">
        <v>100</v>
      </c>
      <c r="AD14" s="640">
        <v>195.25</v>
      </c>
      <c r="AE14" s="640">
        <v>182.72</v>
      </c>
      <c r="AF14" s="640">
        <v>150.62</v>
      </c>
      <c r="AG14" s="640">
        <v>194.64</v>
      </c>
      <c r="AH14" s="640">
        <v>186.23</v>
      </c>
      <c r="AI14" s="640">
        <v>183.69</v>
      </c>
      <c r="AJ14" s="640">
        <v>170.52</v>
      </c>
      <c r="AK14" s="640">
        <v>282.75</v>
      </c>
      <c r="AL14" s="640">
        <v>237.78</v>
      </c>
      <c r="AM14" s="640">
        <v>190.76</v>
      </c>
      <c r="AN14" s="640">
        <v>213.36</v>
      </c>
      <c r="AO14" s="640">
        <v>228.84</v>
      </c>
      <c r="AP14" s="640">
        <v>224.85</v>
      </c>
      <c r="AQ14" s="640">
        <v>235.85</v>
      </c>
      <c r="AR14" s="640">
        <v>242.64</v>
      </c>
      <c r="AS14" s="640">
        <v>202.68</v>
      </c>
      <c r="AT14" s="640">
        <v>203.69</v>
      </c>
      <c r="AU14" s="640">
        <v>224.56</v>
      </c>
      <c r="AV14" s="639" t="s">
        <v>489</v>
      </c>
    </row>
    <row r="15" spans="28:51" ht="13.2">
      <c r="AB15" s="71"/>
      <c r="AC15" s="71" t="s">
        <v>101</v>
      </c>
      <c r="AD15" s="640">
        <v>194.59</v>
      </c>
      <c r="AE15" s="640">
        <v>177.24</v>
      </c>
      <c r="AF15" s="640">
        <v>151.5</v>
      </c>
      <c r="AG15" s="640">
        <v>193.3</v>
      </c>
      <c r="AH15" s="640">
        <v>182.35</v>
      </c>
      <c r="AI15" s="640">
        <v>184.21</v>
      </c>
      <c r="AJ15" s="640">
        <v>170.23</v>
      </c>
      <c r="AK15" s="640">
        <v>276.41000000000003</v>
      </c>
      <c r="AL15" s="640">
        <v>218.04</v>
      </c>
      <c r="AM15" s="640">
        <v>197.69</v>
      </c>
      <c r="AN15" s="640">
        <v>211.35</v>
      </c>
      <c r="AO15" s="640">
        <v>225.25</v>
      </c>
      <c r="AP15" s="640">
        <v>226.69</v>
      </c>
      <c r="AQ15" s="640">
        <v>232.56</v>
      </c>
      <c r="AR15" s="640">
        <v>240.17</v>
      </c>
      <c r="AS15" s="640">
        <v>197.41</v>
      </c>
      <c r="AT15" s="640">
        <v>203.55</v>
      </c>
      <c r="AU15" s="640">
        <v>218.78</v>
      </c>
      <c r="AV15" s="639" t="s">
        <v>489</v>
      </c>
    </row>
    <row r="16" spans="28:51" ht="13.2">
      <c r="AD16" s="640">
        <v>181.86</v>
      </c>
      <c r="AE16" s="640">
        <v>194.11</v>
      </c>
      <c r="AF16" s="640">
        <v>169.07</v>
      </c>
      <c r="AG16" s="640">
        <v>186.27</v>
      </c>
      <c r="AH16" s="640">
        <v>192.09</v>
      </c>
      <c r="AI16" s="640">
        <v>191.33</v>
      </c>
      <c r="AJ16" s="640">
        <v>183.55</v>
      </c>
      <c r="AK16" s="640">
        <v>250.04</v>
      </c>
      <c r="AL16" s="640">
        <v>260.83</v>
      </c>
      <c r="AM16" s="640">
        <v>197.81</v>
      </c>
      <c r="AN16" s="640">
        <v>219.72</v>
      </c>
      <c r="AO16" s="640">
        <v>231.39</v>
      </c>
      <c r="AP16" s="640">
        <v>232.74</v>
      </c>
      <c r="AQ16" s="640">
        <v>241.57</v>
      </c>
      <c r="AR16" s="640">
        <v>256.62</v>
      </c>
      <c r="AS16" s="640">
        <v>222.12</v>
      </c>
      <c r="AT16" s="640">
        <v>211</v>
      </c>
      <c r="AU16" s="640">
        <v>228.51</v>
      </c>
      <c r="AV16" s="640">
        <v>228.01</v>
      </c>
      <c r="AW16" s="279"/>
      <c r="AX16" s="279"/>
      <c r="AY16" s="279"/>
    </row>
    <row r="17" spans="29:51" ht="13.2">
      <c r="AQ17" s="230"/>
      <c r="AR17" s="223"/>
      <c r="AS17" s="223"/>
      <c r="AT17" s="223"/>
      <c r="AU17" s="228"/>
      <c r="AV17" s="279"/>
      <c r="AW17" s="279"/>
      <c r="AX17" s="279"/>
      <c r="AY17" s="279"/>
    </row>
    <row r="18" spans="29:51" ht="13.2">
      <c r="AQ18" s="223"/>
      <c r="AR18" s="223"/>
      <c r="AS18" s="223"/>
      <c r="AT18" s="223"/>
      <c r="AV18" s="279"/>
      <c r="AW18" s="279"/>
      <c r="AX18" s="279"/>
      <c r="AY18" s="279"/>
    </row>
    <row r="19" spans="29:51">
      <c r="AC19" s="588"/>
      <c r="AD19" s="588"/>
      <c r="AE19" s="588"/>
      <c r="AF19" s="588"/>
      <c r="AG19" s="588"/>
      <c r="AH19" s="588"/>
      <c r="AI19" s="588"/>
      <c r="AJ19" s="588"/>
      <c r="AK19" s="588"/>
      <c r="AL19" s="588"/>
      <c r="AM19" s="588"/>
      <c r="AN19" s="588"/>
      <c r="AO19" s="588"/>
      <c r="AP19" s="588"/>
      <c r="AQ19" s="588"/>
      <c r="AR19" s="588"/>
      <c r="AS19" s="588"/>
      <c r="AT19" s="588"/>
      <c r="AV19" s="279"/>
      <c r="AW19" s="279"/>
      <c r="AX19" s="279"/>
      <c r="AY19" s="279"/>
    </row>
    <row r="20" spans="29:51">
      <c r="AC20" s="588"/>
      <c r="AD20" s="588"/>
      <c r="AE20" s="588"/>
      <c r="AF20" s="588"/>
      <c r="AG20" s="588"/>
      <c r="AH20" s="588"/>
      <c r="AI20" s="588"/>
      <c r="AJ20" s="588"/>
      <c r="AK20" s="588"/>
      <c r="AL20" s="588"/>
      <c r="AM20" s="588"/>
      <c r="AN20" s="588"/>
      <c r="AO20" s="588"/>
      <c r="AP20" s="588"/>
      <c r="AQ20" s="588"/>
      <c r="AR20" s="588"/>
      <c r="AS20" s="588"/>
      <c r="AT20" s="588"/>
      <c r="AV20" s="279"/>
      <c r="AW20" s="279"/>
      <c r="AX20" s="279"/>
      <c r="AY20" s="279"/>
    </row>
    <row r="21" spans="29:51">
      <c r="AC21" s="588"/>
      <c r="AD21" s="588"/>
      <c r="AE21" s="588"/>
      <c r="AF21" s="588"/>
      <c r="AG21" s="588"/>
      <c r="AH21" s="588"/>
      <c r="AI21" s="588"/>
      <c r="AJ21" s="588"/>
      <c r="AK21" s="588"/>
      <c r="AL21" s="588"/>
      <c r="AM21" s="588"/>
      <c r="AN21" s="588"/>
      <c r="AO21" s="588"/>
      <c r="AP21" s="588"/>
      <c r="AQ21" s="588"/>
      <c r="AR21" s="588"/>
      <c r="AS21" s="588"/>
      <c r="AT21" s="588"/>
      <c r="AV21" s="279"/>
      <c r="AW21" s="279"/>
      <c r="AX21" s="279"/>
      <c r="AY21" s="279"/>
    </row>
    <row r="22" spans="29:51">
      <c r="AC22" s="588"/>
      <c r="AD22" s="588"/>
      <c r="AE22" s="588"/>
      <c r="AF22" s="588"/>
      <c r="AG22" s="588"/>
      <c r="AH22" s="588"/>
      <c r="AI22" s="588"/>
      <c r="AJ22" s="588"/>
      <c r="AK22" s="588"/>
      <c r="AL22" s="588"/>
      <c r="AM22" s="588"/>
      <c r="AN22" s="588"/>
      <c r="AO22" s="588"/>
      <c r="AP22" s="588"/>
      <c r="AQ22" s="588"/>
      <c r="AR22" s="588"/>
      <c r="AS22" s="588"/>
      <c r="AT22" s="588"/>
      <c r="AV22" s="279"/>
      <c r="AW22" s="279"/>
      <c r="AX22" s="279"/>
      <c r="AY22" s="279"/>
    </row>
    <row r="23" spans="29:51" ht="12.75" customHeight="1">
      <c r="AC23" s="588"/>
      <c r="AD23" s="588"/>
      <c r="AE23" s="588"/>
      <c r="AF23" s="588"/>
      <c r="AG23" s="588"/>
      <c r="AH23" s="588"/>
      <c r="AI23" s="588"/>
      <c r="AJ23" s="588"/>
      <c r="AK23" s="588"/>
      <c r="AL23" s="588"/>
      <c r="AM23" s="588"/>
      <c r="AN23" s="588"/>
      <c r="AO23" s="588"/>
      <c r="AP23" s="588"/>
      <c r="AQ23" s="588"/>
      <c r="AR23" s="588"/>
      <c r="AS23" s="588"/>
      <c r="AT23" s="588"/>
      <c r="AV23" s="279"/>
      <c r="AW23" s="279"/>
      <c r="AX23" s="279"/>
      <c r="AY23" s="279"/>
    </row>
    <row r="24" spans="29:51">
      <c r="AC24" s="588"/>
      <c r="AD24" s="588"/>
      <c r="AE24" s="588"/>
      <c r="AF24" s="588"/>
      <c r="AG24" s="588"/>
      <c r="AH24" s="588"/>
      <c r="AI24" s="588"/>
      <c r="AJ24" s="588"/>
      <c r="AK24" s="588"/>
      <c r="AL24" s="588"/>
      <c r="AM24" s="588"/>
      <c r="AN24" s="588"/>
      <c r="AO24" s="588"/>
      <c r="AP24" s="588"/>
      <c r="AQ24" s="588"/>
      <c r="AR24" s="588"/>
      <c r="AS24" s="588"/>
      <c r="AT24" s="588"/>
      <c r="AV24" s="279"/>
      <c r="AW24" s="279"/>
      <c r="AX24" s="279"/>
      <c r="AY24" s="279"/>
    </row>
    <row r="25" spans="29:51">
      <c r="AC25" s="588"/>
      <c r="AD25" s="588"/>
      <c r="AE25" s="588"/>
      <c r="AF25" s="588"/>
      <c r="AG25" s="588"/>
      <c r="AH25" s="588"/>
      <c r="AI25" s="588"/>
      <c r="AJ25" s="588"/>
      <c r="AK25" s="588"/>
      <c r="AL25" s="588"/>
      <c r="AM25" s="588"/>
      <c r="AN25" s="588"/>
      <c r="AO25" s="588"/>
      <c r="AP25" s="588"/>
      <c r="AQ25" s="588"/>
      <c r="AR25" s="588"/>
      <c r="AS25" s="588"/>
      <c r="AT25" s="588"/>
      <c r="AV25" s="279"/>
      <c r="AW25" s="279"/>
      <c r="AX25" s="279"/>
      <c r="AY25" s="279"/>
    </row>
    <row r="26" spans="29:51">
      <c r="AC26" s="588"/>
      <c r="AD26" s="588"/>
      <c r="AE26" s="588"/>
      <c r="AF26" s="588"/>
      <c r="AG26" s="588"/>
      <c r="AH26" s="588"/>
      <c r="AI26" s="588"/>
      <c r="AJ26" s="588"/>
      <c r="AK26" s="588"/>
      <c r="AL26" s="588"/>
      <c r="AM26" s="588"/>
      <c r="AN26" s="588"/>
      <c r="AO26" s="588"/>
      <c r="AP26" s="588"/>
      <c r="AQ26" s="588"/>
      <c r="AR26" s="588"/>
      <c r="AS26" s="588"/>
      <c r="AT26" s="588"/>
      <c r="AV26" s="279"/>
      <c r="AW26" s="279"/>
      <c r="AX26" s="279"/>
      <c r="AY26" s="279"/>
    </row>
    <row r="27" spans="29:51">
      <c r="AC27" s="588"/>
      <c r="AD27" s="588"/>
      <c r="AE27" s="588"/>
      <c r="AF27" s="588"/>
      <c r="AG27" s="588"/>
      <c r="AH27" s="588"/>
      <c r="AI27" s="588"/>
      <c r="AJ27" s="588"/>
      <c r="AK27" s="588"/>
      <c r="AL27" s="588"/>
      <c r="AM27" s="588"/>
      <c r="AN27" s="588"/>
      <c r="AO27" s="588"/>
      <c r="AP27" s="588"/>
      <c r="AQ27" s="588"/>
      <c r="AR27" s="588"/>
      <c r="AS27" s="588"/>
      <c r="AT27" s="588"/>
      <c r="AV27" s="279"/>
      <c r="AW27" s="279"/>
      <c r="AX27" s="279"/>
      <c r="AY27" s="279"/>
    </row>
    <row r="28" spans="29:51">
      <c r="AC28" s="588"/>
      <c r="AD28" s="588"/>
      <c r="AE28" s="588"/>
      <c r="AF28" s="588"/>
      <c r="AG28" s="588"/>
      <c r="AH28" s="588"/>
      <c r="AI28" s="588"/>
      <c r="AJ28" s="588"/>
      <c r="AK28" s="588"/>
      <c r="AL28" s="588"/>
      <c r="AM28" s="588"/>
      <c r="AN28" s="588"/>
      <c r="AO28" s="588"/>
      <c r="AP28" s="588"/>
      <c r="AQ28" s="588"/>
      <c r="AR28" s="588"/>
      <c r="AS28" s="588"/>
      <c r="AT28" s="588"/>
      <c r="AV28" s="279"/>
      <c r="AW28" s="279"/>
      <c r="AX28" s="279"/>
      <c r="AY28" s="279"/>
    </row>
    <row r="29" spans="29:51" ht="15" customHeight="1">
      <c r="AC29" s="588"/>
      <c r="AD29" s="588"/>
      <c r="AE29" s="588"/>
      <c r="AF29" s="588"/>
      <c r="AG29" s="588"/>
      <c r="AH29" s="588"/>
      <c r="AI29" s="588"/>
      <c r="AJ29" s="588"/>
      <c r="AK29" s="588"/>
      <c r="AL29" s="588"/>
      <c r="AM29" s="588"/>
      <c r="AN29" s="588"/>
      <c r="AO29" s="588"/>
      <c r="AP29" s="588"/>
      <c r="AQ29" s="588"/>
      <c r="AR29" s="588"/>
      <c r="AS29" s="588"/>
      <c r="AT29" s="588"/>
      <c r="AV29" s="279"/>
      <c r="AW29" s="279"/>
      <c r="AX29" s="279"/>
      <c r="AY29" s="279"/>
    </row>
    <row r="30" spans="29:51" ht="15" customHeight="1">
      <c r="AC30" s="588"/>
      <c r="AD30" s="588"/>
      <c r="AE30" s="588"/>
      <c r="AF30" s="588"/>
      <c r="AG30" s="588"/>
      <c r="AH30" s="588"/>
      <c r="AI30" s="588"/>
      <c r="AJ30" s="588"/>
      <c r="AK30" s="588"/>
      <c r="AL30" s="588"/>
      <c r="AM30" s="588"/>
      <c r="AN30" s="588"/>
      <c r="AO30" s="588"/>
      <c r="AP30" s="588"/>
      <c r="AQ30" s="588"/>
      <c r="AR30" s="588"/>
      <c r="AS30" s="588"/>
      <c r="AT30" s="588"/>
      <c r="AV30" s="279"/>
      <c r="AW30" s="279"/>
      <c r="AX30" s="279"/>
      <c r="AY30" s="279"/>
    </row>
    <row r="31" spans="29:51" ht="15" customHeight="1">
      <c r="AC31" s="588"/>
      <c r="AD31" s="588"/>
      <c r="AE31" s="588"/>
      <c r="AF31" s="588"/>
      <c r="AG31" s="588"/>
      <c r="AH31" s="588"/>
      <c r="AI31" s="588"/>
      <c r="AJ31" s="588"/>
      <c r="AK31" s="588"/>
      <c r="AL31" s="588"/>
      <c r="AM31" s="588"/>
      <c r="AN31" s="588"/>
      <c r="AO31" s="588"/>
      <c r="AP31" s="588"/>
      <c r="AQ31" s="588"/>
      <c r="AR31" s="588"/>
      <c r="AS31" s="588"/>
      <c r="AT31" s="588"/>
      <c r="AV31" s="279"/>
      <c r="AW31" s="279"/>
      <c r="AX31" s="279"/>
      <c r="AY31" s="279"/>
    </row>
    <row r="32" spans="29:51" ht="15" customHeight="1">
      <c r="AC32" s="588"/>
      <c r="AD32" s="588"/>
      <c r="AE32" s="588"/>
      <c r="AF32" s="588"/>
      <c r="AG32" s="588"/>
      <c r="AH32" s="588"/>
      <c r="AI32" s="588"/>
      <c r="AJ32" s="588"/>
      <c r="AK32" s="588"/>
      <c r="AL32" s="588"/>
      <c r="AM32" s="588"/>
      <c r="AN32" s="588"/>
      <c r="AO32" s="588"/>
      <c r="AP32" s="588"/>
      <c r="AQ32" s="588"/>
      <c r="AR32" s="588"/>
      <c r="AS32" s="588"/>
      <c r="AT32" s="588"/>
      <c r="AV32" s="279"/>
      <c r="AW32" s="279"/>
      <c r="AX32" s="279"/>
      <c r="AY32" s="279"/>
    </row>
    <row r="33" spans="1:51" ht="15" customHeight="1">
      <c r="A33" s="278"/>
      <c r="AC33" s="588"/>
      <c r="AD33" s="588"/>
      <c r="AE33" s="588"/>
      <c r="AF33" s="588"/>
      <c r="AG33" s="588"/>
      <c r="AH33" s="588"/>
      <c r="AI33" s="588"/>
      <c r="AJ33" s="588"/>
      <c r="AK33" s="588"/>
      <c r="AL33" s="588"/>
      <c r="AM33" s="588"/>
      <c r="AN33" s="588"/>
      <c r="AO33" s="588"/>
      <c r="AP33" s="588"/>
      <c r="AQ33" s="588"/>
      <c r="AR33" s="588"/>
      <c r="AS33" s="588"/>
      <c r="AT33" s="588"/>
      <c r="AV33" s="279"/>
      <c r="AW33" s="279"/>
      <c r="AX33" s="280"/>
      <c r="AY33" s="280"/>
    </row>
    <row r="34" spans="1:51" ht="15" customHeight="1">
      <c r="AC34" s="588"/>
      <c r="AD34" s="588"/>
      <c r="AE34" s="588"/>
      <c r="AF34" s="588"/>
      <c r="AG34" s="588"/>
      <c r="AH34" s="588"/>
      <c r="AI34" s="588"/>
      <c r="AJ34" s="588"/>
      <c r="AK34" s="588"/>
      <c r="AL34" s="588"/>
      <c r="AM34" s="588"/>
      <c r="AN34" s="588"/>
      <c r="AO34" s="588"/>
      <c r="AP34" s="588"/>
      <c r="AQ34" s="588"/>
      <c r="AR34" s="588"/>
      <c r="AS34" s="588"/>
      <c r="AT34" s="588"/>
    </row>
    <row r="35" spans="1:51" ht="15" customHeight="1">
      <c r="AC35" s="588"/>
      <c r="AD35" s="588"/>
      <c r="AE35" s="588"/>
      <c r="AF35" s="588"/>
      <c r="AG35" s="588"/>
      <c r="AH35" s="588"/>
      <c r="AI35" s="588"/>
      <c r="AJ35" s="588"/>
      <c r="AK35" s="588"/>
      <c r="AL35" s="588"/>
      <c r="AM35" s="588"/>
      <c r="AN35" s="588"/>
      <c r="AO35" s="588"/>
      <c r="AP35" s="588"/>
      <c r="AQ35" s="588"/>
      <c r="AR35" s="588"/>
      <c r="AS35" s="588"/>
      <c r="AT35" s="588"/>
    </row>
    <row r="36" spans="1:51" ht="15" customHeight="1">
      <c r="AC36" s="588"/>
      <c r="AD36" s="588"/>
      <c r="AE36" s="588"/>
      <c r="AF36" s="588"/>
      <c r="AG36" s="588"/>
      <c r="AH36" s="588"/>
      <c r="AI36" s="588"/>
      <c r="AJ36" s="588"/>
      <c r="AK36" s="588"/>
      <c r="AL36" s="588"/>
      <c r="AM36" s="588"/>
      <c r="AN36" s="588"/>
      <c r="AO36" s="588"/>
      <c r="AP36" s="588"/>
      <c r="AQ36" s="588"/>
      <c r="AR36" s="588"/>
      <c r="AS36" s="588"/>
      <c r="AT36" s="588"/>
      <c r="AU36" s="11" t="s">
        <v>116</v>
      </c>
    </row>
    <row r="37" spans="1:51" ht="15" customHeight="1">
      <c r="AC37" s="588"/>
      <c r="AD37" s="588"/>
      <c r="AE37" s="588"/>
      <c r="AF37" s="588"/>
      <c r="AG37" s="588"/>
      <c r="AH37" s="588"/>
      <c r="AI37" s="588"/>
      <c r="AJ37" s="588"/>
      <c r="AK37" s="588"/>
      <c r="AL37" s="588"/>
      <c r="AM37" s="588"/>
      <c r="AN37" s="588"/>
      <c r="AO37" s="588"/>
      <c r="AP37" s="588"/>
      <c r="AQ37" s="588">
        <f t="shared" ref="AQ37:AQ44" si="0">+AQ38-1</f>
        <v>1979</v>
      </c>
      <c r="AR37" s="588"/>
      <c r="AS37" s="588"/>
      <c r="AT37" s="588"/>
      <c r="AU37" s="406">
        <v>212.35</v>
      </c>
      <c r="AV37" s="258"/>
    </row>
    <row r="38" spans="1:51" ht="15" customHeight="1">
      <c r="AC38" s="588"/>
      <c r="AD38" s="588"/>
      <c r="AE38" s="588"/>
      <c r="AF38" s="588"/>
      <c r="AG38" s="588"/>
      <c r="AH38" s="588"/>
      <c r="AI38" s="588"/>
      <c r="AJ38" s="588"/>
      <c r="AK38" s="588"/>
      <c r="AL38" s="588"/>
      <c r="AM38" s="588"/>
      <c r="AN38" s="588"/>
      <c r="AO38" s="588"/>
      <c r="AP38" s="588"/>
      <c r="AQ38" s="588">
        <f t="shared" si="0"/>
        <v>1980</v>
      </c>
      <c r="AR38" s="588"/>
      <c r="AS38" s="588"/>
      <c r="AT38" s="588"/>
      <c r="AU38" s="406">
        <v>196.05</v>
      </c>
      <c r="AV38" s="258"/>
    </row>
    <row r="39" spans="1:51" ht="15" customHeight="1">
      <c r="AC39" s="588"/>
      <c r="AD39" s="588"/>
      <c r="AE39" s="588"/>
      <c r="AF39" s="588"/>
      <c r="AG39" s="588"/>
      <c r="AH39" s="588"/>
      <c r="AI39" s="588"/>
      <c r="AJ39" s="588"/>
      <c r="AK39" s="588"/>
      <c r="AL39" s="588"/>
      <c r="AM39" s="588"/>
      <c r="AN39" s="588"/>
      <c r="AO39" s="588"/>
      <c r="AP39" s="588"/>
      <c r="AQ39" s="588">
        <f t="shared" si="0"/>
        <v>1981</v>
      </c>
      <c r="AR39" s="588"/>
      <c r="AS39" s="588"/>
      <c r="AT39" s="588"/>
      <c r="AU39" s="406">
        <v>159.04</v>
      </c>
      <c r="AV39" s="258"/>
    </row>
    <row r="40" spans="1:51" ht="15" customHeight="1">
      <c r="AC40" s="588"/>
      <c r="AD40" s="588"/>
      <c r="AE40" s="588"/>
      <c r="AF40" s="588"/>
      <c r="AG40" s="588"/>
      <c r="AH40" s="588"/>
      <c r="AI40" s="588"/>
      <c r="AJ40" s="588"/>
      <c r="AK40" s="588"/>
      <c r="AL40" s="588"/>
      <c r="AM40" s="588"/>
      <c r="AN40" s="588"/>
      <c r="AO40" s="588"/>
      <c r="AP40" s="588"/>
      <c r="AQ40" s="588">
        <f t="shared" si="0"/>
        <v>1982</v>
      </c>
      <c r="AR40" s="588"/>
      <c r="AS40" s="588"/>
      <c r="AT40" s="588"/>
      <c r="AU40" s="406">
        <v>155.87</v>
      </c>
      <c r="AV40" s="258"/>
    </row>
    <row r="41" spans="1:51" ht="15" customHeight="1">
      <c r="AC41" s="588"/>
      <c r="AD41" s="588"/>
      <c r="AE41" s="588"/>
      <c r="AF41" s="588"/>
      <c r="AG41" s="588"/>
      <c r="AH41" s="588"/>
      <c r="AI41" s="588"/>
      <c r="AJ41" s="588"/>
      <c r="AK41" s="588"/>
      <c r="AL41" s="588"/>
      <c r="AM41" s="588"/>
      <c r="AN41" s="588"/>
      <c r="AO41" s="588"/>
      <c r="AP41" s="588"/>
      <c r="AQ41" s="588">
        <f t="shared" si="0"/>
        <v>1983</v>
      </c>
      <c r="AR41" s="588"/>
      <c r="AS41" s="588"/>
      <c r="AT41" s="588"/>
      <c r="AU41" s="406">
        <v>168.65</v>
      </c>
      <c r="AV41" s="258"/>
    </row>
    <row r="42" spans="1:51" ht="15" customHeight="1">
      <c r="AC42" s="588"/>
      <c r="AD42" s="588"/>
      <c r="AE42" s="588"/>
      <c r="AF42" s="588"/>
      <c r="AG42" s="588"/>
      <c r="AH42" s="588"/>
      <c r="AI42" s="588"/>
      <c r="AJ42" s="588"/>
      <c r="AK42" s="588"/>
      <c r="AL42" s="588"/>
      <c r="AM42" s="588"/>
      <c r="AN42" s="588"/>
      <c r="AO42" s="588"/>
      <c r="AP42" s="588"/>
      <c r="AQ42" s="588">
        <f t="shared" si="0"/>
        <v>1984</v>
      </c>
      <c r="AR42" s="588"/>
      <c r="AS42" s="588"/>
      <c r="AT42" s="588"/>
      <c r="AU42" s="406">
        <v>213.17</v>
      </c>
      <c r="AV42" s="258"/>
    </row>
    <row r="43" spans="1:51" ht="15" customHeight="1">
      <c r="AC43" s="588"/>
      <c r="AD43" s="588"/>
      <c r="AE43" s="588"/>
      <c r="AF43" s="588"/>
      <c r="AG43" s="588"/>
      <c r="AH43" s="588"/>
      <c r="AI43" s="588"/>
      <c r="AJ43" s="588"/>
      <c r="AK43" s="588"/>
      <c r="AL43" s="588"/>
      <c r="AM43" s="588"/>
      <c r="AN43" s="588"/>
      <c r="AO43" s="588"/>
      <c r="AP43" s="588"/>
      <c r="AQ43" s="588">
        <f t="shared" si="0"/>
        <v>1985</v>
      </c>
      <c r="AR43" s="588"/>
      <c r="AS43" s="588"/>
      <c r="AT43" s="588"/>
      <c r="AU43" s="406">
        <v>194.36</v>
      </c>
      <c r="AV43" s="258"/>
    </row>
    <row r="44" spans="1:51" ht="15" customHeight="1">
      <c r="AC44" s="588"/>
      <c r="AD44" s="588"/>
      <c r="AE44" s="588"/>
      <c r="AF44" s="588"/>
      <c r="AG44" s="588"/>
      <c r="AH44" s="588"/>
      <c r="AI44" s="588"/>
      <c r="AJ44" s="588"/>
      <c r="AK44" s="588"/>
      <c r="AL44" s="588"/>
      <c r="AM44" s="588"/>
      <c r="AN44" s="588"/>
      <c r="AO44" s="588"/>
      <c r="AP44" s="588"/>
      <c r="AQ44" s="588">
        <f t="shared" si="0"/>
        <v>1986</v>
      </c>
      <c r="AR44" s="588"/>
      <c r="AS44" s="588"/>
      <c r="AT44" s="588"/>
      <c r="AU44" s="406">
        <v>181.62</v>
      </c>
      <c r="AV44" s="258"/>
    </row>
    <row r="45" spans="1:51" ht="15" customHeight="1">
      <c r="AC45" s="588"/>
      <c r="AD45" s="588"/>
      <c r="AE45" s="588"/>
      <c r="AF45" s="588"/>
      <c r="AG45" s="588"/>
      <c r="AH45" s="588"/>
      <c r="AI45" s="588"/>
      <c r="AJ45" s="588"/>
      <c r="AK45" s="588"/>
      <c r="AL45" s="588"/>
      <c r="AM45" s="588"/>
      <c r="AN45" s="588"/>
      <c r="AO45" s="588"/>
      <c r="AP45" s="588"/>
      <c r="AQ45" s="11">
        <f>+AQ46-1</f>
        <v>1987</v>
      </c>
      <c r="AU45" s="406">
        <v>209.72</v>
      </c>
      <c r="AV45" s="258"/>
    </row>
    <row r="46" spans="1:51" ht="15" customHeight="1">
      <c r="AC46" s="588"/>
      <c r="AD46" s="588"/>
      <c r="AE46" s="588"/>
      <c r="AF46" s="588"/>
      <c r="AG46" s="588"/>
      <c r="AH46" s="588"/>
      <c r="AI46" s="588"/>
      <c r="AJ46" s="588"/>
      <c r="AK46" s="588"/>
      <c r="AL46" s="588"/>
      <c r="AM46" s="588"/>
      <c r="AN46" s="588"/>
      <c r="AO46" s="588"/>
      <c r="AP46" s="588"/>
      <c r="AQ46" s="11">
        <v>1988</v>
      </c>
      <c r="AU46" s="406">
        <v>239.69</v>
      </c>
      <c r="AV46" s="258"/>
    </row>
    <row r="47" spans="1:51" ht="15" customHeight="1">
      <c r="AC47" s="588"/>
      <c r="AD47" s="588"/>
      <c r="AE47" s="588"/>
      <c r="AF47" s="588"/>
      <c r="AG47" s="588"/>
      <c r="AH47" s="588"/>
      <c r="AI47" s="588"/>
      <c r="AJ47" s="588"/>
      <c r="AK47" s="588"/>
      <c r="AL47" s="588"/>
      <c r="AM47" s="588"/>
      <c r="AN47" s="588"/>
      <c r="AO47" s="588"/>
      <c r="AP47" s="588"/>
      <c r="AQ47" s="11">
        <v>1989</v>
      </c>
      <c r="AU47" s="406">
        <v>269.11</v>
      </c>
      <c r="AV47" s="258"/>
    </row>
    <row r="48" spans="1:51" ht="15" customHeight="1">
      <c r="A48" s="658">
        <v>13</v>
      </c>
      <c r="B48" s="658"/>
      <c r="C48" s="658"/>
      <c r="D48" s="658"/>
      <c r="E48" s="658"/>
      <c r="F48" s="658"/>
      <c r="AC48" s="588"/>
      <c r="AD48" s="588"/>
      <c r="AE48" s="588"/>
      <c r="AF48" s="588"/>
      <c r="AG48" s="588"/>
      <c r="AH48" s="588"/>
      <c r="AI48" s="588"/>
      <c r="AJ48" s="588"/>
      <c r="AK48" s="588"/>
      <c r="AL48" s="588"/>
      <c r="AM48" s="588"/>
      <c r="AN48" s="588"/>
      <c r="AO48" s="588"/>
      <c r="AP48" s="588"/>
      <c r="AQ48" s="11">
        <v>1990</v>
      </c>
      <c r="AU48" s="406">
        <v>226.6</v>
      </c>
      <c r="AV48" s="258"/>
    </row>
    <row r="49" spans="43:48" ht="15" customHeight="1">
      <c r="AQ49" s="11">
        <v>1991</v>
      </c>
      <c r="AU49" s="406">
        <v>213.82</v>
      </c>
      <c r="AV49" s="258"/>
    </row>
    <row r="50" spans="43:48" ht="15" customHeight="1">
      <c r="AQ50" s="11">
        <v>1992</v>
      </c>
      <c r="AU50" s="406">
        <v>228.13</v>
      </c>
      <c r="AV50" s="258"/>
    </row>
    <row r="51" spans="43:48" ht="15" customHeight="1">
      <c r="AQ51" s="11">
        <v>1993</v>
      </c>
      <c r="AU51" s="406">
        <v>226.08</v>
      </c>
      <c r="AV51" s="258"/>
    </row>
    <row r="52" spans="43:48" ht="15" customHeight="1">
      <c r="AQ52" s="11">
        <v>1994</v>
      </c>
      <c r="AU52" s="406">
        <v>221.51</v>
      </c>
      <c r="AV52" s="258"/>
    </row>
    <row r="53" spans="43:48" ht="15" customHeight="1">
      <c r="AQ53" s="11">
        <v>1995</v>
      </c>
      <c r="AU53" s="406">
        <v>208.49</v>
      </c>
      <c r="AV53" s="258"/>
    </row>
    <row r="54" spans="43:48" ht="15" customHeight="1">
      <c r="AQ54" s="11">
        <v>1996</v>
      </c>
      <c r="AU54" s="406">
        <v>204.58</v>
      </c>
      <c r="AV54" s="258"/>
    </row>
    <row r="55" spans="43:48" ht="15" customHeight="1">
      <c r="AQ55" s="11">
        <v>1997</v>
      </c>
      <c r="AU55" s="406">
        <v>188.73</v>
      </c>
      <c r="AV55" s="258"/>
    </row>
    <row r="56" spans="43:48" ht="15" customHeight="1">
      <c r="AQ56" s="11">
        <v>1998</v>
      </c>
      <c r="AU56" s="406">
        <v>179.58</v>
      </c>
      <c r="AV56" s="258"/>
    </row>
    <row r="57" spans="43:48" ht="15" customHeight="1">
      <c r="AQ57" s="11">
        <v>1999</v>
      </c>
      <c r="AU57" s="406">
        <v>171.32</v>
      </c>
      <c r="AV57" s="258"/>
    </row>
    <row r="58" spans="43:48" ht="15" customHeight="1">
      <c r="AQ58" s="11">
        <v>2000</v>
      </c>
      <c r="AU58" s="381">
        <v>181.86</v>
      </c>
      <c r="AV58" s="258"/>
    </row>
    <row r="59" spans="43:48" ht="15" customHeight="1">
      <c r="AQ59" s="11">
        <v>2001</v>
      </c>
      <c r="AU59" s="381">
        <v>194.11</v>
      </c>
      <c r="AV59" s="258"/>
    </row>
    <row r="60" spans="43:48" ht="15" customHeight="1">
      <c r="AQ60" s="11">
        <v>2002</v>
      </c>
      <c r="AU60" s="381">
        <v>169.07</v>
      </c>
      <c r="AV60" s="258"/>
    </row>
    <row r="61" spans="43:48" ht="15" customHeight="1">
      <c r="AQ61" s="11">
        <v>2003</v>
      </c>
      <c r="AU61" s="381">
        <v>186.27</v>
      </c>
      <c r="AV61" s="258"/>
    </row>
    <row r="62" spans="43:48" ht="15" customHeight="1">
      <c r="AQ62" s="11">
        <v>2004</v>
      </c>
      <c r="AU62" s="381">
        <v>192.09</v>
      </c>
      <c r="AV62" s="258"/>
    </row>
    <row r="63" spans="43:48" ht="15" customHeight="1">
      <c r="AQ63" s="11">
        <v>2005</v>
      </c>
      <c r="AU63" s="381">
        <v>191.33</v>
      </c>
      <c r="AV63" s="258"/>
    </row>
    <row r="64" spans="43:48" ht="15" customHeight="1">
      <c r="AQ64" s="11">
        <v>2006</v>
      </c>
      <c r="AU64" s="381">
        <v>183.55</v>
      </c>
      <c r="AV64" s="258"/>
    </row>
    <row r="65" spans="43:48" ht="15" customHeight="1">
      <c r="AQ65" s="11">
        <v>2007</v>
      </c>
      <c r="AU65" s="381">
        <v>250.04</v>
      </c>
      <c r="AV65" s="258"/>
    </row>
    <row r="66" spans="43:48" ht="15" customHeight="1">
      <c r="AQ66" s="11">
        <v>2008</v>
      </c>
      <c r="AU66" s="381">
        <v>260.83</v>
      </c>
      <c r="AV66" s="258"/>
    </row>
    <row r="67" spans="43:48" ht="15" customHeight="1">
      <c r="AQ67" s="11">
        <v>2009</v>
      </c>
      <c r="AU67" s="381">
        <v>197.81</v>
      </c>
      <c r="AV67" s="258"/>
    </row>
    <row r="68" spans="43:48" ht="15" customHeight="1">
      <c r="AQ68" s="11">
        <v>2010</v>
      </c>
      <c r="AU68" s="381">
        <v>219.72</v>
      </c>
      <c r="AV68" s="258"/>
    </row>
    <row r="69" spans="43:48" ht="15" customHeight="1">
      <c r="AQ69" s="11">
        <v>2011</v>
      </c>
      <c r="AU69" s="381">
        <v>231.39</v>
      </c>
      <c r="AV69" s="258"/>
    </row>
    <row r="70" spans="43:48" ht="15" customHeight="1">
      <c r="AQ70" s="11">
        <v>2012</v>
      </c>
      <c r="AU70" s="381">
        <v>232.74</v>
      </c>
      <c r="AV70" s="258"/>
    </row>
    <row r="71" spans="43:48" ht="15" customHeight="1">
      <c r="AQ71" s="11">
        <v>2013</v>
      </c>
      <c r="AU71" s="381">
        <v>241.57</v>
      </c>
      <c r="AV71" s="258"/>
    </row>
    <row r="72" spans="43:48" ht="13.2">
      <c r="AQ72" s="11">
        <v>2014</v>
      </c>
      <c r="AU72" s="381">
        <v>256.62</v>
      </c>
      <c r="AV72" s="258"/>
    </row>
    <row r="73" spans="43:48" ht="13.2">
      <c r="AQ73" s="11">
        <v>2015</v>
      </c>
      <c r="AU73" s="381">
        <v>222.12</v>
      </c>
      <c r="AV73" s="258"/>
    </row>
    <row r="74" spans="43:48" ht="13.2">
      <c r="AQ74" s="11">
        <v>2016</v>
      </c>
      <c r="AU74" s="381">
        <v>211</v>
      </c>
      <c r="AV74" s="258"/>
    </row>
    <row r="75" spans="43:48" ht="13.2">
      <c r="AQ75" s="11">
        <v>2017</v>
      </c>
      <c r="AU75" s="381">
        <v>228.51</v>
      </c>
      <c r="AV75" s="258"/>
    </row>
    <row r="76" spans="43:48" ht="13.2">
      <c r="AQ76" s="11">
        <v>2018</v>
      </c>
      <c r="AU76" s="381">
        <v>228.01</v>
      </c>
    </row>
  </sheetData>
  <mergeCells count="1">
    <mergeCell ref="A48:F48"/>
  </mergeCells>
  <printOptions horizontalCentered="1"/>
  <pageMargins left="0.59055118110236227" right="0.59055118110236227" top="1.0629921259842521" bottom="0.78740157480314965" header="0.51181102362204722" footer="0.19685039370078741"/>
  <pageSetup firstPageNumber="0" orientation="portrait" r:id="rId1"/>
  <colBreaks count="1" manualBreakCount="1">
    <brk id="2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view="pageBreakPreview" zoomScaleNormal="80" zoomScaleSheetLayoutView="100" workbookViewId="0">
      <selection activeCell="F29" sqref="F29"/>
    </sheetView>
  </sheetViews>
  <sheetFormatPr baseColWidth="10" defaultColWidth="10.921875" defaultRowHeight="11.4"/>
  <cols>
    <col min="1" max="1" width="20.921875" style="11" customWidth="1"/>
    <col min="2" max="5" width="11.4609375" style="11" customWidth="1"/>
    <col min="6" max="6" width="10.921875" style="11" customWidth="1"/>
    <col min="7" max="16384" width="10.921875" style="11"/>
  </cols>
  <sheetData>
    <row r="1" spans="1:6" ht="15" customHeight="1">
      <c r="A1" s="656" t="s">
        <v>460</v>
      </c>
      <c r="B1" s="656"/>
      <c r="C1" s="656"/>
      <c r="D1" s="656"/>
      <c r="E1" s="656"/>
    </row>
    <row r="2" spans="1:6" ht="15" customHeight="1">
      <c r="A2" s="421"/>
      <c r="B2" s="421"/>
      <c r="C2" s="421"/>
      <c r="D2" s="421"/>
      <c r="E2" s="421"/>
    </row>
    <row r="3" spans="1:6" ht="15" customHeight="1">
      <c r="A3" s="718" t="s">
        <v>6</v>
      </c>
      <c r="B3" s="718"/>
      <c r="C3" s="718"/>
      <c r="D3" s="718"/>
      <c r="E3" s="718"/>
    </row>
    <row r="4" spans="1:6" ht="15" customHeight="1">
      <c r="A4" s="691" t="s">
        <v>117</v>
      </c>
      <c r="B4" s="680" t="s">
        <v>118</v>
      </c>
      <c r="C4" s="719" t="s">
        <v>562</v>
      </c>
      <c r="D4" s="720"/>
      <c r="E4" s="496" t="s">
        <v>82</v>
      </c>
    </row>
    <row r="5" spans="1:6" ht="15" customHeight="1">
      <c r="A5" s="692"/>
      <c r="B5" s="710"/>
      <c r="C5" s="494">
        <v>2017</v>
      </c>
      <c r="D5" s="497">
        <v>2018</v>
      </c>
      <c r="E5" s="493" t="s">
        <v>473</v>
      </c>
    </row>
    <row r="6" spans="1:6" ht="15" customHeight="1">
      <c r="A6" s="498"/>
      <c r="B6" s="495"/>
      <c r="C6" s="492"/>
      <c r="D6" s="495"/>
      <c r="E6" s="495"/>
    </row>
    <row r="7" spans="1:6" ht="15" customHeight="1">
      <c r="A7" s="367" t="s">
        <v>119</v>
      </c>
      <c r="B7" s="366" t="s">
        <v>301</v>
      </c>
      <c r="C7" s="365">
        <v>729164709</v>
      </c>
      <c r="D7" s="364">
        <v>711660871</v>
      </c>
      <c r="E7" s="363">
        <f>+D7/C7*100-100</f>
        <v>-2.4005327992361742</v>
      </c>
    </row>
    <row r="8" spans="1:6" ht="15" customHeight="1">
      <c r="A8" s="32"/>
      <c r="B8" s="34"/>
      <c r="C8" s="38"/>
      <c r="D8" s="38"/>
      <c r="E8" s="74"/>
    </row>
    <row r="9" spans="1:6" ht="15" customHeight="1">
      <c r="A9" s="367" t="s">
        <v>120</v>
      </c>
      <c r="B9" s="366" t="s">
        <v>301</v>
      </c>
      <c r="C9" s="365">
        <v>140069993</v>
      </c>
      <c r="D9" s="365">
        <v>140873210</v>
      </c>
      <c r="E9" s="382">
        <f t="shared" ref="E9:E14" si="0">+D9/C9*100-100</f>
        <v>0.5734397373747413</v>
      </c>
      <c r="F9" s="44"/>
    </row>
    <row r="10" spans="1:6" ht="15" customHeight="1">
      <c r="A10" s="32" t="s">
        <v>273</v>
      </c>
      <c r="B10" s="34" t="s">
        <v>301</v>
      </c>
      <c r="C10" s="38">
        <v>17736</v>
      </c>
      <c r="D10" s="38">
        <v>21813</v>
      </c>
      <c r="E10" s="74">
        <f t="shared" si="0"/>
        <v>22.987144790257091</v>
      </c>
    </row>
    <row r="11" spans="1:6" ht="15" customHeight="1">
      <c r="A11" s="32" t="s">
        <v>274</v>
      </c>
      <c r="B11" s="34" t="s">
        <v>301</v>
      </c>
      <c r="C11" s="38">
        <v>7473240</v>
      </c>
      <c r="D11" s="38">
        <v>9426560</v>
      </c>
      <c r="E11" s="74">
        <f t="shared" si="0"/>
        <v>26.137525357140959</v>
      </c>
    </row>
    <row r="12" spans="1:6" ht="15" customHeight="1">
      <c r="A12" s="32" t="s">
        <v>275</v>
      </c>
      <c r="B12" s="34" t="s">
        <v>301</v>
      </c>
      <c r="C12" s="38">
        <v>627561</v>
      </c>
      <c r="D12" s="38">
        <v>549139</v>
      </c>
      <c r="E12" s="74">
        <f t="shared" si="0"/>
        <v>-12.496315099249315</v>
      </c>
    </row>
    <row r="13" spans="1:6" ht="15" customHeight="1">
      <c r="A13" s="32" t="s">
        <v>276</v>
      </c>
      <c r="B13" s="34" t="s">
        <v>301</v>
      </c>
      <c r="C13" s="207">
        <v>33857824</v>
      </c>
      <c r="D13" s="207">
        <v>34195394</v>
      </c>
      <c r="E13" s="74">
        <f t="shared" si="0"/>
        <v>0.99702213585845811</v>
      </c>
    </row>
    <row r="14" spans="1:6" ht="15" customHeight="1">
      <c r="A14" s="32" t="s">
        <v>277</v>
      </c>
      <c r="B14" s="34" t="s">
        <v>301</v>
      </c>
      <c r="C14" s="207">
        <v>23100387</v>
      </c>
      <c r="D14" s="207">
        <v>23671267</v>
      </c>
      <c r="E14" s="74">
        <f t="shared" si="0"/>
        <v>2.4713005890334188</v>
      </c>
    </row>
    <row r="15" spans="1:6" ht="15" customHeight="1">
      <c r="A15" s="32" t="s">
        <v>278</v>
      </c>
      <c r="B15" s="34" t="s">
        <v>301</v>
      </c>
      <c r="C15" s="206">
        <v>74993245</v>
      </c>
      <c r="D15" s="206">
        <v>73009037</v>
      </c>
      <c r="E15" s="74">
        <f t="shared" ref="E15:E34" si="1">+D15/C15*100-100</f>
        <v>-2.6458489694638558</v>
      </c>
    </row>
    <row r="16" spans="1:6" ht="15" customHeight="1">
      <c r="A16" s="32"/>
      <c r="B16" s="34"/>
      <c r="C16" s="207"/>
      <c r="D16" s="207"/>
      <c r="E16" s="74"/>
    </row>
    <row r="17" spans="1:7" ht="15" customHeight="1">
      <c r="A17" s="367" t="s">
        <v>121</v>
      </c>
      <c r="B17" s="366" t="s">
        <v>300</v>
      </c>
      <c r="C17" s="351">
        <v>27764216</v>
      </c>
      <c r="D17" s="383">
        <v>24981352</v>
      </c>
      <c r="E17" s="382">
        <f t="shared" si="1"/>
        <v>-10.023203968734435</v>
      </c>
      <c r="F17" s="44"/>
    </row>
    <row r="18" spans="1:7" ht="15" customHeight="1">
      <c r="A18" s="32" t="s">
        <v>279</v>
      </c>
      <c r="B18" s="34" t="s">
        <v>300</v>
      </c>
      <c r="C18" s="38">
        <v>975600</v>
      </c>
      <c r="D18" s="38">
        <v>1982807</v>
      </c>
      <c r="E18" s="74">
        <f t="shared" si="1"/>
        <v>103.23974989749897</v>
      </c>
    </row>
    <row r="19" spans="1:7" ht="15" customHeight="1">
      <c r="A19" s="32" t="s">
        <v>280</v>
      </c>
      <c r="B19" s="34" t="s">
        <v>300</v>
      </c>
      <c r="C19" s="38">
        <v>9331288</v>
      </c>
      <c r="D19" s="38">
        <v>6417819</v>
      </c>
      <c r="E19" s="74">
        <f t="shared" si="1"/>
        <v>-31.222581491429693</v>
      </c>
    </row>
    <row r="20" spans="1:7" ht="15" customHeight="1">
      <c r="A20" s="32" t="s">
        <v>281</v>
      </c>
      <c r="B20" s="34" t="s">
        <v>300</v>
      </c>
      <c r="C20" s="38">
        <v>287911</v>
      </c>
      <c r="D20" s="38">
        <v>1902244</v>
      </c>
      <c r="E20" s="74">
        <f t="shared" si="1"/>
        <v>560.7055652614871</v>
      </c>
    </row>
    <row r="21" spans="1:7" ht="15" customHeight="1">
      <c r="A21" s="32" t="s">
        <v>282</v>
      </c>
      <c r="B21" s="34" t="s">
        <v>300</v>
      </c>
      <c r="C21" s="38">
        <v>7186288</v>
      </c>
      <c r="D21" s="38">
        <v>9938461</v>
      </c>
      <c r="E21" s="74">
        <f t="shared" si="1"/>
        <v>38.297560576475632</v>
      </c>
    </row>
    <row r="22" spans="1:7" ht="15" customHeight="1">
      <c r="A22" s="32" t="s">
        <v>283</v>
      </c>
      <c r="B22" s="34" t="s">
        <v>300</v>
      </c>
      <c r="C22" s="38">
        <v>10347704</v>
      </c>
      <c r="D22" s="38">
        <v>4740021</v>
      </c>
      <c r="E22" s="74">
        <f t="shared" si="1"/>
        <v>-54.192533918635476</v>
      </c>
    </row>
    <row r="23" spans="1:7" ht="15" customHeight="1">
      <c r="A23" s="32"/>
      <c r="B23" s="34"/>
      <c r="C23" s="38"/>
      <c r="D23" s="38"/>
      <c r="E23" s="74"/>
    </row>
    <row r="24" spans="1:7" ht="15" customHeight="1">
      <c r="A24" s="32" t="s">
        <v>122</v>
      </c>
      <c r="B24" s="34" t="s">
        <v>300</v>
      </c>
      <c r="C24" s="38">
        <v>6023980</v>
      </c>
      <c r="D24" s="38">
        <v>6629193</v>
      </c>
      <c r="E24" s="74">
        <f t="shared" si="1"/>
        <v>10.04672990282171</v>
      </c>
    </row>
    <row r="25" spans="1:7" ht="15" customHeight="1">
      <c r="A25" s="32" t="s">
        <v>123</v>
      </c>
      <c r="B25" s="34" t="s">
        <v>300</v>
      </c>
      <c r="C25" s="38">
        <v>31585885</v>
      </c>
      <c r="D25" s="38">
        <v>35876582</v>
      </c>
      <c r="E25" s="74">
        <f t="shared" si="1"/>
        <v>13.584222826113617</v>
      </c>
      <c r="G25" s="44"/>
    </row>
    <row r="26" spans="1:7" ht="15" customHeight="1">
      <c r="A26" s="32"/>
      <c r="B26" s="34"/>
      <c r="C26" s="38"/>
      <c r="D26" s="38"/>
      <c r="E26" s="74"/>
    </row>
    <row r="27" spans="1:7" ht="15" customHeight="1">
      <c r="A27" s="32" t="s">
        <v>124</v>
      </c>
      <c r="B27" s="34" t="s">
        <v>301</v>
      </c>
      <c r="C27" s="38">
        <v>81257428</v>
      </c>
      <c r="D27" s="38">
        <v>82941631</v>
      </c>
      <c r="E27" s="74">
        <f t="shared" si="1"/>
        <v>2.0726757435640195</v>
      </c>
    </row>
    <row r="28" spans="1:7" ht="15" customHeight="1">
      <c r="A28" s="32"/>
      <c r="B28" s="34"/>
      <c r="C28" s="38"/>
      <c r="D28" s="38"/>
      <c r="E28" s="74"/>
    </row>
    <row r="29" spans="1:7" ht="15" customHeight="1">
      <c r="A29" s="32" t="s">
        <v>252</v>
      </c>
      <c r="B29" s="34" t="s">
        <v>301</v>
      </c>
      <c r="C29" s="38">
        <v>4174426</v>
      </c>
      <c r="D29" s="38">
        <v>5324847</v>
      </c>
      <c r="E29" s="74">
        <f t="shared" si="1"/>
        <v>27.558782932072575</v>
      </c>
    </row>
    <row r="30" spans="1:7" ht="15" customHeight="1">
      <c r="A30" s="32" t="s">
        <v>125</v>
      </c>
      <c r="B30" s="34" t="s">
        <v>300</v>
      </c>
      <c r="C30" s="38">
        <v>10060694</v>
      </c>
      <c r="D30" s="38">
        <v>13354963</v>
      </c>
      <c r="E30" s="74">
        <f t="shared" si="1"/>
        <v>32.743953846523908</v>
      </c>
    </row>
    <row r="31" spans="1:7" ht="15" customHeight="1">
      <c r="A31" s="32" t="s">
        <v>197</v>
      </c>
      <c r="B31" s="34" t="s">
        <v>300</v>
      </c>
      <c r="C31" s="38">
        <v>8566953</v>
      </c>
      <c r="D31" s="38">
        <v>9361113</v>
      </c>
      <c r="E31" s="74">
        <f t="shared" si="1"/>
        <v>9.2700403515695768</v>
      </c>
    </row>
    <row r="32" spans="1:7" ht="15" customHeight="1">
      <c r="A32" s="32" t="s">
        <v>127</v>
      </c>
      <c r="B32" s="34" t="s">
        <v>300</v>
      </c>
      <c r="C32" s="38">
        <v>8593757</v>
      </c>
      <c r="D32" s="38">
        <v>9429727</v>
      </c>
      <c r="E32" s="74">
        <f>+D32/C32*100-100</f>
        <v>9.7276429854835413</v>
      </c>
    </row>
    <row r="33" spans="1:19" ht="15" customHeight="1">
      <c r="A33" s="32" t="s">
        <v>128</v>
      </c>
      <c r="B33" s="34" t="s">
        <v>300</v>
      </c>
      <c r="C33" s="38">
        <v>14782899</v>
      </c>
      <c r="D33" s="38">
        <v>13869161</v>
      </c>
      <c r="E33" s="74">
        <f>+D33/C33*100-100</f>
        <v>-6.1810474386654448</v>
      </c>
    </row>
    <row r="34" spans="1:19" ht="15" customHeight="1">
      <c r="A34" s="32" t="s">
        <v>129</v>
      </c>
      <c r="B34" s="34" t="s">
        <v>300</v>
      </c>
      <c r="C34" s="38">
        <v>10733974</v>
      </c>
      <c r="D34" s="38">
        <v>11054484</v>
      </c>
      <c r="E34" s="74">
        <f t="shared" si="1"/>
        <v>2.9859397833458416</v>
      </c>
    </row>
    <row r="35" spans="1:19" ht="15" customHeight="1">
      <c r="A35" s="32"/>
      <c r="B35" s="68"/>
      <c r="C35" s="332"/>
      <c r="D35" s="332"/>
      <c r="E35" s="74"/>
    </row>
    <row r="36" spans="1:19" ht="15" customHeight="1">
      <c r="A36" s="715" t="s">
        <v>486</v>
      </c>
      <c r="B36" s="716"/>
      <c r="C36" s="716"/>
      <c r="D36" s="716"/>
      <c r="E36" s="717"/>
    </row>
    <row r="37" spans="1:19" ht="15" customHeight="1">
      <c r="A37" s="327" t="s">
        <v>375</v>
      </c>
      <c r="B37" s="328"/>
      <c r="C37" s="328"/>
      <c r="D37" s="328"/>
      <c r="E37" s="329"/>
    </row>
    <row r="38" spans="1:19">
      <c r="C38" s="44"/>
      <c r="D38" s="44"/>
    </row>
    <row r="39" spans="1:19" ht="17.25" customHeight="1">
      <c r="A39" s="154"/>
      <c r="B39" s="154"/>
      <c r="C39" s="154"/>
      <c r="D39" s="154"/>
      <c r="E39" s="154"/>
      <c r="F39" s="150"/>
      <c r="G39" s="150"/>
      <c r="H39" s="150"/>
      <c r="I39" s="150"/>
      <c r="J39" s="150"/>
      <c r="K39" s="150"/>
      <c r="L39" s="150"/>
      <c r="M39" s="150"/>
      <c r="N39" s="150"/>
      <c r="O39" s="150"/>
      <c r="P39" s="150"/>
      <c r="Q39" s="150"/>
      <c r="R39" s="150"/>
      <c r="S39" s="150"/>
    </row>
    <row r="46" spans="1:19" ht="13.2">
      <c r="A46" s="658">
        <v>14</v>
      </c>
      <c r="B46" s="658"/>
      <c r="C46" s="658"/>
      <c r="D46" s="658"/>
      <c r="E46" s="658"/>
    </row>
  </sheetData>
  <mergeCells count="7">
    <mergeCell ref="A46:E46"/>
    <mergeCell ref="A36:E36"/>
    <mergeCell ref="A1:E1"/>
    <mergeCell ref="A3:E3"/>
    <mergeCell ref="C4:D4"/>
    <mergeCell ref="A4:A5"/>
    <mergeCell ref="B4:B5"/>
  </mergeCells>
  <printOptions horizontalCentered="1"/>
  <pageMargins left="0.59055118110236227" right="0.59055118110236227" top="1.0629921259842521" bottom="0.78740157480314965" header="0.51181102362204722" footer="0.19685039370078741"/>
  <pageSetup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view="pageBreakPreview" zoomScale="90" zoomScaleNormal="80" zoomScaleSheetLayoutView="90" workbookViewId="0">
      <selection activeCell="F29" sqref="F29"/>
    </sheetView>
  </sheetViews>
  <sheetFormatPr baseColWidth="10" defaultColWidth="10.921875" defaultRowHeight="11.4"/>
  <cols>
    <col min="1" max="1" width="20.921875" style="11" customWidth="1"/>
    <col min="2" max="5" width="11.4609375" style="11" customWidth="1"/>
    <col min="6" max="16384" width="10.921875" style="11"/>
  </cols>
  <sheetData>
    <row r="1" spans="1:5" ht="15" customHeight="1">
      <c r="A1" s="656" t="s">
        <v>434</v>
      </c>
      <c r="B1" s="656"/>
      <c r="C1" s="656"/>
      <c r="D1" s="656"/>
      <c r="E1" s="656"/>
    </row>
    <row r="2" spans="1:5" ht="15" customHeight="1">
      <c r="A2" s="421"/>
      <c r="B2" s="421"/>
      <c r="C2" s="421"/>
      <c r="D2" s="421"/>
      <c r="E2" s="421"/>
    </row>
    <row r="3" spans="1:5" ht="15" customHeight="1">
      <c r="A3" s="718" t="s">
        <v>6</v>
      </c>
      <c r="B3" s="718"/>
      <c r="C3" s="718"/>
      <c r="D3" s="718"/>
      <c r="E3" s="718"/>
    </row>
    <row r="4" spans="1:5" ht="15" customHeight="1">
      <c r="A4" s="691" t="s">
        <v>117</v>
      </c>
      <c r="B4" s="680" t="s">
        <v>118</v>
      </c>
      <c r="C4" s="719" t="s">
        <v>562</v>
      </c>
      <c r="D4" s="720"/>
      <c r="E4" s="496" t="s">
        <v>82</v>
      </c>
    </row>
    <row r="5" spans="1:5" ht="15" customHeight="1">
      <c r="A5" s="692"/>
      <c r="B5" s="710"/>
      <c r="C5" s="494">
        <v>2017</v>
      </c>
      <c r="D5" s="497">
        <v>2018</v>
      </c>
      <c r="E5" s="493" t="s">
        <v>473</v>
      </c>
    </row>
    <row r="6" spans="1:5" ht="15" customHeight="1">
      <c r="A6" s="72"/>
      <c r="B6" s="73"/>
      <c r="C6" s="30"/>
      <c r="D6" s="73"/>
      <c r="E6" s="73"/>
    </row>
    <row r="7" spans="1:5" ht="15" customHeight="1">
      <c r="A7" s="367" t="s">
        <v>119</v>
      </c>
      <c r="B7" s="366" t="s">
        <v>301</v>
      </c>
      <c r="C7" s="365">
        <v>722623801</v>
      </c>
      <c r="D7" s="364">
        <v>704891423</v>
      </c>
      <c r="E7" s="363">
        <f>+D7/C7*100-100</f>
        <v>-2.4538878978883787</v>
      </c>
    </row>
    <row r="8" spans="1:5" ht="15" customHeight="1">
      <c r="A8" s="32"/>
      <c r="B8" s="34"/>
      <c r="C8" s="75"/>
      <c r="D8" s="75"/>
      <c r="E8" s="74"/>
    </row>
    <row r="9" spans="1:5" ht="15" customHeight="1">
      <c r="A9" s="367" t="s">
        <v>120</v>
      </c>
      <c r="B9" s="366" t="s">
        <v>301</v>
      </c>
      <c r="C9" s="364">
        <v>140069993</v>
      </c>
      <c r="D9" s="364">
        <v>140873210</v>
      </c>
      <c r="E9" s="382">
        <f t="shared" ref="E9:E34" si="0">+D9/C9*100-100</f>
        <v>0.5734397373747413</v>
      </c>
    </row>
    <row r="10" spans="1:5" ht="15" customHeight="1">
      <c r="A10" s="32" t="s">
        <v>273</v>
      </c>
      <c r="B10" s="34" t="s">
        <v>301</v>
      </c>
      <c r="C10" s="75">
        <v>17736</v>
      </c>
      <c r="D10" s="75">
        <v>21813</v>
      </c>
      <c r="E10" s="74">
        <f t="shared" si="0"/>
        <v>22.987144790257091</v>
      </c>
    </row>
    <row r="11" spans="1:5" ht="15" customHeight="1">
      <c r="A11" s="32" t="s">
        <v>274</v>
      </c>
      <c r="B11" s="34" t="s">
        <v>301</v>
      </c>
      <c r="C11" s="75">
        <v>7473240</v>
      </c>
      <c r="D11" s="75">
        <v>9426560</v>
      </c>
      <c r="E11" s="74">
        <f t="shared" si="0"/>
        <v>26.137525357140959</v>
      </c>
    </row>
    <row r="12" spans="1:5" ht="15" customHeight="1">
      <c r="A12" s="32" t="s">
        <v>275</v>
      </c>
      <c r="B12" s="34" t="s">
        <v>301</v>
      </c>
      <c r="C12" s="75">
        <v>627561</v>
      </c>
      <c r="D12" s="75">
        <v>525364</v>
      </c>
      <c r="E12" s="74">
        <f t="shared" si="0"/>
        <v>-16.284791438601189</v>
      </c>
    </row>
    <row r="13" spans="1:5" ht="15" customHeight="1">
      <c r="A13" s="32" t="s">
        <v>276</v>
      </c>
      <c r="B13" s="34" t="s">
        <v>301</v>
      </c>
      <c r="C13" s="205">
        <v>33857824</v>
      </c>
      <c r="D13" s="205">
        <v>34195394</v>
      </c>
      <c r="E13" s="74">
        <f t="shared" si="0"/>
        <v>0.99702213585845811</v>
      </c>
    </row>
    <row r="14" spans="1:5" ht="15" customHeight="1">
      <c r="A14" s="32" t="s">
        <v>277</v>
      </c>
      <c r="B14" s="34" t="s">
        <v>301</v>
      </c>
      <c r="C14" s="205">
        <v>23100387</v>
      </c>
      <c r="D14" s="205">
        <v>23695042</v>
      </c>
      <c r="E14" s="74">
        <f t="shared" si="0"/>
        <v>2.5742209427054235</v>
      </c>
    </row>
    <row r="15" spans="1:5" ht="15" customHeight="1">
      <c r="A15" s="32" t="s">
        <v>278</v>
      </c>
      <c r="B15" s="34" t="s">
        <v>301</v>
      </c>
      <c r="C15" s="206">
        <v>74993245</v>
      </c>
      <c r="D15" s="206">
        <v>73009037</v>
      </c>
      <c r="E15" s="74">
        <f t="shared" si="0"/>
        <v>-2.6458489694638558</v>
      </c>
    </row>
    <row r="16" spans="1:5" ht="15" customHeight="1">
      <c r="A16" s="32"/>
      <c r="B16" s="34"/>
      <c r="C16" s="205"/>
      <c r="D16" s="205"/>
      <c r="E16" s="74"/>
    </row>
    <row r="17" spans="1:5" ht="15" customHeight="1">
      <c r="A17" s="367" t="s">
        <v>121</v>
      </c>
      <c r="B17" s="366" t="s">
        <v>300</v>
      </c>
      <c r="C17" s="351">
        <v>27764216</v>
      </c>
      <c r="D17" s="351">
        <v>24981352</v>
      </c>
      <c r="E17" s="382">
        <f t="shared" si="0"/>
        <v>-10.023203968734435</v>
      </c>
    </row>
    <row r="18" spans="1:5" ht="15" customHeight="1">
      <c r="A18" s="32" t="s">
        <v>279</v>
      </c>
      <c r="B18" s="34" t="s">
        <v>300</v>
      </c>
      <c r="C18" s="38">
        <v>975600</v>
      </c>
      <c r="D18" s="75">
        <v>1982807</v>
      </c>
      <c r="E18" s="74">
        <f t="shared" si="0"/>
        <v>103.23974989749897</v>
      </c>
    </row>
    <row r="19" spans="1:5" ht="15" customHeight="1">
      <c r="A19" s="32" t="s">
        <v>280</v>
      </c>
      <c r="B19" s="34" t="s">
        <v>300</v>
      </c>
      <c r="C19" s="38">
        <v>9331288</v>
      </c>
      <c r="D19" s="75">
        <v>6417819</v>
      </c>
      <c r="E19" s="74">
        <f t="shared" si="0"/>
        <v>-31.222581491429693</v>
      </c>
    </row>
    <row r="20" spans="1:5" ht="15" customHeight="1">
      <c r="A20" s="32" t="s">
        <v>281</v>
      </c>
      <c r="B20" s="34" t="s">
        <v>300</v>
      </c>
      <c r="C20" s="38">
        <v>287911</v>
      </c>
      <c r="D20" s="75">
        <v>1902244</v>
      </c>
      <c r="E20" s="74">
        <f t="shared" si="0"/>
        <v>560.7055652614871</v>
      </c>
    </row>
    <row r="21" spans="1:5" ht="15" customHeight="1">
      <c r="A21" s="32" t="s">
        <v>282</v>
      </c>
      <c r="B21" s="34" t="s">
        <v>300</v>
      </c>
      <c r="C21" s="38">
        <v>7186288</v>
      </c>
      <c r="D21" s="75">
        <v>9938461</v>
      </c>
      <c r="E21" s="74">
        <f t="shared" si="0"/>
        <v>38.297560576475632</v>
      </c>
    </row>
    <row r="22" spans="1:5" ht="15" customHeight="1">
      <c r="A22" s="32" t="s">
        <v>283</v>
      </c>
      <c r="B22" s="34" t="s">
        <v>300</v>
      </c>
      <c r="C22" s="38">
        <v>10347704</v>
      </c>
      <c r="D22" s="75">
        <v>4740021</v>
      </c>
      <c r="E22" s="74">
        <f t="shared" si="0"/>
        <v>-54.192533918635476</v>
      </c>
    </row>
    <row r="23" spans="1:5" ht="15" customHeight="1">
      <c r="A23" s="32"/>
      <c r="B23" s="34"/>
      <c r="C23" s="38"/>
      <c r="D23" s="75"/>
      <c r="E23" s="74"/>
    </row>
    <row r="24" spans="1:5" ht="15" customHeight="1">
      <c r="A24" s="32" t="s">
        <v>122</v>
      </c>
      <c r="B24" s="34" t="s">
        <v>300</v>
      </c>
      <c r="C24" s="38">
        <v>5409980</v>
      </c>
      <c r="D24" s="75">
        <v>5934439</v>
      </c>
      <c r="E24" s="74">
        <f t="shared" si="0"/>
        <v>9.6942872247217196</v>
      </c>
    </row>
    <row r="25" spans="1:5" ht="15" customHeight="1">
      <c r="A25" s="32" t="s">
        <v>123</v>
      </c>
      <c r="B25" s="34" t="s">
        <v>300</v>
      </c>
      <c r="C25" s="38">
        <v>31203485</v>
      </c>
      <c r="D25" s="75">
        <v>35508006</v>
      </c>
      <c r="E25" s="74">
        <f t="shared" si="0"/>
        <v>13.795000782765115</v>
      </c>
    </row>
    <row r="26" spans="1:5" ht="15" customHeight="1">
      <c r="A26" s="32"/>
      <c r="B26" s="34"/>
      <c r="C26" s="38"/>
      <c r="D26" s="75"/>
      <c r="E26" s="74"/>
    </row>
    <row r="27" spans="1:5" ht="15" customHeight="1">
      <c r="A27" s="32" t="s">
        <v>124</v>
      </c>
      <c r="B27" s="34" t="s">
        <v>301</v>
      </c>
      <c r="C27" s="38">
        <v>81257428</v>
      </c>
      <c r="D27" s="75">
        <v>82941631</v>
      </c>
      <c r="E27" s="74">
        <f t="shared" si="0"/>
        <v>2.0726757435640195</v>
      </c>
    </row>
    <row r="28" spans="1:5" ht="15" customHeight="1">
      <c r="A28" s="32"/>
      <c r="B28" s="34"/>
      <c r="C28" s="38"/>
      <c r="D28" s="75"/>
      <c r="E28" s="74"/>
    </row>
    <row r="29" spans="1:5" ht="15" customHeight="1">
      <c r="A29" s="32" t="s">
        <v>252</v>
      </c>
      <c r="B29" s="34" t="s">
        <v>301</v>
      </c>
      <c r="C29" s="38">
        <v>4174426</v>
      </c>
      <c r="D29" s="75">
        <v>5324847</v>
      </c>
      <c r="E29" s="74">
        <f t="shared" si="0"/>
        <v>27.558782932072575</v>
      </c>
    </row>
    <row r="30" spans="1:5" ht="15" customHeight="1">
      <c r="A30" s="32" t="s">
        <v>125</v>
      </c>
      <c r="B30" s="34" t="s">
        <v>300</v>
      </c>
      <c r="C30" s="38">
        <v>10060694</v>
      </c>
      <c r="D30" s="75">
        <v>13354963</v>
      </c>
      <c r="E30" s="74">
        <f t="shared" si="0"/>
        <v>32.743953846523908</v>
      </c>
    </row>
    <row r="31" spans="1:5" ht="15" customHeight="1">
      <c r="A31" s="32" t="s">
        <v>197</v>
      </c>
      <c r="B31" s="34" t="s">
        <v>300</v>
      </c>
      <c r="C31" s="38">
        <v>8558138</v>
      </c>
      <c r="D31" s="75">
        <v>9355163</v>
      </c>
      <c r="E31" s="74">
        <f t="shared" si="0"/>
        <v>9.3130655289737092</v>
      </c>
    </row>
    <row r="32" spans="1:5" ht="15" customHeight="1">
      <c r="A32" s="32" t="s">
        <v>127</v>
      </c>
      <c r="B32" s="34" t="s">
        <v>300</v>
      </c>
      <c r="C32" s="38">
        <v>8593757</v>
      </c>
      <c r="D32" s="75">
        <v>9429727</v>
      </c>
      <c r="E32" s="74">
        <f>+D32/C32*100-100</f>
        <v>9.7276429854835413</v>
      </c>
    </row>
    <row r="33" spans="1:19" ht="15" customHeight="1">
      <c r="A33" s="32" t="s">
        <v>128</v>
      </c>
      <c r="B33" s="34" t="s">
        <v>300</v>
      </c>
      <c r="C33" s="38">
        <v>14782899</v>
      </c>
      <c r="D33" s="75">
        <v>13869161</v>
      </c>
      <c r="E33" s="74">
        <f>+D33/C33*100-100</f>
        <v>-6.1810474386654448</v>
      </c>
    </row>
    <row r="34" spans="1:19" ht="15" customHeight="1">
      <c r="A34" s="32" t="s">
        <v>129</v>
      </c>
      <c r="B34" s="34" t="s">
        <v>300</v>
      </c>
      <c r="C34" s="38">
        <v>10733974</v>
      </c>
      <c r="D34" s="75">
        <v>11054484</v>
      </c>
      <c r="E34" s="74">
        <f t="shared" si="0"/>
        <v>2.9859397833458416</v>
      </c>
    </row>
    <row r="35" spans="1:19" ht="15" customHeight="1">
      <c r="A35" s="35"/>
      <c r="B35" s="292"/>
      <c r="C35" s="42"/>
      <c r="D35" s="42"/>
      <c r="E35" s="74"/>
    </row>
    <row r="36" spans="1:19" ht="15" customHeight="1">
      <c r="A36" s="241" t="s">
        <v>375</v>
      </c>
      <c r="B36" s="76"/>
      <c r="C36" s="76"/>
      <c r="D36" s="76"/>
      <c r="E36" s="77"/>
    </row>
    <row r="37" spans="1:19">
      <c r="C37" s="44"/>
      <c r="D37" s="44"/>
    </row>
    <row r="38" spans="1:19" ht="17.25" customHeight="1">
      <c r="A38" s="154"/>
      <c r="B38" s="154"/>
      <c r="C38" s="154"/>
      <c r="D38" s="154"/>
      <c r="E38" s="154"/>
      <c r="F38" s="150"/>
      <c r="G38" s="150"/>
      <c r="H38" s="150"/>
      <c r="I38" s="150"/>
      <c r="J38" s="150"/>
      <c r="K38" s="150"/>
      <c r="L38" s="150"/>
      <c r="M38" s="150"/>
      <c r="N38" s="150"/>
      <c r="O38" s="150"/>
      <c r="P38" s="150"/>
      <c r="Q38" s="150"/>
      <c r="R38" s="150"/>
      <c r="S38" s="150"/>
    </row>
    <row r="52" spans="1:5" ht="13.2">
      <c r="A52" s="658">
        <v>15</v>
      </c>
      <c r="B52" s="658"/>
      <c r="C52" s="658"/>
      <c r="D52" s="658"/>
      <c r="E52" s="658"/>
    </row>
  </sheetData>
  <mergeCells count="6">
    <mergeCell ref="A52:E52"/>
    <mergeCell ref="A1:E1"/>
    <mergeCell ref="A3:E3"/>
    <mergeCell ref="A4:A5"/>
    <mergeCell ref="B4:B5"/>
    <mergeCell ref="C4:D4"/>
  </mergeCells>
  <printOptions horizontalCentered="1" verticalCentered="1"/>
  <pageMargins left="0.70866141732283472" right="0.70866141732283472" top="0.74803149606299213" bottom="0.74803149606299213" header="0.31496062992125984" footer="0.31496062992125984"/>
  <pageSetup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Normal="100" zoomScaleSheetLayoutView="100" workbookViewId="0">
      <selection activeCell="F29" sqref="F29"/>
    </sheetView>
  </sheetViews>
  <sheetFormatPr baseColWidth="10" defaultColWidth="10.921875" defaultRowHeight="17.399999999999999"/>
  <cols>
    <col min="1" max="1" width="16" style="313" customWidth="1"/>
    <col min="2" max="13" width="7.23046875" style="300" customWidth="1"/>
    <col min="14" max="16384" width="10.921875" style="300"/>
  </cols>
  <sheetData>
    <row r="1" spans="1:13">
      <c r="A1" s="727" t="s">
        <v>459</v>
      </c>
      <c r="B1" s="727"/>
      <c r="C1" s="727"/>
      <c r="D1" s="727"/>
      <c r="E1" s="727"/>
      <c r="F1" s="727"/>
      <c r="G1" s="727"/>
      <c r="H1" s="727"/>
      <c r="I1" s="727"/>
      <c r="J1" s="727"/>
      <c r="K1" s="727"/>
      <c r="L1" s="727"/>
      <c r="M1" s="727"/>
    </row>
    <row r="2" spans="1:13">
      <c r="A2" s="309"/>
      <c r="B2" s="304"/>
      <c r="C2" s="304"/>
      <c r="D2" s="304"/>
      <c r="E2" s="304"/>
      <c r="F2" s="304"/>
      <c r="G2" s="304"/>
      <c r="H2" s="304"/>
      <c r="I2" s="304"/>
      <c r="J2" s="304"/>
      <c r="K2" s="304"/>
      <c r="L2" s="304"/>
      <c r="M2" s="304"/>
    </row>
    <row r="3" spans="1:13">
      <c r="A3" s="728" t="s">
        <v>436</v>
      </c>
      <c r="B3" s="729"/>
      <c r="C3" s="729"/>
      <c r="D3" s="729"/>
      <c r="E3" s="729"/>
      <c r="F3" s="729"/>
      <c r="G3" s="729"/>
      <c r="H3" s="729"/>
      <c r="I3" s="729"/>
      <c r="J3" s="729"/>
      <c r="K3" s="729"/>
      <c r="L3" s="729"/>
      <c r="M3" s="730"/>
    </row>
    <row r="4" spans="1:13">
      <c r="A4" s="736" t="s">
        <v>564</v>
      </c>
      <c r="B4" s="736"/>
      <c r="C4" s="736"/>
      <c r="D4" s="736"/>
      <c r="E4" s="736"/>
      <c r="F4" s="736"/>
      <c r="G4" s="736"/>
      <c r="H4" s="736"/>
      <c r="I4" s="736"/>
      <c r="J4" s="736"/>
      <c r="K4" s="736"/>
      <c r="L4" s="736"/>
      <c r="M4" s="737"/>
    </row>
    <row r="5" spans="1:13">
      <c r="A5" s="731" t="s">
        <v>437</v>
      </c>
      <c r="B5" s="734" t="s">
        <v>438</v>
      </c>
      <c r="C5" s="734"/>
      <c r="D5" s="734"/>
      <c r="E5" s="734"/>
      <c r="F5" s="734"/>
      <c r="G5" s="734"/>
      <c r="H5" s="734"/>
      <c r="I5" s="734"/>
      <c r="J5" s="734"/>
      <c r="K5" s="734"/>
      <c r="L5" s="734"/>
      <c r="M5" s="735"/>
    </row>
    <row r="6" spans="1:13">
      <c r="A6" s="732"/>
      <c r="B6" s="722" t="s">
        <v>86</v>
      </c>
      <c r="C6" s="723"/>
      <c r="D6" s="722" t="s">
        <v>439</v>
      </c>
      <c r="E6" s="723"/>
      <c r="F6" s="722" t="s">
        <v>291</v>
      </c>
      <c r="G6" s="723"/>
      <c r="H6" s="722" t="s">
        <v>292</v>
      </c>
      <c r="I6" s="723"/>
      <c r="J6" s="722" t="s">
        <v>293</v>
      </c>
      <c r="K6" s="723"/>
      <c r="L6" s="722" t="s">
        <v>113</v>
      </c>
      <c r="M6" s="723"/>
    </row>
    <row r="7" spans="1:13">
      <c r="A7" s="733"/>
      <c r="B7" s="490" t="s">
        <v>104</v>
      </c>
      <c r="C7" s="491" t="s">
        <v>89</v>
      </c>
      <c r="D7" s="490" t="s">
        <v>104</v>
      </c>
      <c r="E7" s="491" t="s">
        <v>89</v>
      </c>
      <c r="F7" s="490" t="s">
        <v>104</v>
      </c>
      <c r="G7" s="491" t="s">
        <v>89</v>
      </c>
      <c r="H7" s="490" t="s">
        <v>104</v>
      </c>
      <c r="I7" s="491" t="s">
        <v>89</v>
      </c>
      <c r="J7" s="490" t="s">
        <v>104</v>
      </c>
      <c r="K7" s="491" t="s">
        <v>89</v>
      </c>
      <c r="L7" s="490" t="s">
        <v>104</v>
      </c>
      <c r="M7" s="491" t="s">
        <v>89</v>
      </c>
    </row>
    <row r="8" spans="1:13">
      <c r="A8" s="310" t="s">
        <v>440</v>
      </c>
      <c r="B8" s="308">
        <v>21398826</v>
      </c>
      <c r="C8" s="303">
        <f>+B8/$B$16*100</f>
        <v>32.32947036406371</v>
      </c>
      <c r="D8" s="308">
        <v>0</v>
      </c>
      <c r="E8" s="303">
        <f>+D8/$D$16*100</f>
        <v>0</v>
      </c>
      <c r="F8" s="308">
        <v>0</v>
      </c>
      <c r="G8" s="303">
        <f>+F8/$F$16*100</f>
        <v>0</v>
      </c>
      <c r="H8" s="308">
        <v>0</v>
      </c>
      <c r="I8" s="303">
        <f>+H8/$H$16*100</f>
        <v>0</v>
      </c>
      <c r="J8" s="308">
        <v>0</v>
      </c>
      <c r="K8" s="303">
        <f>+J8/$J$16*100</f>
        <v>0</v>
      </c>
      <c r="L8" s="308">
        <v>21398826</v>
      </c>
      <c r="M8" s="303">
        <f>+L8/$L$16*100</f>
        <v>3.0068852837069922</v>
      </c>
    </row>
    <row r="9" spans="1:13">
      <c r="A9" s="311" t="s">
        <v>86</v>
      </c>
      <c r="B9" s="308">
        <v>18462041</v>
      </c>
      <c r="C9" s="303">
        <f t="shared" ref="C9:E15" si="0">+B9/$B$16*100</f>
        <v>27.892558562307535</v>
      </c>
      <c r="D9" s="316">
        <v>0</v>
      </c>
      <c r="E9" s="303">
        <f t="shared" si="0"/>
        <v>0</v>
      </c>
      <c r="F9" s="308">
        <v>0</v>
      </c>
      <c r="G9" s="303">
        <f t="shared" ref="G9:G15" si="1">+F9/$F$16*100</f>
        <v>0</v>
      </c>
      <c r="H9" s="308">
        <v>0</v>
      </c>
      <c r="I9" s="303">
        <f t="shared" ref="I9:I15" si="2">+H9/$H$16*100</f>
        <v>0</v>
      </c>
      <c r="J9" s="308">
        <v>0</v>
      </c>
      <c r="K9" s="303">
        <f t="shared" ref="K9:K15" si="3">+J9/$J$16*100</f>
        <v>0</v>
      </c>
      <c r="L9" s="308">
        <v>18462041</v>
      </c>
      <c r="M9" s="303">
        <f t="shared" ref="M9:M15" si="4">+L9/$L$16*100</f>
        <v>2.5942189253791361</v>
      </c>
    </row>
    <row r="10" spans="1:13">
      <c r="A10" s="311" t="s">
        <v>441</v>
      </c>
      <c r="B10" s="308">
        <v>7079293</v>
      </c>
      <c r="C10" s="303">
        <f t="shared" si="0"/>
        <v>10.695436901165683</v>
      </c>
      <c r="D10" s="308">
        <v>0</v>
      </c>
      <c r="E10" s="303">
        <f t="shared" si="0"/>
        <v>0</v>
      </c>
      <c r="F10" s="308">
        <v>0</v>
      </c>
      <c r="G10" s="303">
        <f t="shared" si="1"/>
        <v>0</v>
      </c>
      <c r="H10" s="308">
        <v>0</v>
      </c>
      <c r="I10" s="303">
        <f t="shared" si="2"/>
        <v>0</v>
      </c>
      <c r="J10" s="308">
        <v>250917</v>
      </c>
      <c r="K10" s="303">
        <f t="shared" si="3"/>
        <v>7.2395556252693463E-2</v>
      </c>
      <c r="L10" s="308">
        <v>7330210</v>
      </c>
      <c r="M10" s="303">
        <f t="shared" si="4"/>
        <v>1.030014477218602</v>
      </c>
    </row>
    <row r="11" spans="1:13">
      <c r="A11" s="311" t="s">
        <v>442</v>
      </c>
      <c r="B11" s="308">
        <v>553640</v>
      </c>
      <c r="C11" s="303">
        <f t="shared" si="0"/>
        <v>0.83644252130281493</v>
      </c>
      <c r="D11" s="308">
        <v>0</v>
      </c>
      <c r="E11" s="303">
        <f t="shared" si="0"/>
        <v>0</v>
      </c>
      <c r="F11" s="308">
        <v>0</v>
      </c>
      <c r="G11" s="303">
        <f t="shared" si="1"/>
        <v>0</v>
      </c>
      <c r="H11" s="308">
        <v>0</v>
      </c>
      <c r="I11" s="303">
        <f t="shared" si="2"/>
        <v>0</v>
      </c>
      <c r="J11" s="308">
        <v>0</v>
      </c>
      <c r="K11" s="303">
        <f t="shared" si="3"/>
        <v>0</v>
      </c>
      <c r="L11" s="308">
        <v>553640</v>
      </c>
      <c r="M11" s="303">
        <f t="shared" si="4"/>
        <v>7.7795481325542773E-2</v>
      </c>
    </row>
    <row r="12" spans="1:13">
      <c r="A12" s="311" t="s">
        <v>439</v>
      </c>
      <c r="B12" s="308">
        <v>18696044</v>
      </c>
      <c r="C12" s="303">
        <f t="shared" si="0"/>
        <v>28.24609165116026</v>
      </c>
      <c r="D12" s="308">
        <v>26295031</v>
      </c>
      <c r="E12" s="303">
        <f t="shared" si="0"/>
        <v>39.726685260052882</v>
      </c>
      <c r="F12" s="308">
        <v>0</v>
      </c>
      <c r="G12" s="303">
        <f t="shared" si="1"/>
        <v>0</v>
      </c>
      <c r="H12" s="308">
        <v>0</v>
      </c>
      <c r="I12" s="303">
        <f t="shared" si="2"/>
        <v>0</v>
      </c>
      <c r="J12" s="308">
        <v>0</v>
      </c>
      <c r="K12" s="303">
        <f t="shared" si="3"/>
        <v>0</v>
      </c>
      <c r="L12" s="308">
        <v>44991075</v>
      </c>
      <c r="M12" s="303">
        <f t="shared" si="4"/>
        <v>6.3219823982707064</v>
      </c>
    </row>
    <row r="13" spans="1:13">
      <c r="A13" s="311" t="s">
        <v>291</v>
      </c>
      <c r="B13" s="308">
        <v>0</v>
      </c>
      <c r="C13" s="303">
        <f t="shared" si="0"/>
        <v>0</v>
      </c>
      <c r="D13" s="308">
        <v>12177843</v>
      </c>
      <c r="E13" s="303">
        <f t="shared" si="0"/>
        <v>18.398355796094641</v>
      </c>
      <c r="F13" s="308">
        <v>8583903</v>
      </c>
      <c r="G13" s="303">
        <f t="shared" si="1"/>
        <v>19.64625178169188</v>
      </c>
      <c r="H13" s="308">
        <v>1074294</v>
      </c>
      <c r="I13" s="303">
        <f t="shared" si="2"/>
        <v>0.5033207784636986</v>
      </c>
      <c r="J13" s="308">
        <v>3743542</v>
      </c>
      <c r="K13" s="303">
        <f t="shared" si="3"/>
        <v>1.0801014098100989</v>
      </c>
      <c r="L13" s="308">
        <v>25579582</v>
      </c>
      <c r="M13" s="303">
        <f t="shared" si="4"/>
        <v>3.5943499273827575</v>
      </c>
    </row>
    <row r="14" spans="1:13">
      <c r="A14" s="311" t="s">
        <v>292</v>
      </c>
      <c r="B14" s="308">
        <v>0</v>
      </c>
      <c r="C14" s="303">
        <f t="shared" si="0"/>
        <v>0</v>
      </c>
      <c r="D14" s="308">
        <v>0</v>
      </c>
      <c r="E14" s="303">
        <f t="shared" si="0"/>
        <v>0</v>
      </c>
      <c r="F14" s="308">
        <v>18286196</v>
      </c>
      <c r="G14" s="303">
        <f t="shared" si="1"/>
        <v>41.852198323462758</v>
      </c>
      <c r="H14" s="308">
        <v>162420994</v>
      </c>
      <c r="I14" s="303">
        <f t="shared" si="2"/>
        <v>76.096358295706494</v>
      </c>
      <c r="J14" s="308">
        <v>32340439</v>
      </c>
      <c r="K14" s="303">
        <f t="shared" si="3"/>
        <v>9.3309902113499739</v>
      </c>
      <c r="L14" s="308">
        <v>213047629</v>
      </c>
      <c r="M14" s="303">
        <f t="shared" si="4"/>
        <v>29.936678786432815</v>
      </c>
    </row>
    <row r="15" spans="1:13">
      <c r="A15" s="311" t="s">
        <v>293</v>
      </c>
      <c r="B15" s="308">
        <v>0</v>
      </c>
      <c r="C15" s="303">
        <f t="shared" si="0"/>
        <v>0</v>
      </c>
      <c r="D15" s="308">
        <v>3272901</v>
      </c>
      <c r="E15" s="303">
        <f t="shared" si="0"/>
        <v>4.9447178029306125</v>
      </c>
      <c r="F15" s="308">
        <v>16822220</v>
      </c>
      <c r="G15" s="303">
        <f t="shared" si="1"/>
        <v>38.501549894845361</v>
      </c>
      <c r="H15" s="308">
        <v>49945930</v>
      </c>
      <c r="I15" s="303">
        <f t="shared" si="2"/>
        <v>23.400320925829799</v>
      </c>
      <c r="J15" s="308">
        <v>310256817</v>
      </c>
      <c r="K15" s="303">
        <f t="shared" si="3"/>
        <v>89.516512822587231</v>
      </c>
      <c r="L15" s="308">
        <v>380297868</v>
      </c>
      <c r="M15" s="303">
        <f t="shared" si="4"/>
        <v>53.438074720283446</v>
      </c>
    </row>
    <row r="16" spans="1:13">
      <c r="A16" s="362" t="s">
        <v>113</v>
      </c>
      <c r="B16" s="333">
        <f>+SUM(B8:B15)</f>
        <v>66189844</v>
      </c>
      <c r="C16" s="361">
        <v>100</v>
      </c>
      <c r="D16" s="333">
        <f>+SUM(D8:D15)</f>
        <v>41745775</v>
      </c>
      <c r="E16" s="361">
        <v>100</v>
      </c>
      <c r="F16" s="333">
        <f>+SUM(F8:F15)</f>
        <v>43692319</v>
      </c>
      <c r="G16" s="361">
        <v>100</v>
      </c>
      <c r="H16" s="333">
        <f>+SUM(H8:H15)</f>
        <v>213441218</v>
      </c>
      <c r="I16" s="361">
        <v>100</v>
      </c>
      <c r="J16" s="333">
        <f>+SUM(J8:J15)</f>
        <v>346591715</v>
      </c>
      <c r="K16" s="361">
        <v>100</v>
      </c>
      <c r="L16" s="333">
        <f>+SUM(L8:L15)</f>
        <v>711660871</v>
      </c>
      <c r="M16" s="361">
        <v>100</v>
      </c>
    </row>
    <row r="17" spans="1:13">
      <c r="A17" s="724" t="s">
        <v>490</v>
      </c>
      <c r="B17" s="725"/>
      <c r="C17" s="725"/>
      <c r="D17" s="725"/>
      <c r="E17" s="725"/>
      <c r="F17" s="725"/>
      <c r="G17" s="725"/>
      <c r="H17" s="725"/>
      <c r="I17" s="725"/>
      <c r="J17" s="725"/>
      <c r="K17" s="725"/>
      <c r="L17" s="725"/>
      <c r="M17" s="726"/>
    </row>
    <row r="18" spans="1:13">
      <c r="A18" s="305" t="s">
        <v>375</v>
      </c>
      <c r="B18" s="306"/>
      <c r="C18" s="306"/>
      <c r="D18" s="306"/>
      <c r="E18" s="306"/>
      <c r="F18" s="306"/>
      <c r="G18" s="306"/>
      <c r="H18" s="306"/>
      <c r="I18" s="306"/>
      <c r="J18" s="306"/>
      <c r="K18" s="306"/>
      <c r="L18" s="306"/>
      <c r="M18" s="307"/>
    </row>
    <row r="19" spans="1:13">
      <c r="A19" s="312"/>
      <c r="B19" s="302"/>
      <c r="C19" s="302"/>
      <c r="D19" s="302"/>
      <c r="E19" s="302"/>
      <c r="F19" s="302"/>
      <c r="G19" s="302"/>
      <c r="H19" s="302"/>
      <c r="I19" s="302"/>
      <c r="J19" s="302"/>
      <c r="K19" s="302"/>
      <c r="L19" s="302"/>
      <c r="M19" s="301"/>
    </row>
    <row r="20" spans="1:13">
      <c r="A20" s="312"/>
      <c r="B20" s="302"/>
      <c r="C20" s="302"/>
      <c r="D20" s="302"/>
      <c r="E20" s="302"/>
      <c r="F20" s="302"/>
      <c r="G20" s="302"/>
      <c r="H20" s="302"/>
      <c r="I20" s="302"/>
      <c r="J20" s="302"/>
      <c r="K20" s="302"/>
      <c r="L20" s="302"/>
      <c r="M20" s="301"/>
    </row>
    <row r="21" spans="1:13">
      <c r="A21" s="312"/>
      <c r="B21" s="302"/>
      <c r="C21" s="302"/>
      <c r="D21" s="302"/>
      <c r="E21" s="302"/>
      <c r="F21" s="302"/>
      <c r="G21" s="302"/>
      <c r="H21" s="302"/>
      <c r="I21" s="302"/>
      <c r="J21" s="302"/>
      <c r="K21" s="302"/>
      <c r="L21" s="302"/>
      <c r="M21" s="301"/>
    </row>
    <row r="22" spans="1:13">
      <c r="A22" s="312"/>
      <c r="B22" s="302"/>
      <c r="C22" s="302"/>
      <c r="D22" s="302"/>
      <c r="E22" s="302"/>
      <c r="F22" s="302"/>
      <c r="G22" s="302"/>
      <c r="H22" s="302"/>
      <c r="I22" s="302"/>
      <c r="J22" s="302"/>
      <c r="K22" s="302"/>
      <c r="L22" s="302"/>
      <c r="M22" s="301"/>
    </row>
    <row r="23" spans="1:13">
      <c r="A23" s="312"/>
      <c r="B23" s="302"/>
      <c r="C23" s="302"/>
      <c r="D23" s="302"/>
      <c r="E23" s="302"/>
      <c r="F23" s="302"/>
      <c r="G23" s="302"/>
      <c r="H23" s="302"/>
      <c r="I23" s="302"/>
      <c r="J23" s="302"/>
      <c r="K23" s="302"/>
      <c r="L23" s="302"/>
      <c r="M23" s="301"/>
    </row>
    <row r="24" spans="1:13">
      <c r="A24" s="312"/>
      <c r="B24" s="302"/>
      <c r="C24" s="302"/>
      <c r="D24" s="302"/>
      <c r="E24" s="302"/>
      <c r="F24" s="302"/>
      <c r="G24" s="302"/>
      <c r="H24" s="302"/>
      <c r="I24" s="302"/>
      <c r="J24" s="302"/>
      <c r="K24" s="302"/>
      <c r="L24" s="302"/>
      <c r="M24" s="301"/>
    </row>
    <row r="25" spans="1:13">
      <c r="A25" s="312"/>
      <c r="B25" s="302"/>
      <c r="C25" s="302"/>
      <c r="D25" s="302"/>
      <c r="E25" s="302"/>
      <c r="F25" s="302"/>
      <c r="G25" s="302"/>
      <c r="H25" s="302"/>
      <c r="I25" s="302"/>
      <c r="J25" s="302"/>
      <c r="K25" s="302"/>
      <c r="L25" s="302"/>
      <c r="M25" s="301"/>
    </row>
    <row r="26" spans="1:13">
      <c r="A26" s="312"/>
      <c r="B26" s="302"/>
      <c r="C26" s="302"/>
      <c r="D26" s="302"/>
      <c r="E26" s="302"/>
      <c r="F26" s="302"/>
      <c r="G26" s="302"/>
      <c r="H26" s="302"/>
      <c r="I26" s="302"/>
      <c r="J26" s="302"/>
      <c r="K26" s="302"/>
      <c r="L26" s="302"/>
      <c r="M26" s="301"/>
    </row>
    <row r="27" spans="1:13">
      <c r="A27" s="312"/>
      <c r="B27" s="302"/>
      <c r="C27" s="302"/>
      <c r="D27" s="302"/>
      <c r="E27" s="302"/>
      <c r="F27" s="302"/>
      <c r="G27" s="302"/>
      <c r="H27" s="302"/>
      <c r="I27" s="302"/>
      <c r="J27" s="302"/>
      <c r="K27" s="302"/>
      <c r="L27" s="302"/>
      <c r="M27" s="301"/>
    </row>
    <row r="28" spans="1:13">
      <c r="A28" s="312"/>
      <c r="B28" s="302"/>
      <c r="C28" s="302"/>
      <c r="D28" s="302"/>
      <c r="E28" s="302"/>
      <c r="F28" s="302"/>
      <c r="G28" s="302"/>
      <c r="H28" s="302"/>
      <c r="I28" s="302"/>
      <c r="J28" s="302"/>
      <c r="K28" s="302"/>
      <c r="L28" s="302"/>
      <c r="M28" s="301"/>
    </row>
    <row r="29" spans="1:13">
      <c r="A29" s="312"/>
      <c r="B29" s="302"/>
      <c r="C29" s="302"/>
      <c r="D29" s="302"/>
      <c r="E29" s="302"/>
      <c r="F29" s="302"/>
      <c r="G29" s="302"/>
      <c r="H29" s="302"/>
      <c r="I29" s="302"/>
      <c r="J29" s="302"/>
      <c r="K29" s="302"/>
      <c r="L29" s="302"/>
      <c r="M29" s="301"/>
    </row>
    <row r="30" spans="1:13">
      <c r="A30" s="312"/>
      <c r="B30" s="302"/>
      <c r="C30" s="302"/>
      <c r="D30" s="302"/>
      <c r="E30" s="302"/>
      <c r="F30" s="302"/>
      <c r="G30" s="302"/>
      <c r="H30" s="302"/>
      <c r="I30" s="302"/>
      <c r="J30" s="302"/>
      <c r="K30" s="302"/>
      <c r="L30" s="302"/>
      <c r="M30" s="301"/>
    </row>
    <row r="31" spans="1:13">
      <c r="A31" s="312"/>
      <c r="B31" s="302"/>
      <c r="C31" s="302"/>
      <c r="D31" s="302"/>
      <c r="E31" s="302"/>
      <c r="F31" s="302"/>
      <c r="G31" s="302"/>
      <c r="H31" s="302"/>
      <c r="I31" s="302"/>
      <c r="J31" s="302"/>
      <c r="K31" s="302"/>
      <c r="L31" s="302"/>
      <c r="M31" s="301"/>
    </row>
    <row r="32" spans="1:13">
      <c r="A32" s="312"/>
      <c r="B32" s="302"/>
      <c r="C32" s="302"/>
      <c r="D32" s="302"/>
      <c r="E32" s="302"/>
      <c r="F32" s="302"/>
      <c r="G32" s="302"/>
      <c r="H32" s="302"/>
      <c r="I32" s="302"/>
      <c r="J32" s="302"/>
      <c r="K32" s="302"/>
      <c r="L32" s="302"/>
      <c r="M32" s="301"/>
    </row>
    <row r="33" spans="1:13">
      <c r="A33" s="312"/>
      <c r="B33" s="302"/>
      <c r="C33" s="302"/>
      <c r="D33" s="302"/>
      <c r="E33" s="302"/>
      <c r="F33" s="302"/>
      <c r="G33" s="302"/>
      <c r="H33" s="302"/>
      <c r="I33" s="302"/>
      <c r="J33" s="302"/>
      <c r="K33" s="302"/>
      <c r="L33" s="302"/>
      <c r="M33" s="301"/>
    </row>
    <row r="34" spans="1:13">
      <c r="A34" s="312"/>
      <c r="B34" s="302"/>
      <c r="C34" s="302"/>
      <c r="D34" s="302"/>
      <c r="E34" s="302"/>
      <c r="F34" s="302"/>
      <c r="G34" s="302"/>
      <c r="H34" s="302"/>
      <c r="I34" s="302"/>
      <c r="J34" s="302"/>
      <c r="K34" s="302"/>
      <c r="L34" s="302"/>
      <c r="M34" s="301"/>
    </row>
    <row r="35" spans="1:13">
      <c r="A35" s="312"/>
      <c r="B35" s="302"/>
      <c r="C35" s="302"/>
      <c r="D35" s="302"/>
      <c r="E35" s="302"/>
      <c r="F35" s="302"/>
      <c r="G35" s="302"/>
      <c r="H35" s="302"/>
      <c r="I35" s="302"/>
      <c r="J35" s="302"/>
      <c r="K35" s="302"/>
      <c r="L35" s="302"/>
      <c r="M35" s="301"/>
    </row>
    <row r="36" spans="1:13">
      <c r="A36" s="721">
        <v>16</v>
      </c>
      <c r="B36" s="721"/>
      <c r="C36" s="721"/>
      <c r="D36" s="721"/>
      <c r="E36" s="721"/>
      <c r="F36" s="721"/>
      <c r="G36" s="721"/>
      <c r="H36" s="721"/>
      <c r="I36" s="721"/>
      <c r="J36" s="721"/>
      <c r="K36" s="721"/>
      <c r="L36" s="721"/>
      <c r="M36" s="721"/>
    </row>
  </sheetData>
  <mergeCells count="13">
    <mergeCell ref="A36:M36"/>
    <mergeCell ref="L6:M6"/>
    <mergeCell ref="A17:M17"/>
    <mergeCell ref="A1:M1"/>
    <mergeCell ref="A3:M3"/>
    <mergeCell ref="A5:A7"/>
    <mergeCell ref="B5:M5"/>
    <mergeCell ref="B6:C6"/>
    <mergeCell ref="D6:E6"/>
    <mergeCell ref="F6:G6"/>
    <mergeCell ref="H6:I6"/>
    <mergeCell ref="J6:K6"/>
    <mergeCell ref="A4:M4"/>
  </mergeCells>
  <pageMargins left="0.70866141732283472" right="0.70866141732283472" top="0.74803149606299213" bottom="0.74803149606299213" header="0.31496062992125984" footer="0.31496062992125984"/>
  <pageSetup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topLeftCell="A10" zoomScaleNormal="100" zoomScaleSheetLayoutView="100" workbookViewId="0">
      <selection activeCell="F29" sqref="F29"/>
    </sheetView>
  </sheetViews>
  <sheetFormatPr baseColWidth="10" defaultColWidth="10.921875" defaultRowHeight="11.4"/>
  <cols>
    <col min="1" max="1" width="16.07421875" style="11" customWidth="1"/>
    <col min="2" max="5" width="11.921875" style="11" customWidth="1"/>
    <col min="6" max="16384" width="10.921875" style="11"/>
  </cols>
  <sheetData>
    <row r="1" spans="1:5" ht="15" customHeight="1">
      <c r="A1" s="656" t="s">
        <v>317</v>
      </c>
      <c r="B1" s="656"/>
      <c r="C1" s="656"/>
      <c r="D1" s="656"/>
      <c r="E1" s="656"/>
    </row>
    <row r="2" spans="1:5" ht="8.25" customHeight="1">
      <c r="A2" s="67"/>
      <c r="B2" s="67"/>
      <c r="C2" s="67"/>
      <c r="D2" s="67"/>
      <c r="E2" s="67"/>
    </row>
    <row r="3" spans="1:5" ht="14.25" customHeight="1">
      <c r="A3" s="701" t="s">
        <v>8</v>
      </c>
      <c r="B3" s="701"/>
      <c r="C3" s="701"/>
      <c r="D3" s="701"/>
      <c r="E3" s="701"/>
    </row>
    <row r="4" spans="1:5" ht="14.25" customHeight="1">
      <c r="A4" s="738" t="s">
        <v>540</v>
      </c>
      <c r="B4" s="738"/>
      <c r="C4" s="738"/>
      <c r="D4" s="738"/>
      <c r="E4" s="738"/>
    </row>
    <row r="5" spans="1:5" ht="14.25" customHeight="1">
      <c r="A5" s="691" t="s">
        <v>130</v>
      </c>
      <c r="B5" s="687" t="s">
        <v>362</v>
      </c>
      <c r="C5" s="687"/>
      <c r="D5" s="418" t="s">
        <v>176</v>
      </c>
      <c r="E5" s="419" t="s">
        <v>175</v>
      </c>
    </row>
    <row r="6" spans="1:5" ht="14.25" customHeight="1">
      <c r="A6" s="739"/>
      <c r="B6" s="418">
        <v>2017</v>
      </c>
      <c r="C6" s="419">
        <v>2018</v>
      </c>
      <c r="D6" s="188" t="s">
        <v>89</v>
      </c>
      <c r="E6" s="420" t="s">
        <v>89</v>
      </c>
    </row>
    <row r="7" spans="1:5" ht="12.75" customHeight="1">
      <c r="A7" s="519" t="s">
        <v>132</v>
      </c>
      <c r="B7" s="518">
        <v>29078.82344</v>
      </c>
      <c r="C7" s="518">
        <v>31147.391609999999</v>
      </c>
      <c r="D7" s="512">
        <f>(C7/B7-1)*100</f>
        <v>7.1136584128590918</v>
      </c>
      <c r="E7" s="512">
        <f>C7/$C$46*100</f>
        <v>22.024860143489903</v>
      </c>
    </row>
    <row r="8" spans="1:5" ht="12.75" customHeight="1">
      <c r="A8" s="519" t="s">
        <v>133</v>
      </c>
      <c r="B8" s="520">
        <v>41416.952799999999</v>
      </c>
      <c r="C8" s="520">
        <v>30791.955670000003</v>
      </c>
      <c r="D8" s="517">
        <f t="shared" ref="D8:D46" si="0">(C8/B8-1)*100</f>
        <v>-25.65373937891442</v>
      </c>
      <c r="E8" s="517">
        <f t="shared" ref="E8:E46" si="1">C8/$C$46*100</f>
        <v>21.773525233443809</v>
      </c>
    </row>
    <row r="9" spans="1:5" ht="12.75" customHeight="1">
      <c r="A9" s="519" t="s">
        <v>131</v>
      </c>
      <c r="B9" s="520">
        <v>16865.459340000001</v>
      </c>
      <c r="C9" s="520">
        <v>22663.93547</v>
      </c>
      <c r="D9" s="517">
        <f t="shared" si="0"/>
        <v>34.380777974114743</v>
      </c>
      <c r="E9" s="517">
        <f t="shared" si="1"/>
        <v>16.026061356212232</v>
      </c>
    </row>
    <row r="10" spans="1:5" ht="12.75" customHeight="1">
      <c r="A10" s="519" t="s">
        <v>286</v>
      </c>
      <c r="B10" s="520">
        <v>12879.89594</v>
      </c>
      <c r="C10" s="520">
        <v>21874.535469999999</v>
      </c>
      <c r="D10" s="517">
        <f t="shared" si="0"/>
        <v>69.834722049780765</v>
      </c>
      <c r="E10" s="517">
        <f t="shared" si="1"/>
        <v>15.46786294220157</v>
      </c>
    </row>
    <row r="11" spans="1:5" ht="12.75" customHeight="1">
      <c r="A11" s="519" t="s">
        <v>382</v>
      </c>
      <c r="B11" s="520">
        <v>11048.260420000001</v>
      </c>
      <c r="C11" s="520">
        <v>9463.4324900000011</v>
      </c>
      <c r="D11" s="517">
        <f t="shared" si="0"/>
        <v>-14.344592449423811</v>
      </c>
      <c r="E11" s="517">
        <f t="shared" si="1"/>
        <v>6.691757039542626</v>
      </c>
    </row>
    <row r="12" spans="1:5" ht="12.75" customHeight="1">
      <c r="A12" s="519" t="s">
        <v>144</v>
      </c>
      <c r="B12" s="520">
        <v>6409.5110400000003</v>
      </c>
      <c r="C12" s="520">
        <v>5585.3051399999995</v>
      </c>
      <c r="D12" s="517">
        <f t="shared" si="0"/>
        <v>-12.859107268188751</v>
      </c>
      <c r="E12" s="517">
        <f t="shared" si="1"/>
        <v>3.9494660133184514</v>
      </c>
    </row>
    <row r="13" spans="1:5" ht="12.75" customHeight="1">
      <c r="A13" s="519" t="s">
        <v>137</v>
      </c>
      <c r="B13" s="520">
        <v>3928.0651600000001</v>
      </c>
      <c r="C13" s="520">
        <v>4534.6077599999999</v>
      </c>
      <c r="D13" s="517">
        <f t="shared" si="0"/>
        <v>15.441256071220554</v>
      </c>
      <c r="E13" s="517">
        <f t="shared" si="1"/>
        <v>3.2064996957086778</v>
      </c>
    </row>
    <row r="14" spans="1:5" ht="12.75" customHeight="1">
      <c r="A14" s="519" t="s">
        <v>135</v>
      </c>
      <c r="B14" s="520">
        <v>4015.0733399999999</v>
      </c>
      <c r="C14" s="520">
        <v>3241.53089</v>
      </c>
      <c r="D14" s="517">
        <f t="shared" si="0"/>
        <v>-19.265960656150803</v>
      </c>
      <c r="E14" s="517">
        <f t="shared" si="1"/>
        <v>2.2921426422150519</v>
      </c>
    </row>
    <row r="15" spans="1:5" ht="12.75" customHeight="1">
      <c r="A15" s="519" t="s">
        <v>136</v>
      </c>
      <c r="B15" s="520">
        <v>1490.1937700000001</v>
      </c>
      <c r="C15" s="520">
        <v>2249.9948899999999</v>
      </c>
      <c r="D15" s="517">
        <f t="shared" si="0"/>
        <v>50.98673308773796</v>
      </c>
      <c r="E15" s="517">
        <f t="shared" si="1"/>
        <v>1.5910103611984909</v>
      </c>
    </row>
    <row r="16" spans="1:5" ht="12.75" customHeight="1">
      <c r="A16" s="519" t="s">
        <v>134</v>
      </c>
      <c r="B16" s="520">
        <v>3329.2908399999997</v>
      </c>
      <c r="C16" s="520">
        <v>1869.9297300000001</v>
      </c>
      <c r="D16" s="517">
        <f t="shared" si="0"/>
        <v>-43.833992887205966</v>
      </c>
      <c r="E16" s="517">
        <f t="shared" si="1"/>
        <v>1.3222597030623018</v>
      </c>
    </row>
    <row r="17" spans="1:5" ht="12.75" customHeight="1">
      <c r="A17" s="519" t="s">
        <v>259</v>
      </c>
      <c r="B17" s="520">
        <v>2648.2858700000002</v>
      </c>
      <c r="C17" s="520">
        <v>1625.05306</v>
      </c>
      <c r="D17" s="517">
        <f t="shared" si="0"/>
        <v>-38.637551239889376</v>
      </c>
      <c r="E17" s="517">
        <f t="shared" si="1"/>
        <v>1.1491031679442227</v>
      </c>
    </row>
    <row r="18" spans="1:5" ht="12.75" customHeight="1">
      <c r="A18" s="519" t="s">
        <v>141</v>
      </c>
      <c r="B18" s="520">
        <v>2316.2321200000001</v>
      </c>
      <c r="C18" s="520">
        <v>1501.9635700000001</v>
      </c>
      <c r="D18" s="517">
        <f t="shared" si="0"/>
        <v>-35.154876878229281</v>
      </c>
      <c r="E18" s="517">
        <f t="shared" si="1"/>
        <v>1.0620644574053566</v>
      </c>
    </row>
    <row r="19" spans="1:5" ht="12.75" customHeight="1">
      <c r="A19" s="519" t="s">
        <v>140</v>
      </c>
      <c r="B19" s="520">
        <v>610.2601800000001</v>
      </c>
      <c r="C19" s="520">
        <v>889.42607999999996</v>
      </c>
      <c r="D19" s="517">
        <f t="shared" si="0"/>
        <v>45.745390105577563</v>
      </c>
      <c r="E19" s="517">
        <f t="shared" si="1"/>
        <v>0.62892858783344074</v>
      </c>
    </row>
    <row r="20" spans="1:5" ht="12.75" customHeight="1">
      <c r="A20" s="519" t="s">
        <v>138</v>
      </c>
      <c r="B20" s="520">
        <v>1412.7226499999999</v>
      </c>
      <c r="C20" s="520">
        <v>801.77728999999999</v>
      </c>
      <c r="D20" s="517">
        <f t="shared" si="0"/>
        <v>-43.245952062848282</v>
      </c>
      <c r="E20" s="517">
        <f t="shared" si="1"/>
        <v>0.56695061016945114</v>
      </c>
    </row>
    <row r="21" spans="1:5" ht="12.75" customHeight="1">
      <c r="A21" s="519" t="s">
        <v>139</v>
      </c>
      <c r="B21" s="520">
        <v>461.23877000000005</v>
      </c>
      <c r="C21" s="520">
        <v>782.68105000000003</v>
      </c>
      <c r="D21" s="517">
        <f t="shared" si="0"/>
        <v>69.691079958434528</v>
      </c>
      <c r="E21" s="517">
        <f t="shared" si="1"/>
        <v>0.55344732807980479</v>
      </c>
    </row>
    <row r="22" spans="1:5" ht="12.75" customHeight="1">
      <c r="A22" s="519" t="s">
        <v>423</v>
      </c>
      <c r="B22" s="520">
        <v>392.74076000000002</v>
      </c>
      <c r="C22" s="520">
        <v>781.41183000000001</v>
      </c>
      <c r="D22" s="517">
        <f t="shared" si="0"/>
        <v>98.96377192935104</v>
      </c>
      <c r="E22" s="517">
        <f t="shared" si="1"/>
        <v>0.55254984063233759</v>
      </c>
    </row>
    <row r="23" spans="1:5" ht="12.75" customHeight="1">
      <c r="A23" s="519" t="s">
        <v>143</v>
      </c>
      <c r="B23" s="520">
        <v>430.32865000000004</v>
      </c>
      <c r="C23" s="520">
        <v>385.08096999999998</v>
      </c>
      <c r="D23" s="517">
        <f t="shared" si="0"/>
        <v>-10.514679884781097</v>
      </c>
      <c r="E23" s="517">
        <f t="shared" si="1"/>
        <v>0.27229742427120146</v>
      </c>
    </row>
    <row r="24" spans="1:5" ht="12.75" customHeight="1">
      <c r="A24" s="519" t="s">
        <v>355</v>
      </c>
      <c r="B24" s="520">
        <v>247.56442999999999</v>
      </c>
      <c r="C24" s="520">
        <v>264.08815999999996</v>
      </c>
      <c r="D24" s="517">
        <f t="shared" si="0"/>
        <v>6.6745170136113474</v>
      </c>
      <c r="E24" s="517">
        <f t="shared" si="1"/>
        <v>0.18674131247908957</v>
      </c>
    </row>
    <row r="25" spans="1:5" ht="12.75" customHeight="1">
      <c r="A25" s="519" t="s">
        <v>356</v>
      </c>
      <c r="B25" s="520">
        <v>228.46799999999999</v>
      </c>
      <c r="C25" s="520">
        <v>262.26701000000003</v>
      </c>
      <c r="D25" s="517">
        <f t="shared" si="0"/>
        <v>14.793761051875997</v>
      </c>
      <c r="E25" s="517">
        <f t="shared" si="1"/>
        <v>0.1854535457680743</v>
      </c>
    </row>
    <row r="26" spans="1:5" ht="12.75" customHeight="1">
      <c r="A26" s="519" t="s">
        <v>389</v>
      </c>
      <c r="B26" s="520">
        <v>120.08374000000001</v>
      </c>
      <c r="C26" s="520">
        <v>241.34664000000001</v>
      </c>
      <c r="D26" s="517">
        <f t="shared" si="0"/>
        <v>100.98194809721947</v>
      </c>
      <c r="E26" s="517">
        <f t="shared" si="1"/>
        <v>0.17066038975779282</v>
      </c>
    </row>
    <row r="27" spans="1:5" ht="12.75" customHeight="1">
      <c r="A27" s="519" t="s">
        <v>394</v>
      </c>
      <c r="B27" s="520">
        <v>10.673639999999999</v>
      </c>
      <c r="C27" s="520">
        <v>195.41373000000002</v>
      </c>
      <c r="D27" s="517">
        <f t="shared" si="0"/>
        <v>1730.8068287856815</v>
      </c>
      <c r="E27" s="517">
        <f t="shared" si="1"/>
        <v>0.13818043344553749</v>
      </c>
    </row>
    <row r="28" spans="1:5" ht="12.75" customHeight="1">
      <c r="A28" s="519" t="s">
        <v>363</v>
      </c>
      <c r="B28" s="520">
        <v>81.116699999999994</v>
      </c>
      <c r="C28" s="520">
        <v>168.23454000000001</v>
      </c>
      <c r="D28" s="517">
        <f t="shared" si="0"/>
        <v>107.39815599007359</v>
      </c>
      <c r="E28" s="517">
        <f t="shared" si="1"/>
        <v>0.1189615573977868</v>
      </c>
    </row>
    <row r="29" spans="1:5" ht="12.75" customHeight="1">
      <c r="A29" s="519" t="s">
        <v>147</v>
      </c>
      <c r="B29" s="520">
        <v>5.9668799999999997</v>
      </c>
      <c r="C29" s="520">
        <v>41.712919999999997</v>
      </c>
      <c r="D29" s="517">
        <f t="shared" si="0"/>
        <v>599.07422304453917</v>
      </c>
      <c r="E29" s="517">
        <f t="shared" si="1"/>
        <v>2.9495928284461015E-2</v>
      </c>
    </row>
    <row r="30" spans="1:5" ht="12.75" customHeight="1">
      <c r="A30" s="519" t="s">
        <v>398</v>
      </c>
      <c r="B30" s="520">
        <v>8.0165299999999995</v>
      </c>
      <c r="C30" s="520">
        <v>13.2088</v>
      </c>
      <c r="D30" s="517">
        <f t="shared" si="0"/>
        <v>64.769544927792964</v>
      </c>
      <c r="E30" s="517">
        <f t="shared" si="1"/>
        <v>9.3401712832328378E-3</v>
      </c>
    </row>
    <row r="31" spans="1:5" ht="12.75" customHeight="1">
      <c r="A31" s="519" t="s">
        <v>541</v>
      </c>
      <c r="B31" s="520">
        <v>0</v>
      </c>
      <c r="C31" s="520">
        <v>8.94895</v>
      </c>
      <c r="D31" s="517"/>
      <c r="E31" s="517">
        <f t="shared" si="1"/>
        <v>6.3279575589823825E-3</v>
      </c>
    </row>
    <row r="32" spans="1:5" ht="12.75" customHeight="1">
      <c r="A32" s="519" t="s">
        <v>142</v>
      </c>
      <c r="B32" s="520">
        <v>1.5698099999999999</v>
      </c>
      <c r="C32" s="520">
        <v>7.9282200000000005</v>
      </c>
      <c r="D32" s="517">
        <f>(C32/B32-1)*100</f>
        <v>405.04328549314891</v>
      </c>
      <c r="E32" s="517">
        <f t="shared" si="1"/>
        <v>5.6061816948664717E-3</v>
      </c>
    </row>
    <row r="33" spans="1:5" ht="12.75" customHeight="1">
      <c r="A33" s="519" t="s">
        <v>145</v>
      </c>
      <c r="B33" s="520">
        <v>4.8161499999999995</v>
      </c>
      <c r="C33" s="520">
        <v>5.7565900000000001</v>
      </c>
      <c r="D33" s="517">
        <f t="shared" si="0"/>
        <v>19.526800452643723</v>
      </c>
      <c r="E33" s="517">
        <f t="shared" si="1"/>
        <v>4.0705845048259739E-3</v>
      </c>
    </row>
    <row r="34" spans="1:5" ht="12.75" customHeight="1">
      <c r="A34" s="519" t="s">
        <v>499</v>
      </c>
      <c r="B34" s="520">
        <v>0</v>
      </c>
      <c r="C34" s="520">
        <v>4.2241800000000005</v>
      </c>
      <c r="D34" s="517"/>
      <c r="E34" s="517">
        <f t="shared" si="1"/>
        <v>2.9869908493736367E-3</v>
      </c>
    </row>
    <row r="35" spans="1:5" ht="12.75" customHeight="1">
      <c r="A35" s="519" t="s">
        <v>405</v>
      </c>
      <c r="B35" s="520">
        <v>255.744</v>
      </c>
      <c r="C35" s="520">
        <v>3.9308000000000001</v>
      </c>
      <c r="D35" s="517">
        <f t="shared" si="0"/>
        <v>-98.462994244244243</v>
      </c>
      <c r="E35" s="517">
        <f t="shared" si="1"/>
        <v>2.7795367694364091E-3</v>
      </c>
    </row>
    <row r="36" spans="1:5" ht="12.75" customHeight="1">
      <c r="A36" s="519" t="s">
        <v>500</v>
      </c>
      <c r="B36" s="520">
        <v>7.1709999999999996E-2</v>
      </c>
      <c r="C36" s="520">
        <v>3.6592699999999998</v>
      </c>
      <c r="D36" s="517">
        <f t="shared" si="0"/>
        <v>5002.8726816343606</v>
      </c>
      <c r="E36" s="517">
        <f t="shared" si="1"/>
        <v>2.5875332029855419E-3</v>
      </c>
    </row>
    <row r="37" spans="1:5" ht="12.75" customHeight="1">
      <c r="A37" s="519" t="s">
        <v>426</v>
      </c>
      <c r="B37" s="520">
        <v>1.0692900000000001</v>
      </c>
      <c r="C37" s="520">
        <v>3.0151699999999999</v>
      </c>
      <c r="D37" s="517">
        <f t="shared" si="0"/>
        <v>181.97869614417041</v>
      </c>
      <c r="E37" s="517">
        <f t="shared" si="1"/>
        <v>2.1320789358658739E-3</v>
      </c>
    </row>
    <row r="38" spans="1:5" ht="12.75" customHeight="1">
      <c r="A38" s="519" t="s">
        <v>414</v>
      </c>
      <c r="B38" s="520">
        <v>2.9241700000000002</v>
      </c>
      <c r="C38" s="520">
        <v>1.9558499999999999</v>
      </c>
      <c r="D38" s="517">
        <f t="shared" si="0"/>
        <v>-33.114353816638577</v>
      </c>
      <c r="E38" s="517">
        <f t="shared" si="1"/>
        <v>1.3830154142928158E-3</v>
      </c>
    </row>
    <row r="39" spans="1:5" ht="12.75" customHeight="1">
      <c r="A39" s="519" t="s">
        <v>383</v>
      </c>
      <c r="B39" s="520">
        <v>0</v>
      </c>
      <c r="C39" s="520">
        <v>1.6645799999999999</v>
      </c>
      <c r="D39" s="517"/>
      <c r="E39" s="517">
        <f t="shared" si="1"/>
        <v>1.1770533519050721E-3</v>
      </c>
    </row>
    <row r="40" spans="1:5" ht="12.75" customHeight="1">
      <c r="A40" s="519" t="s">
        <v>190</v>
      </c>
      <c r="B40" s="520">
        <v>0</v>
      </c>
      <c r="C40" s="520">
        <v>1.21404</v>
      </c>
      <c r="D40" s="517"/>
      <c r="E40" s="517">
        <f t="shared" si="1"/>
        <v>8.5846871363757452E-4</v>
      </c>
    </row>
    <row r="41" spans="1:5" ht="12.75" customHeight="1">
      <c r="A41" s="519" t="s">
        <v>542</v>
      </c>
      <c r="B41" s="520">
        <v>0</v>
      </c>
      <c r="C41" s="520">
        <v>0.49662000000000001</v>
      </c>
      <c r="D41" s="517"/>
      <c r="E41" s="517">
        <f t="shared" si="1"/>
        <v>3.5116860446665041E-4</v>
      </c>
    </row>
    <row r="42" spans="1:5">
      <c r="A42" s="519" t="s">
        <v>148</v>
      </c>
      <c r="B42" s="520">
        <v>7.6249999999999998E-2</v>
      </c>
      <c r="C42" s="520">
        <v>0.16906000000000002</v>
      </c>
      <c r="D42" s="517">
        <f t="shared" si="0"/>
        <v>121.71803278688529</v>
      </c>
      <c r="E42" s="517">
        <f t="shared" si="1"/>
        <v>1.1954525446242987E-4</v>
      </c>
    </row>
    <row r="43" spans="1:5">
      <c r="A43" s="519" t="s">
        <v>425</v>
      </c>
      <c r="B43" s="520">
        <v>0.15955000000000003</v>
      </c>
      <c r="C43" s="520">
        <v>0</v>
      </c>
      <c r="D43" s="517"/>
      <c r="E43" s="517">
        <f t="shared" si="1"/>
        <v>0</v>
      </c>
    </row>
    <row r="44" spans="1:5">
      <c r="A44" s="519" t="s">
        <v>424</v>
      </c>
      <c r="B44" s="520">
        <v>3.82</v>
      </c>
      <c r="C44" s="520">
        <v>0</v>
      </c>
      <c r="D44" s="517"/>
      <c r="E44" s="517">
        <f t="shared" si="1"/>
        <v>0</v>
      </c>
    </row>
    <row r="45" spans="1:5" ht="12" thickBot="1">
      <c r="A45" s="519" t="s">
        <v>397</v>
      </c>
      <c r="B45" s="520">
        <v>2.7260500000000003</v>
      </c>
      <c r="C45" s="520">
        <v>0</v>
      </c>
      <c r="D45" s="517"/>
      <c r="E45" s="517">
        <f>C45/$C$46*100</f>
        <v>0</v>
      </c>
    </row>
    <row r="46" spans="1:5" s="513" customFormat="1" ht="12">
      <c r="A46" s="645" t="s">
        <v>112</v>
      </c>
      <c r="B46" s="646">
        <f>+SUM(B7:B45)</f>
        <v>139708.20199000006</v>
      </c>
      <c r="C46" s="646">
        <f>+SUM(C7:C45)</f>
        <v>141419.2481</v>
      </c>
      <c r="D46" s="647">
        <f t="shared" si="0"/>
        <v>1.2247284594804286</v>
      </c>
      <c r="E46" s="648">
        <f t="shared" si="1"/>
        <v>100</v>
      </c>
    </row>
    <row r="47" spans="1:5">
      <c r="A47" s="153" t="s">
        <v>374</v>
      </c>
      <c r="B47" s="649"/>
      <c r="C47" s="649"/>
      <c r="D47" s="649"/>
      <c r="E47" s="650"/>
    </row>
    <row r="53" spans="1:5" ht="13.2">
      <c r="A53" s="658">
        <v>17</v>
      </c>
      <c r="B53" s="658"/>
      <c r="C53" s="658"/>
      <c r="D53" s="658"/>
      <c r="E53" s="658"/>
    </row>
  </sheetData>
  <mergeCells count="6">
    <mergeCell ref="A53:E53"/>
    <mergeCell ref="A1:E1"/>
    <mergeCell ref="A3:E3"/>
    <mergeCell ref="A4:E4"/>
    <mergeCell ref="B5:C5"/>
    <mergeCell ref="A5:A6"/>
  </mergeCells>
  <printOptions horizontalCentered="1"/>
  <pageMargins left="0.59055118110236227" right="0.59055118110236227" top="0.55118110236220474" bottom="0.39370078740157483" header="0.51181102362204722" footer="0.19685039370078741"/>
  <pageSetup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BreakPreview" topLeftCell="A7" zoomScaleNormal="98" zoomScaleSheetLayoutView="100" zoomScalePageLayoutView="98" workbookViewId="0">
      <selection activeCell="F29" sqref="F29"/>
    </sheetView>
  </sheetViews>
  <sheetFormatPr baseColWidth="10" defaultColWidth="10.921875" defaultRowHeight="11.4"/>
  <cols>
    <col min="1" max="1" width="6.07421875" style="238" customWidth="1"/>
    <col min="2" max="2" width="31" style="238" customWidth="1"/>
    <col min="3" max="4" width="5.23046875" style="238" customWidth="1"/>
    <col min="5" max="5" width="5.3828125" style="238" customWidth="1"/>
    <col min="6" max="6" width="5" style="238" customWidth="1"/>
    <col min="7" max="7" width="5.921875" style="238" customWidth="1"/>
    <col min="8" max="8" width="5" style="238" customWidth="1"/>
    <col min="9" max="9" width="6.23046875" style="11" customWidth="1"/>
    <col min="10" max="16" width="6.07421875" style="11" customWidth="1"/>
    <col min="17" max="16384" width="10.921875" style="11"/>
  </cols>
  <sheetData>
    <row r="1" spans="1:14" ht="15" customHeight="1">
      <c r="A1" s="741" t="s">
        <v>318</v>
      </c>
      <c r="B1" s="741"/>
      <c r="C1" s="741"/>
      <c r="D1" s="741"/>
      <c r="E1" s="741"/>
      <c r="F1" s="741"/>
      <c r="G1" s="741"/>
      <c r="H1" s="741"/>
    </row>
    <row r="2" spans="1:14" ht="15" customHeight="1">
      <c r="A2" s="422"/>
      <c r="B2" s="422"/>
      <c r="C2" s="422"/>
      <c r="D2" s="422"/>
      <c r="E2" s="422"/>
      <c r="F2" s="422"/>
      <c r="G2" s="422"/>
      <c r="H2" s="422"/>
    </row>
    <row r="3" spans="1:14" ht="15" customHeight="1">
      <c r="A3" s="687" t="s">
        <v>10</v>
      </c>
      <c r="B3" s="687"/>
      <c r="C3" s="687"/>
      <c r="D3" s="687"/>
      <c r="E3" s="687"/>
      <c r="F3" s="687"/>
      <c r="G3" s="687"/>
      <c r="H3" s="687"/>
    </row>
    <row r="4" spans="1:14" ht="15" customHeight="1">
      <c r="A4" s="688" t="s">
        <v>540</v>
      </c>
      <c r="B4" s="688"/>
      <c r="C4" s="688"/>
      <c r="D4" s="688"/>
      <c r="E4" s="688"/>
      <c r="F4" s="688"/>
      <c r="G4" s="688"/>
      <c r="H4" s="688"/>
    </row>
    <row r="5" spans="1:14" ht="15" customHeight="1">
      <c r="A5" s="418" t="s">
        <v>150</v>
      </c>
      <c r="B5" s="691" t="s">
        <v>151</v>
      </c>
      <c r="C5" s="687" t="s">
        <v>152</v>
      </c>
      <c r="D5" s="687"/>
      <c r="E5" s="418" t="s">
        <v>87</v>
      </c>
      <c r="F5" s="687" t="s">
        <v>364</v>
      </c>
      <c r="G5" s="687"/>
      <c r="H5" s="418" t="s">
        <v>87</v>
      </c>
    </row>
    <row r="6" spans="1:14" ht="15" customHeight="1">
      <c r="A6" s="188" t="s">
        <v>153</v>
      </c>
      <c r="B6" s="692"/>
      <c r="C6" s="418">
        <v>2017</v>
      </c>
      <c r="D6" s="419">
        <v>2018</v>
      </c>
      <c r="E6" s="188" t="s">
        <v>89</v>
      </c>
      <c r="F6" s="418">
        <v>2017</v>
      </c>
      <c r="G6" s="419">
        <v>2018</v>
      </c>
      <c r="H6" s="188" t="s">
        <v>89</v>
      </c>
    </row>
    <row r="7" spans="1:14" ht="15" customHeight="1">
      <c r="A7" s="523">
        <v>4011000</v>
      </c>
      <c r="B7" s="524" t="s">
        <v>309</v>
      </c>
      <c r="C7" s="528">
        <v>276.38509999999997</v>
      </c>
      <c r="D7" s="528">
        <v>13.323259999999999</v>
      </c>
      <c r="E7" s="294">
        <f t="shared" ref="E7:E39" si="0">(D7/C7-1)*100</f>
        <v>-95.179457937493737</v>
      </c>
      <c r="F7" s="533">
        <v>217.18342000000001</v>
      </c>
      <c r="G7" s="533">
        <v>16.342179999999999</v>
      </c>
      <c r="H7" s="294">
        <f t="shared" ref="H7:H33" si="1">(G7/F7-1)*100</f>
        <v>-92.475401667401684</v>
      </c>
    </row>
    <row r="8" spans="1:14" ht="15" customHeight="1">
      <c r="A8" s="525">
        <v>4012000</v>
      </c>
      <c r="B8" s="522" t="s">
        <v>401</v>
      </c>
      <c r="C8" s="527">
        <v>237.8435585</v>
      </c>
      <c r="D8" s="527">
        <v>46.062353999999999</v>
      </c>
      <c r="E8" s="81">
        <f t="shared" si="0"/>
        <v>-80.633339708462188</v>
      </c>
      <c r="F8" s="532">
        <v>133.80572000000001</v>
      </c>
      <c r="G8" s="532">
        <v>61.21311</v>
      </c>
      <c r="H8" s="81">
        <f t="shared" si="1"/>
        <v>-54.252247213347829</v>
      </c>
      <c r="I8" s="44"/>
      <c r="J8" s="44"/>
      <c r="K8" s="44"/>
      <c r="L8" s="44"/>
      <c r="M8" s="44"/>
      <c r="N8" s="44"/>
    </row>
    <row r="9" spans="1:14" ht="15" customHeight="1">
      <c r="A9" s="525">
        <v>4013000</v>
      </c>
      <c r="B9" s="521" t="s">
        <v>310</v>
      </c>
      <c r="C9" s="527">
        <v>31.715201099999998</v>
      </c>
      <c r="D9" s="527">
        <v>23.557682</v>
      </c>
      <c r="E9" s="81">
        <f t="shared" si="0"/>
        <v>-25.721164668888065</v>
      </c>
      <c r="F9" s="532">
        <v>84.763570000000001</v>
      </c>
      <c r="G9" s="532">
        <v>73.336699999999993</v>
      </c>
      <c r="H9" s="81">
        <f t="shared" si="1"/>
        <v>-13.480873917887138</v>
      </c>
      <c r="I9" s="44"/>
      <c r="J9" s="44"/>
      <c r="K9" s="44"/>
      <c r="L9" s="44"/>
      <c r="M9" s="44"/>
      <c r="N9" s="44"/>
    </row>
    <row r="10" spans="1:14" ht="15" customHeight="1">
      <c r="A10" s="525">
        <v>4021000</v>
      </c>
      <c r="B10" s="521" t="s">
        <v>390</v>
      </c>
      <c r="C10" s="527">
        <v>6655.5847999999996</v>
      </c>
      <c r="D10" s="527">
        <v>5683.8654231</v>
      </c>
      <c r="E10" s="81">
        <f t="shared" si="0"/>
        <v>-14.600060041305451</v>
      </c>
      <c r="F10" s="532">
        <v>15251.105750000001</v>
      </c>
      <c r="G10" s="532">
        <v>10712.616980000001</v>
      </c>
      <c r="H10" s="81">
        <f t="shared" si="1"/>
        <v>-29.758424368672408</v>
      </c>
    </row>
    <row r="11" spans="1:14" ht="15" customHeight="1">
      <c r="A11" s="525">
        <v>4022112</v>
      </c>
      <c r="B11" s="521" t="s">
        <v>501</v>
      </c>
      <c r="C11" s="527">
        <v>19.100000000000001</v>
      </c>
      <c r="D11" s="527">
        <v>0</v>
      </c>
      <c r="E11" s="81"/>
      <c r="F11" s="532">
        <v>46.030999999999999</v>
      </c>
      <c r="G11" s="532">
        <v>0</v>
      </c>
      <c r="H11" s="81"/>
      <c r="I11" s="44"/>
    </row>
    <row r="12" spans="1:14" ht="15" customHeight="1">
      <c r="A12" s="525">
        <v>4022116</v>
      </c>
      <c r="B12" s="521" t="s">
        <v>399</v>
      </c>
      <c r="C12" s="527">
        <v>1.2257769000000001</v>
      </c>
      <c r="D12" s="527">
        <v>0</v>
      </c>
      <c r="E12" s="81"/>
      <c r="F12" s="532">
        <v>18.271849999999997</v>
      </c>
      <c r="G12" s="532">
        <v>0</v>
      </c>
      <c r="H12" s="81"/>
      <c r="I12" s="44"/>
    </row>
    <row r="13" spans="1:14" ht="15" customHeight="1">
      <c r="A13" s="525">
        <v>4022117</v>
      </c>
      <c r="B13" s="521" t="s">
        <v>464</v>
      </c>
      <c r="C13" s="527">
        <v>0</v>
      </c>
      <c r="D13" s="527">
        <v>27</v>
      </c>
      <c r="E13" s="81"/>
      <c r="F13" s="532">
        <v>0</v>
      </c>
      <c r="G13" s="532">
        <v>85.219669999999994</v>
      </c>
      <c r="H13" s="81"/>
    </row>
    <row r="14" spans="1:14" ht="15" customHeight="1">
      <c r="A14" s="525">
        <v>4022118</v>
      </c>
      <c r="B14" s="521" t="s">
        <v>303</v>
      </c>
      <c r="C14" s="527">
        <v>5709.1832999999997</v>
      </c>
      <c r="D14" s="527">
        <v>5074.8509999999997</v>
      </c>
      <c r="E14" s="81">
        <f t="shared" si="0"/>
        <v>-11.11073627641278</v>
      </c>
      <c r="F14" s="532">
        <v>15953.194939999999</v>
      </c>
      <c r="G14" s="532">
        <v>15627.25396</v>
      </c>
      <c r="H14" s="81">
        <f t="shared" si="1"/>
        <v>-2.043107861628124</v>
      </c>
    </row>
    <row r="15" spans="1:14" ht="15" customHeight="1">
      <c r="A15" s="529">
        <v>4022120</v>
      </c>
      <c r="B15" s="530" t="s">
        <v>359</v>
      </c>
      <c r="C15" s="527">
        <v>1.0469200000000001</v>
      </c>
      <c r="D15" s="527">
        <v>1</v>
      </c>
      <c r="E15" s="81">
        <f t="shared" si="0"/>
        <v>-4.4817178007870773</v>
      </c>
      <c r="F15" s="532">
        <v>6.7926099999999998</v>
      </c>
      <c r="G15" s="532">
        <v>7.2130900000000002</v>
      </c>
      <c r="H15" s="81">
        <f t="shared" si="1"/>
        <v>6.1902567643365325</v>
      </c>
    </row>
    <row r="16" spans="1:14" ht="15" customHeight="1">
      <c r="A16" s="529">
        <v>4022911</v>
      </c>
      <c r="B16" s="531" t="s">
        <v>410</v>
      </c>
      <c r="C16" s="527">
        <v>0</v>
      </c>
      <c r="D16" s="527">
        <v>1.4832000000000001</v>
      </c>
      <c r="E16" s="81"/>
      <c r="F16" s="532">
        <v>0</v>
      </c>
      <c r="G16" s="532">
        <v>1.31623</v>
      </c>
      <c r="H16" s="81"/>
    </row>
    <row r="17" spans="1:10" ht="15" customHeight="1">
      <c r="A17" s="529">
        <v>4022918</v>
      </c>
      <c r="B17" s="531" t="s">
        <v>543</v>
      </c>
      <c r="C17" s="527">
        <v>2.3192299999999999E-2</v>
      </c>
      <c r="D17" s="527">
        <v>2E-3</v>
      </c>
      <c r="E17" s="81">
        <f t="shared" si="0"/>
        <v>-91.376448217727429</v>
      </c>
      <c r="F17" s="532">
        <v>2.4500199999999999</v>
      </c>
      <c r="G17" s="532">
        <v>6.3469999999999999E-2</v>
      </c>
      <c r="H17" s="81">
        <f t="shared" si="1"/>
        <v>-97.409408902784463</v>
      </c>
    </row>
    <row r="18" spans="1:10" ht="15" customHeight="1">
      <c r="A18" s="525">
        <v>4029110</v>
      </c>
      <c r="B18" s="521" t="s">
        <v>391</v>
      </c>
      <c r="C18" s="527">
        <v>1070.9288348999999</v>
      </c>
      <c r="D18" s="527">
        <v>1090.5675220999999</v>
      </c>
      <c r="E18" s="81">
        <f t="shared" si="0"/>
        <v>1.8337994608048636</v>
      </c>
      <c r="F18" s="532">
        <v>1092.7323200000001</v>
      </c>
      <c r="G18" s="532">
        <v>1557.01331</v>
      </c>
      <c r="H18" s="81">
        <f t="shared" si="1"/>
        <v>42.488080703973317</v>
      </c>
    </row>
    <row r="19" spans="1:10" ht="15" customHeight="1">
      <c r="A19" s="525">
        <v>4029910</v>
      </c>
      <c r="B19" s="521" t="s">
        <v>128</v>
      </c>
      <c r="C19" s="527">
        <v>499.62556610000001</v>
      </c>
      <c r="D19" s="527">
        <v>356.75358510000001</v>
      </c>
      <c r="E19" s="81">
        <f t="shared" si="0"/>
        <v>-28.595810681834521</v>
      </c>
      <c r="F19" s="532">
        <v>759.42246</v>
      </c>
      <c r="G19" s="532">
        <v>476.09102000000001</v>
      </c>
      <c r="H19" s="81">
        <f t="shared" si="1"/>
        <v>-37.308804377473905</v>
      </c>
    </row>
    <row r="20" spans="1:10" ht="15" customHeight="1">
      <c r="A20" s="525">
        <v>4029990</v>
      </c>
      <c r="B20" s="521" t="s">
        <v>311</v>
      </c>
      <c r="C20" s="527">
        <v>29.9014414</v>
      </c>
      <c r="D20" s="527">
        <v>494.5655107</v>
      </c>
      <c r="E20" s="81">
        <f t="shared" si="0"/>
        <v>1553.9855189054531</v>
      </c>
      <c r="F20" s="532">
        <v>61.27899</v>
      </c>
      <c r="G20" s="532">
        <v>271.16683</v>
      </c>
      <c r="H20" s="81">
        <f t="shared" si="1"/>
        <v>342.51191150506884</v>
      </c>
    </row>
    <row r="21" spans="1:10" ht="15" customHeight="1">
      <c r="A21" s="525">
        <v>4031000</v>
      </c>
      <c r="B21" s="521" t="s">
        <v>124</v>
      </c>
      <c r="C21" s="527">
        <v>66.416672200000008</v>
      </c>
      <c r="D21" s="527">
        <v>54.943185400000004</v>
      </c>
      <c r="E21" s="81">
        <f t="shared" si="0"/>
        <v>-17.275010053876205</v>
      </c>
      <c r="F21" s="532">
        <v>63.482109999999999</v>
      </c>
      <c r="G21" s="532">
        <v>62.920790000000004</v>
      </c>
      <c r="H21" s="81">
        <f t="shared" si="1"/>
        <v>-0.88421761658520337</v>
      </c>
    </row>
    <row r="22" spans="1:10" ht="15" customHeight="1">
      <c r="A22" s="525">
        <v>4039000</v>
      </c>
      <c r="B22" s="521" t="s">
        <v>302</v>
      </c>
      <c r="C22" s="527">
        <v>2.1897292999999998</v>
      </c>
      <c r="D22" s="527">
        <v>14.9486723</v>
      </c>
      <c r="E22" s="81">
        <f t="shared" si="0"/>
        <v>582.67215952218385</v>
      </c>
      <c r="F22" s="532">
        <v>13.644909999999999</v>
      </c>
      <c r="G22" s="532">
        <v>52.145249999999997</v>
      </c>
      <c r="H22" s="81">
        <f t="shared" si="1"/>
        <v>282.15898822344741</v>
      </c>
    </row>
    <row r="23" spans="1:10" ht="15" customHeight="1">
      <c r="A23" s="525">
        <v>4041000</v>
      </c>
      <c r="B23" s="521" t="s">
        <v>154</v>
      </c>
      <c r="C23" s="527">
        <v>1786.778</v>
      </c>
      <c r="D23" s="527">
        <v>3342.9531729999999</v>
      </c>
      <c r="E23" s="81">
        <f t="shared" si="0"/>
        <v>87.093929576030149</v>
      </c>
      <c r="F23" s="532">
        <v>2688.19679</v>
      </c>
      <c r="G23" s="532">
        <v>3301.29367</v>
      </c>
      <c r="H23" s="81">
        <f t="shared" si="1"/>
        <v>22.806993977550285</v>
      </c>
    </row>
    <row r="24" spans="1:10" ht="15" customHeight="1">
      <c r="A24" s="526">
        <v>4049000</v>
      </c>
      <c r="B24" s="521" t="s">
        <v>288</v>
      </c>
      <c r="C24" s="527">
        <v>348.85174999999998</v>
      </c>
      <c r="D24" s="527">
        <v>372.55428000000001</v>
      </c>
      <c r="E24" s="81">
        <f t="shared" si="0"/>
        <v>6.7944420516738102</v>
      </c>
      <c r="F24" s="532">
        <v>1770.2050200000001</v>
      </c>
      <c r="G24" s="532">
        <v>1693.98163</v>
      </c>
      <c r="H24" s="81">
        <f t="shared" si="1"/>
        <v>-4.3059074592388225</v>
      </c>
    </row>
    <row r="25" spans="1:10" ht="15" customHeight="1">
      <c r="A25" s="525">
        <v>4051000</v>
      </c>
      <c r="B25" s="521" t="s">
        <v>155</v>
      </c>
      <c r="C25" s="527">
        <v>2882.9732666</v>
      </c>
      <c r="D25" s="527">
        <v>3022.0113845999999</v>
      </c>
      <c r="E25" s="81">
        <f t="shared" si="0"/>
        <v>4.8227335164981566</v>
      </c>
      <c r="F25" s="532">
        <v>12548.29708</v>
      </c>
      <c r="G25" s="532">
        <v>14657.00851</v>
      </c>
      <c r="H25" s="81">
        <f t="shared" si="1"/>
        <v>16.804761766128017</v>
      </c>
    </row>
    <row r="26" spans="1:10" ht="15" customHeight="1">
      <c r="A26" s="525">
        <v>4052000</v>
      </c>
      <c r="B26" s="521" t="s">
        <v>404</v>
      </c>
      <c r="C26" s="527">
        <v>28.326349999999998</v>
      </c>
      <c r="D26" s="527">
        <v>50.584000000000003</v>
      </c>
      <c r="E26" s="81">
        <f t="shared" si="0"/>
        <v>78.57577838302501</v>
      </c>
      <c r="F26" s="532">
        <v>148.13084000000001</v>
      </c>
      <c r="G26" s="532">
        <v>319.93950000000001</v>
      </c>
      <c r="H26" s="81">
        <f t="shared" si="1"/>
        <v>115.98439595697965</v>
      </c>
    </row>
    <row r="27" spans="1:10" ht="15" customHeight="1">
      <c r="A27" s="525">
        <v>4059000</v>
      </c>
      <c r="B27" s="521" t="s">
        <v>427</v>
      </c>
      <c r="C27" s="527">
        <v>0.54300000000000004</v>
      </c>
      <c r="D27" s="527">
        <v>3.89532E-2</v>
      </c>
      <c r="E27" s="81">
        <f t="shared" si="0"/>
        <v>-92.826298342541435</v>
      </c>
      <c r="F27" s="532">
        <v>3.82</v>
      </c>
      <c r="G27" s="532">
        <v>2.5250000000000002E-2</v>
      </c>
      <c r="H27" s="81">
        <f t="shared" si="1"/>
        <v>-99.339005235602102</v>
      </c>
      <c r="I27" s="44"/>
      <c r="J27" s="44"/>
    </row>
    <row r="28" spans="1:10" ht="15" customHeight="1">
      <c r="A28" s="323"/>
      <c r="B28" s="11"/>
      <c r="C28" s="38"/>
      <c r="D28" s="38"/>
      <c r="E28" s="81"/>
      <c r="F28" s="38"/>
      <c r="G28" s="38"/>
      <c r="H28" s="81"/>
      <c r="I28" s="44"/>
    </row>
    <row r="29" spans="1:10" ht="15" customHeight="1">
      <c r="A29" s="538">
        <v>4061000</v>
      </c>
      <c r="B29" s="534" t="s">
        <v>312</v>
      </c>
      <c r="C29" s="229">
        <v>5115</v>
      </c>
      <c r="D29" s="229">
        <v>6632</v>
      </c>
      <c r="E29" s="81">
        <f t="shared" si="0"/>
        <v>29.657869012707728</v>
      </c>
      <c r="F29" s="229">
        <v>20414</v>
      </c>
      <c r="G29" s="229">
        <v>27209</v>
      </c>
      <c r="H29" s="81">
        <f t="shared" si="1"/>
        <v>33.285980209660025</v>
      </c>
    </row>
    <row r="30" spans="1:10" ht="15" customHeight="1">
      <c r="A30" s="538">
        <v>4062000</v>
      </c>
      <c r="B30" s="534" t="s">
        <v>156</v>
      </c>
      <c r="C30" s="229">
        <v>421</v>
      </c>
      <c r="D30" s="229">
        <v>565</v>
      </c>
      <c r="E30" s="81">
        <f t="shared" si="0"/>
        <v>34.204275534441805</v>
      </c>
      <c r="F30" s="229">
        <v>2311</v>
      </c>
      <c r="G30" s="229">
        <v>2456</v>
      </c>
      <c r="H30" s="81">
        <f t="shared" si="1"/>
        <v>6.2743401125054055</v>
      </c>
    </row>
    <row r="31" spans="1:10" ht="15" customHeight="1">
      <c r="A31" s="538">
        <v>4063000</v>
      </c>
      <c r="B31" s="534" t="s">
        <v>304</v>
      </c>
      <c r="C31" s="229">
        <v>916</v>
      </c>
      <c r="D31" s="229">
        <v>772</v>
      </c>
      <c r="E31" s="81">
        <f t="shared" si="0"/>
        <v>-15.720524017467252</v>
      </c>
      <c r="F31" s="229">
        <v>4217</v>
      </c>
      <c r="G31" s="229">
        <v>3979</v>
      </c>
      <c r="H31" s="81">
        <f t="shared" si="1"/>
        <v>-5.6438226227175754</v>
      </c>
    </row>
    <row r="32" spans="1:10" ht="15" customHeight="1">
      <c r="A32" s="538">
        <v>4064000</v>
      </c>
      <c r="B32" s="534" t="s">
        <v>157</v>
      </c>
      <c r="C32" s="229">
        <v>122</v>
      </c>
      <c r="D32" s="229">
        <v>153</v>
      </c>
      <c r="E32" s="81">
        <f t="shared" si="0"/>
        <v>25.409836065573764</v>
      </c>
      <c r="F32" s="229">
        <v>1030</v>
      </c>
      <c r="G32" s="229">
        <v>1211</v>
      </c>
      <c r="H32" s="81">
        <f t="shared" si="1"/>
        <v>17.572815533980581</v>
      </c>
    </row>
    <row r="33" spans="1:9" ht="15" customHeight="1">
      <c r="A33" s="538">
        <v>4069000</v>
      </c>
      <c r="B33" s="534" t="s">
        <v>289</v>
      </c>
      <c r="C33" s="229">
        <v>13302</v>
      </c>
      <c r="D33" s="229">
        <v>14370</v>
      </c>
      <c r="E33" s="81">
        <f t="shared" si="0"/>
        <v>8.0288678394226487</v>
      </c>
      <c r="F33" s="229">
        <v>49749</v>
      </c>
      <c r="G33" s="229">
        <v>51070</v>
      </c>
      <c r="H33" s="81">
        <f t="shared" si="1"/>
        <v>2.6553297553719712</v>
      </c>
    </row>
    <row r="34" spans="1:9" ht="15" customHeight="1">
      <c r="A34" s="538"/>
      <c r="B34" s="421" t="s">
        <v>481</v>
      </c>
      <c r="C34" s="413">
        <v>19875</v>
      </c>
      <c r="D34" s="413">
        <v>22492</v>
      </c>
      <c r="E34" s="189">
        <f t="shared" si="0"/>
        <v>13.167295597484285</v>
      </c>
      <c r="F34" s="413">
        <v>77721</v>
      </c>
      <c r="G34" s="413">
        <v>85926</v>
      </c>
      <c r="H34" s="189">
        <f t="shared" ref="H34" si="2">(G34/F34-1)*100</f>
        <v>10.556992318678349</v>
      </c>
    </row>
    <row r="35" spans="1:9" ht="15" customHeight="1">
      <c r="A35" s="323"/>
      <c r="B35" s="11"/>
      <c r="C35" s="38"/>
      <c r="D35" s="38"/>
      <c r="E35" s="81"/>
      <c r="F35" s="38"/>
      <c r="G35" s="38"/>
      <c r="H35" s="81"/>
    </row>
    <row r="36" spans="1:9" ht="15" customHeight="1">
      <c r="A36" s="538">
        <v>19011010</v>
      </c>
      <c r="B36" s="534" t="s">
        <v>305</v>
      </c>
      <c r="C36" s="229">
        <v>1531</v>
      </c>
      <c r="D36" s="229">
        <v>1071</v>
      </c>
      <c r="E36" s="81">
        <f t="shared" si="0"/>
        <v>-30.045721750489875</v>
      </c>
      <c r="F36" s="229">
        <v>10352</v>
      </c>
      <c r="G36" s="229">
        <v>5462</v>
      </c>
      <c r="H36" s="81">
        <f t="shared" ref="H36:H39" si="3">(G36/F36-1)*100</f>
        <v>-47.237248840803716</v>
      </c>
      <c r="I36" s="12"/>
    </row>
    <row r="37" spans="1:9">
      <c r="A37" s="538">
        <v>19019011</v>
      </c>
      <c r="B37" s="534" t="s">
        <v>158</v>
      </c>
      <c r="C37" s="229">
        <v>342</v>
      </c>
      <c r="D37" s="229">
        <v>407</v>
      </c>
      <c r="E37" s="81">
        <f t="shared" si="0"/>
        <v>19.005847953216382</v>
      </c>
      <c r="F37" s="229">
        <v>662</v>
      </c>
      <c r="G37" s="229">
        <v>895</v>
      </c>
      <c r="H37" s="81">
        <f t="shared" si="3"/>
        <v>35.196374622356494</v>
      </c>
      <c r="I37" s="54"/>
    </row>
    <row r="38" spans="1:9">
      <c r="A38" s="538">
        <v>22029931</v>
      </c>
      <c r="B38" s="534" t="s">
        <v>417</v>
      </c>
      <c r="C38" s="229">
        <v>7</v>
      </c>
      <c r="D38" s="229">
        <v>32</v>
      </c>
      <c r="E38" s="81">
        <f t="shared" si="0"/>
        <v>357.14285714285711</v>
      </c>
      <c r="F38" s="229">
        <v>29</v>
      </c>
      <c r="G38" s="229">
        <v>103</v>
      </c>
      <c r="H38" s="81">
        <f t="shared" si="3"/>
        <v>255.17241379310346</v>
      </c>
      <c r="I38" s="54"/>
    </row>
    <row r="39" spans="1:9" ht="12" thickBot="1">
      <c r="A39" s="538">
        <v>22029932</v>
      </c>
      <c r="B39" s="534" t="s">
        <v>418</v>
      </c>
      <c r="C39" s="229">
        <v>22</v>
      </c>
      <c r="D39" s="229">
        <v>27</v>
      </c>
      <c r="E39" s="81">
        <f t="shared" si="0"/>
        <v>22.72727272727273</v>
      </c>
      <c r="F39" s="229">
        <v>81</v>
      </c>
      <c r="G39" s="229">
        <v>58</v>
      </c>
      <c r="H39" s="81">
        <f t="shared" si="3"/>
        <v>-28.395061728395067</v>
      </c>
      <c r="I39" s="62"/>
    </row>
    <row r="40" spans="1:9" ht="18" customHeight="1" thickBot="1">
      <c r="A40" s="742" t="s">
        <v>159</v>
      </c>
      <c r="B40" s="743"/>
      <c r="C40" s="642"/>
      <c r="D40" s="642"/>
      <c r="E40" s="643"/>
      <c r="F40" s="642">
        <f>SUM(F7:F39)-F34</f>
        <v>139707.8094</v>
      </c>
      <c r="G40" s="642">
        <f>SUM(G7:G39)-G34</f>
        <v>141419.16115</v>
      </c>
      <c r="H40" s="644">
        <f>(G40/F40-1)*100</f>
        <v>1.2249506719414605</v>
      </c>
      <c r="I40" s="62"/>
    </row>
    <row r="41" spans="1:9">
      <c r="A41" s="515" t="s">
        <v>374</v>
      </c>
      <c r="B41" s="514"/>
      <c r="C41" s="514"/>
      <c r="D41" s="514"/>
      <c r="E41" s="514"/>
      <c r="F41" s="514"/>
      <c r="G41" s="514"/>
      <c r="H41" s="516"/>
      <c r="I41" s="62"/>
    </row>
    <row r="42" spans="1:9">
      <c r="I42" s="62"/>
    </row>
    <row r="43" spans="1:9">
      <c r="F43" s="236"/>
      <c r="G43" s="236"/>
      <c r="H43" s="322"/>
      <c r="I43" s="62"/>
    </row>
    <row r="44" spans="1:9">
      <c r="F44" s="236"/>
      <c r="G44" s="236"/>
      <c r="H44" s="322"/>
      <c r="I44" s="62"/>
    </row>
    <row r="45" spans="1:9">
      <c r="F45" s="236"/>
      <c r="G45" s="236"/>
      <c r="H45" s="322"/>
      <c r="I45" s="62"/>
    </row>
    <row r="46" spans="1:9" ht="13.2">
      <c r="A46" s="740">
        <v>18</v>
      </c>
      <c r="B46" s="740"/>
      <c r="C46" s="740"/>
      <c r="D46" s="740"/>
      <c r="E46" s="740"/>
      <c r="F46" s="740"/>
      <c r="G46" s="740"/>
      <c r="H46" s="740"/>
      <c r="I46" s="62"/>
    </row>
    <row r="47" spans="1:9">
      <c r="D47" s="321"/>
      <c r="E47" s="321"/>
      <c r="F47" s="236"/>
      <c r="G47" s="236"/>
      <c r="H47" s="322"/>
      <c r="I47" s="62"/>
    </row>
    <row r="48" spans="1:9">
      <c r="D48" s="321"/>
      <c r="E48" s="321"/>
      <c r="F48" s="236"/>
      <c r="G48" s="236"/>
      <c r="H48" s="322"/>
      <c r="I48" s="62"/>
    </row>
    <row r="49" spans="4:9">
      <c r="D49" s="321"/>
      <c r="E49" s="321"/>
      <c r="F49" s="236"/>
      <c r="G49" s="236"/>
      <c r="H49" s="322"/>
      <c r="I49" s="62"/>
    </row>
    <row r="50" spans="4:9">
      <c r="D50" s="321"/>
      <c r="E50" s="321"/>
      <c r="F50" s="236"/>
      <c r="G50" s="236"/>
      <c r="H50" s="322"/>
      <c r="I50" s="62"/>
    </row>
    <row r="51" spans="4:9">
      <c r="D51" s="321"/>
      <c r="E51" s="321"/>
      <c r="F51" s="236"/>
      <c r="G51" s="236"/>
      <c r="H51" s="322"/>
      <c r="I51" s="62"/>
    </row>
    <row r="52" spans="4:9">
      <c r="D52" s="321"/>
      <c r="E52" s="321"/>
      <c r="F52" s="236"/>
      <c r="G52" s="236"/>
      <c r="H52" s="322"/>
      <c r="I52" s="62"/>
    </row>
    <row r="53" spans="4:9">
      <c r="D53" s="321"/>
      <c r="E53" s="321"/>
      <c r="F53" s="236"/>
      <c r="G53" s="236"/>
      <c r="H53" s="322"/>
      <c r="I53" s="62"/>
    </row>
    <row r="54" spans="4:9">
      <c r="D54" s="321"/>
      <c r="E54" s="321"/>
      <c r="F54" s="236"/>
      <c r="G54" s="236"/>
      <c r="H54" s="322"/>
      <c r="I54" s="62"/>
    </row>
    <row r="55" spans="4:9">
      <c r="D55" s="321"/>
      <c r="E55" s="321"/>
      <c r="F55" s="236"/>
      <c r="G55" s="236"/>
      <c r="H55" s="322"/>
      <c r="I55" s="62"/>
    </row>
    <row r="56" spans="4:9">
      <c r="D56" s="321"/>
      <c r="E56" s="321"/>
      <c r="F56" s="236"/>
      <c r="G56" s="236"/>
      <c r="H56" s="322"/>
      <c r="I56" s="62"/>
    </row>
    <row r="57" spans="4:9">
      <c r="D57" s="321"/>
      <c r="E57" s="321"/>
      <c r="F57" s="236"/>
      <c r="G57" s="236"/>
      <c r="H57" s="322"/>
      <c r="I57" s="62"/>
    </row>
    <row r="58" spans="4:9">
      <c r="D58" s="321"/>
      <c r="E58" s="321"/>
      <c r="F58" s="236"/>
      <c r="G58" s="236"/>
      <c r="H58" s="322"/>
      <c r="I58" s="62"/>
    </row>
    <row r="59" spans="4:9">
      <c r="D59" s="321"/>
      <c r="E59" s="321"/>
      <c r="F59" s="236"/>
      <c r="G59" s="236"/>
      <c r="H59" s="322"/>
      <c r="I59" s="62"/>
    </row>
    <row r="60" spans="4:9">
      <c r="D60" s="321"/>
      <c r="E60" s="321"/>
      <c r="F60" s="236"/>
      <c r="G60" s="236"/>
      <c r="H60" s="322"/>
      <c r="I60" s="62"/>
    </row>
    <row r="61" spans="4:9">
      <c r="D61" s="321"/>
      <c r="E61" s="321"/>
      <c r="F61" s="236"/>
      <c r="G61" s="236"/>
      <c r="H61" s="322"/>
      <c r="I61" s="62"/>
    </row>
    <row r="62" spans="4:9">
      <c r="D62" s="321"/>
      <c r="E62" s="321"/>
      <c r="F62" s="236"/>
      <c r="G62" s="236"/>
      <c r="H62" s="322"/>
      <c r="I62" s="62"/>
    </row>
    <row r="63" spans="4:9">
      <c r="D63" s="321"/>
      <c r="E63" s="321"/>
      <c r="F63" s="236"/>
      <c r="G63" s="236"/>
      <c r="H63" s="322"/>
      <c r="I63" s="62"/>
    </row>
    <row r="64" spans="4:9">
      <c r="D64" s="321"/>
      <c r="E64" s="321"/>
      <c r="F64" s="236"/>
      <c r="G64" s="236"/>
      <c r="H64" s="322"/>
      <c r="I64" s="62"/>
    </row>
    <row r="65" spans="4:9">
      <c r="D65" s="321"/>
      <c r="E65" s="321"/>
      <c r="F65" s="236"/>
      <c r="G65" s="236"/>
      <c r="H65" s="322"/>
      <c r="I65" s="62"/>
    </row>
    <row r="66" spans="4:9">
      <c r="D66" s="321"/>
      <c r="E66" s="321"/>
      <c r="F66" s="236"/>
      <c r="G66" s="236"/>
      <c r="H66" s="322"/>
      <c r="I66" s="62"/>
    </row>
    <row r="67" spans="4:9">
      <c r="D67" s="321"/>
      <c r="E67" s="321"/>
      <c r="F67" s="321"/>
      <c r="G67" s="321"/>
      <c r="H67" s="322"/>
      <c r="I67" s="12"/>
    </row>
  </sheetData>
  <mergeCells count="8">
    <mergeCell ref="A46:H46"/>
    <mergeCell ref="A1:H1"/>
    <mergeCell ref="A3:H3"/>
    <mergeCell ref="A4:H4"/>
    <mergeCell ref="C5:D5"/>
    <mergeCell ref="F5:G5"/>
    <mergeCell ref="B5:B6"/>
    <mergeCell ref="A40:B40"/>
  </mergeCells>
  <printOptions horizontalCentered="1"/>
  <pageMargins left="0.55118110236220474" right="0.43307086614173229" top="0.9055118110236221" bottom="0.78740157480314965" header="0.51181102362204722" footer="0.19685039370078741"/>
  <pageSetup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view="pageBreakPreview" topLeftCell="A16" zoomScaleNormal="100" zoomScaleSheetLayoutView="100" workbookViewId="0">
      <selection activeCell="F29" sqref="F29"/>
    </sheetView>
  </sheetViews>
  <sheetFormatPr baseColWidth="10" defaultColWidth="10.921875" defaultRowHeight="11.4"/>
  <cols>
    <col min="1" max="1" width="17.3828125" style="11" customWidth="1"/>
    <col min="2" max="4" width="15.07421875" style="11" customWidth="1"/>
    <col min="5" max="12" width="3.921875" style="11" customWidth="1"/>
    <col min="13" max="13" width="4.4609375" style="11" customWidth="1"/>
    <col min="14" max="14" width="4.23046875" style="11" customWidth="1"/>
    <col min="15" max="15" width="4.07421875" style="11" customWidth="1"/>
    <col min="16" max="37" width="3.921875" style="11" customWidth="1"/>
    <col min="38" max="38" width="6.3828125" style="11" customWidth="1"/>
    <col min="39" max="39" width="5.07421875" style="11" customWidth="1"/>
    <col min="40" max="40" width="4.07421875" style="11" customWidth="1"/>
    <col min="41" max="16384" width="10.921875" style="11"/>
  </cols>
  <sheetData>
    <row r="1" spans="1:42" ht="15" customHeight="1">
      <c r="A1" s="423"/>
      <c r="B1" s="423"/>
      <c r="C1" s="423"/>
      <c r="D1" s="423"/>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42" ht="15" customHeight="1">
      <c r="A2" s="656" t="s">
        <v>319</v>
      </c>
      <c r="B2" s="656"/>
      <c r="C2" s="656"/>
      <c r="D2" s="656"/>
    </row>
    <row r="3" spans="1:42" ht="15" customHeight="1">
      <c r="A3" s="414"/>
      <c r="B3" s="414"/>
      <c r="C3" s="414"/>
      <c r="D3" s="414"/>
    </row>
    <row r="4" spans="1:42" ht="15" customHeight="1">
      <c r="A4" s="687" t="s">
        <v>10</v>
      </c>
      <c r="B4" s="687"/>
      <c r="C4" s="687"/>
      <c r="D4" s="687"/>
    </row>
    <row r="5" spans="1:42" ht="15" customHeight="1">
      <c r="A5" s="744" t="s">
        <v>544</v>
      </c>
      <c r="B5" s="744"/>
      <c r="C5" s="744"/>
      <c r="D5" s="744"/>
    </row>
    <row r="6" spans="1:42" ht="15" customHeight="1">
      <c r="A6" s="691" t="s">
        <v>151</v>
      </c>
      <c r="B6" s="418" t="s">
        <v>160</v>
      </c>
      <c r="C6" s="419" t="s">
        <v>161</v>
      </c>
      <c r="D6" s="419" t="s">
        <v>162</v>
      </c>
      <c r="N6" s="44"/>
      <c r="O6" s="44"/>
    </row>
    <row r="7" spans="1:42" ht="15" customHeight="1">
      <c r="A7" s="692"/>
      <c r="B7" s="424" t="s">
        <v>170</v>
      </c>
      <c r="C7" s="425" t="s">
        <v>364</v>
      </c>
      <c r="D7" s="425" t="s">
        <v>357</v>
      </c>
    </row>
    <row r="8" spans="1:42" ht="15" customHeight="1">
      <c r="A8" s="57" t="s">
        <v>430</v>
      </c>
      <c r="B8" s="542">
        <v>5074.8530000000001</v>
      </c>
      <c r="C8" s="542">
        <v>15627.317429999999</v>
      </c>
      <c r="D8" s="75">
        <f t="shared" ref="D8:D13" si="0">C8/B8*1000</f>
        <v>3079.363565801807</v>
      </c>
      <c r="F8" s="44"/>
    </row>
    <row r="9" spans="1:42" ht="15" customHeight="1">
      <c r="A9" s="535" t="s">
        <v>431</v>
      </c>
      <c r="B9" s="540">
        <v>5712.3486230999997</v>
      </c>
      <c r="C9" s="540">
        <v>10799.152880000001</v>
      </c>
      <c r="D9" s="75">
        <f t="shared" si="0"/>
        <v>1890.4926139013335</v>
      </c>
      <c r="E9" s="62"/>
      <c r="F9" s="62"/>
      <c r="O9" s="62"/>
      <c r="P9" s="62"/>
      <c r="Q9" s="62"/>
      <c r="R9" s="62"/>
      <c r="S9" s="62"/>
      <c r="T9" s="62"/>
      <c r="U9" s="62"/>
      <c r="V9" s="62"/>
      <c r="W9" s="62"/>
      <c r="X9" s="62"/>
      <c r="Y9" s="62"/>
      <c r="Z9" s="62"/>
      <c r="AA9" s="62"/>
      <c r="AB9" s="62"/>
      <c r="AC9" s="62"/>
      <c r="AD9" s="62"/>
      <c r="AE9" s="62"/>
      <c r="AF9" s="62"/>
      <c r="AG9" s="62"/>
      <c r="AH9" s="62"/>
      <c r="AI9" s="62"/>
      <c r="AJ9" s="62"/>
      <c r="AK9" s="62"/>
      <c r="AL9" s="44"/>
      <c r="AM9" s="44"/>
    </row>
    <row r="10" spans="1:42" ht="15" customHeight="1">
      <c r="A10" s="535" t="s">
        <v>164</v>
      </c>
      <c r="B10" s="540">
        <v>3730.4561252999997</v>
      </c>
      <c r="C10" s="540">
        <v>5047.4205499999998</v>
      </c>
      <c r="D10" s="75">
        <f t="shared" si="0"/>
        <v>1353.0304017699957</v>
      </c>
      <c r="F10" s="44"/>
      <c r="O10" s="44"/>
      <c r="AO10" s="44"/>
      <c r="AP10" s="44"/>
    </row>
    <row r="11" spans="1:42" ht="15" customHeight="1">
      <c r="A11" s="535" t="s">
        <v>123</v>
      </c>
      <c r="B11" s="540">
        <v>22491.8761357</v>
      </c>
      <c r="C11" s="540">
        <v>85925.625169999999</v>
      </c>
      <c r="D11" s="75">
        <f t="shared" si="0"/>
        <v>3820.2960327358123</v>
      </c>
    </row>
    <row r="12" spans="1:42" ht="24" customHeight="1">
      <c r="A12" s="539" t="s">
        <v>305</v>
      </c>
      <c r="B12" s="541">
        <v>1070.6036500999999</v>
      </c>
      <c r="C12" s="541">
        <v>5461.7415599999995</v>
      </c>
      <c r="D12" s="172">
        <f t="shared" si="0"/>
        <v>5101.5532774335725</v>
      </c>
    </row>
    <row r="13" spans="1:42" ht="15" customHeight="1">
      <c r="A13" s="535" t="s">
        <v>165</v>
      </c>
      <c r="B13" s="540">
        <v>5619.4087380000001</v>
      </c>
      <c r="C13" s="540">
        <v>18557.99051</v>
      </c>
      <c r="D13" s="75">
        <f t="shared" si="0"/>
        <v>3302.4809860342998</v>
      </c>
    </row>
    <row r="14" spans="1:42" ht="15" customHeight="1">
      <c r="A14" s="535"/>
      <c r="B14" s="536"/>
      <c r="C14" s="536"/>
      <c r="D14" s="75"/>
    </row>
    <row r="15" spans="1:42" ht="15" customHeight="1">
      <c r="A15" s="367" t="s">
        <v>159</v>
      </c>
      <c r="B15" s="365">
        <f>+SUM(B8:B13)</f>
        <v>43699.546272199994</v>
      </c>
      <c r="C15" s="365">
        <f>+SUM(C8:C13)</f>
        <v>141419.2481</v>
      </c>
      <c r="D15" s="355"/>
    </row>
    <row r="16" spans="1:42" ht="15" customHeight="1">
      <c r="A16" s="32"/>
      <c r="B16" s="35"/>
      <c r="C16" s="33"/>
      <c r="D16" s="33"/>
    </row>
    <row r="17" spans="1:40" ht="15" customHeight="1">
      <c r="A17" s="66" t="s">
        <v>374</v>
      </c>
      <c r="B17" s="76"/>
      <c r="C17" s="76"/>
      <c r="D17" s="77"/>
    </row>
    <row r="18" spans="1:40" ht="15" customHeight="1"/>
    <row r="19" spans="1:40" ht="15" customHeight="1"/>
    <row r="20" spans="1:40" ht="17.25" customHeight="1"/>
    <row r="21" spans="1:40" ht="17.25" customHeight="1">
      <c r="AL21" s="11" t="s">
        <v>163</v>
      </c>
      <c r="AM21" s="44">
        <f t="shared" ref="AM21:AM26" si="1">C8</f>
        <v>15627.317429999999</v>
      </c>
      <c r="AN21" s="87">
        <f t="shared" ref="AN21:AN27" si="2">AM21/$AM$27*100</f>
        <v>11.05034685161786</v>
      </c>
    </row>
    <row r="22" spans="1:40" ht="17.25" customHeight="1">
      <c r="AL22" s="12" t="str">
        <f>A9</f>
        <v>Leche descremada en polvo</v>
      </c>
      <c r="AM22" s="62">
        <f t="shared" si="1"/>
        <v>10799.152880000001</v>
      </c>
      <c r="AN22" s="87">
        <f t="shared" si="2"/>
        <v>7.6362680647005936</v>
      </c>
    </row>
    <row r="23" spans="1:40" ht="17.25" customHeight="1">
      <c r="AL23" s="12" t="str">
        <f>A10</f>
        <v>Suero y lactosuero</v>
      </c>
      <c r="AM23" s="62">
        <f t="shared" si="1"/>
        <v>5047.4205499999998</v>
      </c>
      <c r="AN23" s="87">
        <f t="shared" si="2"/>
        <v>3.5691185024763259</v>
      </c>
    </row>
    <row r="24" spans="1:40" ht="17.25" customHeight="1">
      <c r="AL24" s="12" t="str">
        <f>A11</f>
        <v>Quesos</v>
      </c>
      <c r="AM24" s="62">
        <f t="shared" si="1"/>
        <v>85925.625169999999</v>
      </c>
      <c r="AN24" s="87">
        <f t="shared" si="2"/>
        <v>60.759497963983314</v>
      </c>
    </row>
    <row r="25" spans="1:40" ht="17.25" customHeight="1">
      <c r="AL25" s="12" t="str">
        <f>A12</f>
        <v>Preparaciones para la alimentación infantil</v>
      </c>
      <c r="AM25" s="62">
        <f t="shared" si="1"/>
        <v>5461.7415599999995</v>
      </c>
      <c r="AN25" s="87">
        <f>AM25/$AM$27*100</f>
        <v>3.8620920655283837</v>
      </c>
    </row>
    <row r="26" spans="1:40" ht="17.25" customHeight="1">
      <c r="AL26" s="12" t="str">
        <f>A13</f>
        <v>Otros productos</v>
      </c>
      <c r="AM26" s="62">
        <f t="shared" si="1"/>
        <v>18557.99051</v>
      </c>
      <c r="AN26" s="87">
        <f t="shared" si="2"/>
        <v>13.122676551693532</v>
      </c>
    </row>
    <row r="27" spans="1:40" ht="17.25" customHeight="1">
      <c r="AL27" s="12"/>
      <c r="AM27" s="62">
        <f>SUM(AM21:AM26)</f>
        <v>141419.2481</v>
      </c>
      <c r="AN27" s="87">
        <f t="shared" si="2"/>
        <v>100</v>
      </c>
    </row>
    <row r="28" spans="1:40" ht="17.25" customHeight="1"/>
    <row r="29" spans="1:40" ht="17.25" customHeight="1">
      <c r="AL29" s="12"/>
    </row>
    <row r="30" spans="1:40" ht="17.25" customHeight="1"/>
    <row r="31" spans="1:40" ht="17.25" customHeight="1"/>
    <row r="32" spans="1:40" ht="17.25" customHeight="1"/>
    <row r="33" spans="1:4" ht="17.25" customHeight="1"/>
    <row r="34" spans="1:4" ht="17.25" customHeight="1"/>
    <row r="44" spans="1:4" ht="13.2">
      <c r="A44" s="658">
        <v>19</v>
      </c>
      <c r="B44" s="658"/>
      <c r="C44" s="658"/>
      <c r="D44" s="658"/>
    </row>
  </sheetData>
  <mergeCells count="5">
    <mergeCell ref="A2:D2"/>
    <mergeCell ref="A4:D4"/>
    <mergeCell ref="A5:D5"/>
    <mergeCell ref="A6:A7"/>
    <mergeCell ref="A44:D44"/>
  </mergeCells>
  <printOptions horizontalCentered="1"/>
  <pageMargins left="0.59055118110236227" right="0.59055118110236227" top="1.0236220472440944" bottom="0.78740157480314965" header="0.51181102362204722" footer="0.19685039370078741"/>
  <pageSetup firstPageNumber="0" orientation="portrait" r:id="rId1"/>
  <colBreaks count="1" manualBreakCount="1">
    <brk id="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view="pageBreakPreview" topLeftCell="A10" zoomScaleNormal="98" zoomScaleSheetLayoutView="100" zoomScalePageLayoutView="98" workbookViewId="0">
      <selection activeCell="F29" sqref="F29"/>
    </sheetView>
  </sheetViews>
  <sheetFormatPr baseColWidth="10" defaultColWidth="10.921875" defaultRowHeight="11.4"/>
  <cols>
    <col min="1" max="1" width="12.4609375" style="11" customWidth="1"/>
    <col min="2" max="10" width="6.07421875" style="11" customWidth="1"/>
    <col min="11" max="11" width="5.921875" style="11" customWidth="1"/>
    <col min="12" max="16" width="5.07421875" style="11" customWidth="1"/>
    <col min="17" max="36" width="9.07421875" style="11" customWidth="1"/>
    <col min="37" max="37" width="4.07421875" style="11" customWidth="1"/>
    <col min="38" max="38" width="5.07421875" style="62" customWidth="1"/>
    <col min="39" max="41" width="5.07421875" style="12" customWidth="1"/>
    <col min="42" max="42" width="5.61328125" style="11" customWidth="1"/>
    <col min="43" max="16384" width="10.921875" style="11"/>
  </cols>
  <sheetData>
    <row r="1" spans="1:41" ht="14.25" customHeight="1">
      <c r="A1" s="679" t="s">
        <v>320</v>
      </c>
      <c r="B1" s="679"/>
      <c r="C1" s="679"/>
      <c r="D1" s="679"/>
      <c r="E1" s="679"/>
      <c r="F1" s="679"/>
      <c r="G1" s="679"/>
      <c r="H1" s="679"/>
      <c r="I1" s="679"/>
      <c r="J1" s="679"/>
    </row>
    <row r="2" spans="1:41" ht="13.95" customHeight="1">
      <c r="A2" s="466"/>
      <c r="B2" s="466"/>
      <c r="C2" s="466"/>
      <c r="D2" s="466"/>
      <c r="E2" s="466"/>
      <c r="F2" s="466"/>
      <c r="G2" s="466"/>
      <c r="H2" s="466"/>
      <c r="I2" s="466"/>
      <c r="J2" s="466"/>
    </row>
    <row r="3" spans="1:41" ht="14.25" customHeight="1">
      <c r="A3" s="718" t="s">
        <v>468</v>
      </c>
      <c r="B3" s="718"/>
      <c r="C3" s="718"/>
      <c r="D3" s="718"/>
      <c r="E3" s="718"/>
      <c r="F3" s="718"/>
      <c r="G3" s="718"/>
      <c r="H3" s="718"/>
      <c r="I3" s="718"/>
      <c r="J3" s="718"/>
    </row>
    <row r="4" spans="1:41" ht="14.25" customHeight="1">
      <c r="A4" s="473"/>
      <c r="B4" s="687" t="s">
        <v>166</v>
      </c>
      <c r="C4" s="687"/>
      <c r="D4" s="687" t="s">
        <v>167</v>
      </c>
      <c r="E4" s="687"/>
      <c r="F4" s="687" t="s">
        <v>168</v>
      </c>
      <c r="G4" s="687"/>
      <c r="H4" s="745" t="s">
        <v>471</v>
      </c>
      <c r="I4" s="745"/>
      <c r="J4" s="745"/>
    </row>
    <row r="5" spans="1:41" ht="14.25" customHeight="1">
      <c r="A5" s="412" t="s">
        <v>169</v>
      </c>
      <c r="B5" s="701" t="s">
        <v>152</v>
      </c>
      <c r="C5" s="701"/>
      <c r="D5" s="688" t="s">
        <v>368</v>
      </c>
      <c r="E5" s="688"/>
      <c r="F5" s="701" t="s">
        <v>367</v>
      </c>
      <c r="G5" s="701"/>
      <c r="H5" s="468" t="s">
        <v>166</v>
      </c>
      <c r="I5" s="468" t="s">
        <v>161</v>
      </c>
      <c r="J5" s="471" t="s">
        <v>161</v>
      </c>
    </row>
    <row r="6" spans="1:41" ht="14.25" customHeight="1">
      <c r="A6" s="412"/>
      <c r="B6" s="470">
        <v>2017</v>
      </c>
      <c r="C6" s="470">
        <v>2018</v>
      </c>
      <c r="D6" s="470">
        <v>2017</v>
      </c>
      <c r="E6" s="470">
        <v>2018</v>
      </c>
      <c r="F6" s="470">
        <v>2017</v>
      </c>
      <c r="G6" s="470">
        <v>2018</v>
      </c>
      <c r="H6" s="447" t="s">
        <v>170</v>
      </c>
      <c r="I6" s="447" t="s">
        <v>171</v>
      </c>
      <c r="J6" s="447" t="s">
        <v>172</v>
      </c>
      <c r="AL6" s="88">
        <v>2002</v>
      </c>
      <c r="AM6" s="88">
        <v>2003</v>
      </c>
      <c r="AN6" s="88">
        <v>2004</v>
      </c>
      <c r="AO6" s="88">
        <v>2005</v>
      </c>
    </row>
    <row r="7" spans="1:41" ht="14.25" customHeight="1">
      <c r="A7" s="57" t="s">
        <v>90</v>
      </c>
      <c r="B7" s="543">
        <v>2884.95</v>
      </c>
      <c r="C7" s="543">
        <v>576</v>
      </c>
      <c r="D7" s="543">
        <v>6942.05</v>
      </c>
      <c r="E7" s="543">
        <v>1834.3658500000001</v>
      </c>
      <c r="F7" s="75">
        <v>2406.2982027418152</v>
      </c>
      <c r="G7" s="75">
        <v>3184.6629340277782</v>
      </c>
      <c r="H7" s="81">
        <f>+(C7/B7-1)*100</f>
        <v>-80.034316019341759</v>
      </c>
      <c r="I7" s="81">
        <f>+(E7/D7-1)*100</f>
        <v>-73.576020771962163</v>
      </c>
      <c r="J7" s="64">
        <f>+(G7/F7-1)*100</f>
        <v>32.34697721168012</v>
      </c>
      <c r="AK7" s="12" t="s">
        <v>90</v>
      </c>
      <c r="AM7" s="62">
        <v>1283.6596508402677</v>
      </c>
      <c r="AN7" s="62">
        <v>1912.8309303526378</v>
      </c>
      <c r="AO7" s="62">
        <v>1974.6812257837266</v>
      </c>
    </row>
    <row r="8" spans="1:41" ht="14.25" customHeight="1">
      <c r="A8" s="32" t="s">
        <v>91</v>
      </c>
      <c r="B8" s="543">
        <v>982.98239999999998</v>
      </c>
      <c r="C8" s="543">
        <v>1251.3510000000001</v>
      </c>
      <c r="D8" s="543">
        <v>2946.46713</v>
      </c>
      <c r="E8" s="543">
        <v>3796.1849999999999</v>
      </c>
      <c r="F8" s="75">
        <v>2997.476994501631</v>
      </c>
      <c r="G8" s="75">
        <v>3033.6692103174887</v>
      </c>
      <c r="H8" s="81">
        <f>+(C8/B8-1)*100</f>
        <v>27.301465417895599</v>
      </c>
      <c r="I8" s="81">
        <f>+(E8/D8-1)*100</f>
        <v>28.838532130511151</v>
      </c>
      <c r="J8" s="64">
        <f>+(G8/F8-1)*100</f>
        <v>1.2074226385138553</v>
      </c>
      <c r="AK8" s="12" t="s">
        <v>91</v>
      </c>
      <c r="AM8" s="62">
        <v>1610.5391035902128</v>
      </c>
      <c r="AN8" s="62">
        <v>1871.573051997839</v>
      </c>
      <c r="AO8" s="62">
        <v>1690.9350100552401</v>
      </c>
    </row>
    <row r="9" spans="1:41" ht="14.25" customHeight="1">
      <c r="A9" s="32" t="s">
        <v>92</v>
      </c>
      <c r="B9" s="543">
        <v>880.625</v>
      </c>
      <c r="C9" s="543">
        <v>1483.25</v>
      </c>
      <c r="D9" s="543">
        <v>2718.0972900000002</v>
      </c>
      <c r="E9" s="543">
        <v>4489.9137499999997</v>
      </c>
      <c r="F9" s="75">
        <v>3086.5547650816184</v>
      </c>
      <c r="G9" s="75">
        <v>3027.0782066408224</v>
      </c>
      <c r="H9" s="81">
        <f>+(C9/B9-1)*100</f>
        <v>68.431511710432929</v>
      </c>
      <c r="I9" s="81">
        <f>+(E9/D9-1)*100</f>
        <v>65.185910251211027</v>
      </c>
      <c r="J9" s="64">
        <f>+(G9/F9-1)*100</f>
        <v>-1.9269562009285535</v>
      </c>
      <c r="AK9" s="12" t="s">
        <v>92</v>
      </c>
      <c r="AL9" s="62">
        <v>1400</v>
      </c>
      <c r="AM9" s="62">
        <v>1724.2656325739215</v>
      </c>
      <c r="AN9" s="62">
        <v>1964.9792511645551</v>
      </c>
      <c r="AO9" s="62">
        <v>2227.3176044944394</v>
      </c>
    </row>
    <row r="10" spans="1:41" ht="14.25" customHeight="1">
      <c r="A10" s="32" t="s">
        <v>93</v>
      </c>
      <c r="B10" s="543">
        <v>731.62300000000005</v>
      </c>
      <c r="C10" s="543">
        <v>895.65</v>
      </c>
      <c r="D10" s="543">
        <v>2618.7350000000001</v>
      </c>
      <c r="E10" s="543">
        <v>2756.3539999999998</v>
      </c>
      <c r="F10" s="75">
        <v>3579.3502937988551</v>
      </c>
      <c r="G10" s="75">
        <f>+E10/C10*1000</f>
        <v>3077.4900909953662</v>
      </c>
      <c r="H10" s="81">
        <f>+(C10/B10-1)*100</f>
        <v>22.419606819359149</v>
      </c>
      <c r="I10" s="81">
        <f>+(E10/D10-1)*100</f>
        <v>5.255170912673468</v>
      </c>
      <c r="J10" s="64">
        <f>+(G10/F10-1)*100</f>
        <v>-14.020985978180189</v>
      </c>
      <c r="AK10" s="12" t="s">
        <v>93</v>
      </c>
      <c r="AL10" s="62">
        <v>1373.3333333333333</v>
      </c>
      <c r="AM10" s="62">
        <v>1653.3333333333333</v>
      </c>
      <c r="AN10" s="62">
        <v>2070.9279221490369</v>
      </c>
      <c r="AO10" s="62">
        <v>2196.0351847984966</v>
      </c>
    </row>
    <row r="11" spans="1:41" ht="14.25" customHeight="1">
      <c r="A11" s="32" t="s">
        <v>94</v>
      </c>
      <c r="B11" s="543">
        <v>229.02500000000001</v>
      </c>
      <c r="C11" s="543">
        <v>868.60199999999998</v>
      </c>
      <c r="D11" s="543">
        <v>730.298</v>
      </c>
      <c r="E11" s="543">
        <v>2750.4991300000002</v>
      </c>
      <c r="F11" s="75">
        <v>3188.7261216024449</v>
      </c>
      <c r="G11" s="75">
        <f>+E11/C11*1000</f>
        <v>3166.5816219626486</v>
      </c>
      <c r="H11" s="81">
        <f>+(C11/B11-1)*100</f>
        <v>279.26077939089618</v>
      </c>
      <c r="I11" s="81">
        <f>+(E11/D11-1)*100</f>
        <v>276.62695639314364</v>
      </c>
      <c r="J11" s="64">
        <f>+(G11/F11-1)*100</f>
        <v>-0.69446226471993056</v>
      </c>
      <c r="AK11" s="12" t="s">
        <v>94</v>
      </c>
      <c r="AL11" s="62">
        <v>1158.4000000000001</v>
      </c>
      <c r="AM11" s="62">
        <v>1672.3809523809523</v>
      </c>
      <c r="AN11" s="62">
        <v>1939.6330096915835</v>
      </c>
      <c r="AO11" s="62">
        <v>2261.4320518182685</v>
      </c>
    </row>
    <row r="12" spans="1:41" ht="14.25" customHeight="1">
      <c r="A12" s="32" t="s">
        <v>95</v>
      </c>
      <c r="B12" s="543">
        <v>678.577</v>
      </c>
      <c r="C12" s="543"/>
      <c r="D12" s="543">
        <v>2364.8879999999999</v>
      </c>
      <c r="E12" s="543"/>
      <c r="F12" s="75">
        <v>3485.0694910083898</v>
      </c>
      <c r="G12" s="75"/>
      <c r="H12" s="81"/>
      <c r="I12" s="81"/>
      <c r="J12" s="64"/>
      <c r="AK12" s="12" t="s">
        <v>95</v>
      </c>
      <c r="AL12" s="62">
        <v>1456.5650954140162</v>
      </c>
      <c r="AM12" s="62">
        <v>1773.7931034482758</v>
      </c>
      <c r="AN12" s="62">
        <v>1979.6348196754323</v>
      </c>
      <c r="AO12" s="62">
        <v>2293.7071991713183</v>
      </c>
    </row>
    <row r="13" spans="1:41" ht="14.25" customHeight="1">
      <c r="A13" s="32" t="s">
        <v>96</v>
      </c>
      <c r="B13" s="543">
        <v>813.82500000000005</v>
      </c>
      <c r="C13" s="543"/>
      <c r="D13" s="543">
        <v>2794.4549999999999</v>
      </c>
      <c r="E13" s="543"/>
      <c r="F13" s="75">
        <v>3433.7296101741772</v>
      </c>
      <c r="G13" s="75"/>
      <c r="H13" s="81"/>
      <c r="I13" s="81"/>
      <c r="J13" s="64"/>
      <c r="AK13" s="12" t="s">
        <v>96</v>
      </c>
      <c r="AL13" s="62">
        <v>1285.8010794140325</v>
      </c>
      <c r="AM13" s="62">
        <v>1868.0769230769229</v>
      </c>
      <c r="AN13" s="62">
        <v>1918.9186717513971</v>
      </c>
      <c r="AO13" s="62">
        <v>2359.8796187283042</v>
      </c>
    </row>
    <row r="14" spans="1:41" ht="14.25" customHeight="1">
      <c r="A14" s="32" t="s">
        <v>97</v>
      </c>
      <c r="B14" s="543">
        <v>1142.7531196</v>
      </c>
      <c r="C14" s="543"/>
      <c r="D14" s="543">
        <v>2708.0082600000001</v>
      </c>
      <c r="E14" s="543"/>
      <c r="F14" s="75">
        <v>2369.7229205096278</v>
      </c>
      <c r="G14" s="75"/>
      <c r="H14" s="81"/>
      <c r="I14" s="81"/>
      <c r="J14" s="64"/>
      <c r="AK14" s="12" t="s">
        <v>97</v>
      </c>
      <c r="AL14" s="62">
        <v>1192.217286107551</v>
      </c>
      <c r="AM14" s="62">
        <v>1802.6981450252949</v>
      </c>
      <c r="AN14" s="62">
        <v>2089.455571685261</v>
      </c>
      <c r="AO14" s="62">
        <v>2281.3099494756852</v>
      </c>
    </row>
    <row r="15" spans="1:41" ht="14.25" customHeight="1">
      <c r="A15" s="32" t="s">
        <v>98</v>
      </c>
      <c r="B15" s="543">
        <v>450.1465</v>
      </c>
      <c r="C15" s="543"/>
      <c r="D15" s="543">
        <v>1529.64571</v>
      </c>
      <c r="E15" s="543"/>
      <c r="F15" s="75">
        <v>3398.1064164666391</v>
      </c>
      <c r="G15" s="75"/>
      <c r="H15" s="81"/>
      <c r="I15" s="81"/>
      <c r="J15" s="64"/>
      <c r="AK15" s="12" t="s">
        <v>98</v>
      </c>
      <c r="AL15" s="62">
        <v>1257.7658303464755</v>
      </c>
      <c r="AM15" s="62">
        <v>1875.4701211867948</v>
      </c>
      <c r="AN15" s="62">
        <v>2033.8047239356101</v>
      </c>
    </row>
    <row r="16" spans="1:41" ht="14.25" customHeight="1">
      <c r="A16" s="32" t="s">
        <v>99</v>
      </c>
      <c r="B16" s="543">
        <v>704.83</v>
      </c>
      <c r="C16" s="543"/>
      <c r="D16" s="543">
        <v>2367.70264</v>
      </c>
      <c r="E16" s="543"/>
      <c r="F16" s="75">
        <v>3359.253493750266</v>
      </c>
      <c r="G16" s="75"/>
      <c r="H16" s="81"/>
      <c r="I16" s="81"/>
      <c r="J16" s="64"/>
      <c r="AK16" s="12" t="s">
        <v>99</v>
      </c>
      <c r="AL16" s="62">
        <v>1208.1314720347007</v>
      </c>
      <c r="AM16" s="62">
        <v>1820.2368137782562</v>
      </c>
      <c r="AN16" s="62">
        <v>2116.3057779363553</v>
      </c>
    </row>
    <row r="17" spans="1:41" ht="14.25" customHeight="1">
      <c r="A17" s="32" t="s">
        <v>100</v>
      </c>
      <c r="B17" s="543">
        <v>976.29949999999997</v>
      </c>
      <c r="C17" s="543"/>
      <c r="D17" s="543">
        <v>3247.7823600000002</v>
      </c>
      <c r="E17" s="543"/>
      <c r="F17" s="81">
        <v>3326.6250366818795</v>
      </c>
      <c r="G17" s="81"/>
      <c r="H17" s="81"/>
      <c r="I17" s="81"/>
      <c r="J17" s="64"/>
      <c r="AK17" s="12" t="s">
        <v>100</v>
      </c>
      <c r="AL17" s="62">
        <v>1239.9888377284778</v>
      </c>
      <c r="AM17" s="62">
        <v>1883.1664282308059</v>
      </c>
      <c r="AN17" s="62">
        <v>1827.5917349483434</v>
      </c>
    </row>
    <row r="18" spans="1:41" ht="14.25" customHeight="1">
      <c r="A18" s="32" t="s">
        <v>101</v>
      </c>
      <c r="B18" s="543">
        <v>1321.9676919999999</v>
      </c>
      <c r="C18" s="543"/>
      <c r="D18" s="544">
        <v>4338.6093700000001</v>
      </c>
      <c r="E18" s="544"/>
      <c r="F18" s="75">
        <v>3281.9329823682256</v>
      </c>
      <c r="G18" s="75"/>
      <c r="H18" s="81"/>
      <c r="I18" s="81"/>
      <c r="J18" s="64"/>
      <c r="AK18" s="12" t="s">
        <v>101</v>
      </c>
      <c r="AL18" s="62">
        <v>1297.674666477182</v>
      </c>
      <c r="AM18" s="62">
        <v>1915.0365448504986</v>
      </c>
      <c r="AN18" s="62">
        <v>1370.1346153846155</v>
      </c>
    </row>
    <row r="19" spans="1:41" ht="14.25" customHeight="1">
      <c r="A19" s="367" t="s">
        <v>545</v>
      </c>
      <c r="B19" s="365">
        <f>SUM(B7:B11)</f>
        <v>5709.2053999999989</v>
      </c>
      <c r="C19" s="365">
        <f>SUM(C7:C11)</f>
        <v>5074.8530000000001</v>
      </c>
      <c r="D19" s="365">
        <f>SUM(D7:D11)</f>
        <v>15955.647420000001</v>
      </c>
      <c r="E19" s="365">
        <f>SUM(E7:E11)</f>
        <v>15627.317729999999</v>
      </c>
      <c r="F19" s="364">
        <f>D19/B19*1000</f>
        <v>2794.7229609220235</v>
      </c>
      <c r="G19" s="364">
        <f>E19/C19*1000</f>
        <v>3079.3636249168198</v>
      </c>
      <c r="H19" s="357">
        <f>+(C19/B19-1)*100</f>
        <v>-11.11104533040621</v>
      </c>
      <c r="I19" s="357">
        <f>+(E19/D19-1)*100</f>
        <v>-2.0577647610115157</v>
      </c>
      <c r="J19" s="353">
        <f>+(G19/F19-1)*100</f>
        <v>10.184933103383131</v>
      </c>
      <c r="AK19" s="12"/>
      <c r="AM19" s="62"/>
      <c r="AN19" s="62"/>
    </row>
    <row r="20" spans="1:41" ht="14.25" customHeight="1">
      <c r="A20" s="367" t="s">
        <v>267</v>
      </c>
      <c r="B20" s="365">
        <f>+SUM(B7:B18)</f>
        <v>11797.604211599999</v>
      </c>
      <c r="C20" s="365"/>
      <c r="D20" s="365">
        <f>+SUM(D7:D18)</f>
        <v>35306.73876</v>
      </c>
      <c r="E20" s="365"/>
      <c r="F20" s="364">
        <f>D20/B20*1000</f>
        <v>2992.704122527236</v>
      </c>
      <c r="G20" s="364"/>
      <c r="H20" s="357"/>
      <c r="I20" s="354"/>
      <c r="J20" s="353"/>
      <c r="AK20" s="12"/>
      <c r="AM20" s="62"/>
      <c r="AN20" s="62"/>
    </row>
    <row r="21" spans="1:41" ht="14.25" customHeight="1">
      <c r="A21" s="66" t="s">
        <v>374</v>
      </c>
      <c r="B21" s="76"/>
      <c r="C21" s="76"/>
      <c r="D21" s="76"/>
      <c r="E21" s="76"/>
      <c r="F21" s="76"/>
      <c r="G21" s="76"/>
      <c r="H21" s="76"/>
      <c r="I21" s="76"/>
      <c r="J21" s="77"/>
    </row>
    <row r="22" spans="1:41" ht="14.25" customHeight="1">
      <c r="A22" s="79"/>
      <c r="B22" s="12"/>
      <c r="C22" s="12"/>
      <c r="D22" s="12"/>
      <c r="E22" s="12"/>
      <c r="F22" s="12"/>
      <c r="G22" s="12"/>
      <c r="H22" s="12"/>
      <c r="I22" s="12"/>
      <c r="J22" s="12"/>
    </row>
    <row r="23" spans="1:41" ht="14.25" customHeight="1">
      <c r="A23" s="12"/>
    </row>
    <row r="24" spans="1:41" ht="14.25" customHeight="1">
      <c r="A24" s="656" t="s">
        <v>321</v>
      </c>
      <c r="B24" s="656"/>
      <c r="C24" s="656"/>
      <c r="D24" s="656"/>
      <c r="E24" s="656"/>
      <c r="F24" s="656"/>
      <c r="G24" s="656"/>
      <c r="H24" s="656"/>
      <c r="I24" s="656"/>
      <c r="J24" s="656"/>
    </row>
    <row r="25" spans="1:41" ht="14.25" customHeight="1">
      <c r="A25" s="464"/>
      <c r="B25" s="464"/>
      <c r="C25" s="464"/>
      <c r="D25" s="464"/>
      <c r="E25" s="464"/>
      <c r="F25" s="464"/>
      <c r="G25" s="464"/>
      <c r="H25" s="464"/>
      <c r="I25" s="464"/>
      <c r="J25" s="464"/>
    </row>
    <row r="26" spans="1:41" ht="14.25" customHeight="1">
      <c r="A26" s="689" t="s">
        <v>469</v>
      </c>
      <c r="B26" s="689"/>
      <c r="C26" s="689"/>
      <c r="D26" s="689"/>
      <c r="E26" s="689"/>
      <c r="F26" s="689"/>
      <c r="G26" s="689"/>
      <c r="H26" s="689"/>
      <c r="I26" s="689"/>
      <c r="J26" s="689"/>
    </row>
    <row r="27" spans="1:41" ht="14.25" customHeight="1">
      <c r="A27" s="473"/>
      <c r="B27" s="687" t="s">
        <v>166</v>
      </c>
      <c r="C27" s="687"/>
      <c r="D27" s="687" t="s">
        <v>167</v>
      </c>
      <c r="E27" s="687"/>
      <c r="F27" s="687" t="s">
        <v>168</v>
      </c>
      <c r="G27" s="687"/>
      <c r="H27" s="745" t="s">
        <v>471</v>
      </c>
      <c r="I27" s="745"/>
      <c r="J27" s="745"/>
      <c r="AL27" s="88">
        <v>2002</v>
      </c>
      <c r="AM27" s="88">
        <v>2003</v>
      </c>
      <c r="AN27" s="88">
        <v>2004</v>
      </c>
      <c r="AO27" s="88">
        <v>2005</v>
      </c>
    </row>
    <row r="28" spans="1:41" ht="14.25" customHeight="1">
      <c r="A28" s="412" t="s">
        <v>169</v>
      </c>
      <c r="B28" s="701" t="s">
        <v>152</v>
      </c>
      <c r="C28" s="701"/>
      <c r="D28" s="688" t="s">
        <v>368</v>
      </c>
      <c r="E28" s="688"/>
      <c r="F28" s="701" t="s">
        <v>367</v>
      </c>
      <c r="G28" s="701"/>
      <c r="H28" s="468" t="s">
        <v>166</v>
      </c>
      <c r="I28" s="468" t="s">
        <v>161</v>
      </c>
      <c r="J28" s="471" t="s">
        <v>161</v>
      </c>
    </row>
    <row r="29" spans="1:41" ht="14.25" customHeight="1">
      <c r="A29" s="412"/>
      <c r="B29" s="470">
        <v>2017</v>
      </c>
      <c r="C29" s="470">
        <v>2018</v>
      </c>
      <c r="D29" s="470">
        <v>2017</v>
      </c>
      <c r="E29" s="470">
        <v>2018</v>
      </c>
      <c r="F29" s="470">
        <v>2017</v>
      </c>
      <c r="G29" s="470">
        <v>2018</v>
      </c>
      <c r="H29" s="447" t="s">
        <v>170</v>
      </c>
      <c r="I29" s="447" t="s">
        <v>171</v>
      </c>
      <c r="J29" s="447" t="s">
        <v>172</v>
      </c>
      <c r="AK29" s="12" t="s">
        <v>90</v>
      </c>
      <c r="AL29" s="62">
        <v>1655</v>
      </c>
      <c r="AM29" s="62">
        <v>1342.7404608070217</v>
      </c>
      <c r="AN29" s="62">
        <v>1721.6315834327595</v>
      </c>
      <c r="AO29" s="62">
        <v>1861.2843601895734</v>
      </c>
    </row>
    <row r="30" spans="1:41" ht="14.25" customHeight="1">
      <c r="A30" s="57" t="s">
        <v>90</v>
      </c>
      <c r="B30" s="545">
        <v>546.51</v>
      </c>
      <c r="C30" s="545">
        <v>625.9569616</v>
      </c>
      <c r="D30" s="545">
        <v>1232.9000000000001</v>
      </c>
      <c r="E30" s="545">
        <v>1255.0644500000001</v>
      </c>
      <c r="F30" s="75">
        <f>D30/B30*1000</f>
        <v>2255.9514007063003</v>
      </c>
      <c r="G30" s="637">
        <v>2005</v>
      </c>
      <c r="H30" s="81">
        <f>+(C30/B30-1)*100</f>
        <v>14.537146914054633</v>
      </c>
      <c r="I30" s="81">
        <f>+(E30/D30-1)*100</f>
        <v>1.7977492091816094</v>
      </c>
      <c r="J30" s="64">
        <f>+(G30/F30-1)*100</f>
        <v>-11.123971936085663</v>
      </c>
      <c r="AK30" s="12" t="s">
        <v>91</v>
      </c>
      <c r="AL30" s="62">
        <v>1663</v>
      </c>
      <c r="AM30" s="62">
        <v>1474.3209876543208</v>
      </c>
      <c r="AN30" s="62">
        <v>1679.9958523741457</v>
      </c>
      <c r="AO30" s="62">
        <v>1992.5671812464268</v>
      </c>
    </row>
    <row r="31" spans="1:41" ht="14.25" customHeight="1">
      <c r="A31" s="32" t="s">
        <v>91</v>
      </c>
      <c r="B31" s="545">
        <v>1303.415</v>
      </c>
      <c r="C31" s="545">
        <v>880.22500000000002</v>
      </c>
      <c r="D31" s="545">
        <v>3056.2716</v>
      </c>
      <c r="E31" s="545">
        <v>1668.665</v>
      </c>
      <c r="F31" s="75">
        <f t="shared" ref="F31:F41" si="0">D31/B31*1000</f>
        <v>2344.8184960277426</v>
      </c>
      <c r="G31" s="637">
        <v>1896</v>
      </c>
      <c r="H31" s="81">
        <f>+(C31/B31-1)*100</f>
        <v>-32.467786545344346</v>
      </c>
      <c r="I31" s="81">
        <f>+(E31/D31-1)*100</f>
        <v>-45.401940063180248</v>
      </c>
      <c r="J31" s="64">
        <f>+(G31/F31-1)*100</f>
        <v>-19.140863004452878</v>
      </c>
      <c r="AK31" s="12" t="s">
        <v>92</v>
      </c>
      <c r="AL31" s="62">
        <v>1625</v>
      </c>
      <c r="AM31" s="62">
        <v>1613.0959595959596</v>
      </c>
      <c r="AN31" s="62">
        <v>1721.9890762966329</v>
      </c>
      <c r="AO31" s="62">
        <v>2183.2473253618627</v>
      </c>
    </row>
    <row r="32" spans="1:41" ht="14.25" customHeight="1">
      <c r="A32" s="32" t="s">
        <v>92</v>
      </c>
      <c r="B32" s="545">
        <v>1556.3758</v>
      </c>
      <c r="C32" s="545">
        <v>1450.1894614999999</v>
      </c>
      <c r="D32" s="545">
        <v>3709.6344399999998</v>
      </c>
      <c r="E32" s="545">
        <v>2682.02243</v>
      </c>
      <c r="F32" s="75">
        <f t="shared" si="0"/>
        <v>2383.5081732830849</v>
      </c>
      <c r="G32" s="637">
        <v>1849</v>
      </c>
      <c r="H32" s="81">
        <f>+(C32/B32-1)*100</f>
        <v>-6.8226670255345905</v>
      </c>
      <c r="I32" s="81">
        <f>+(E32/D32-1)*100</f>
        <v>-27.701166425444335</v>
      </c>
      <c r="J32" s="64">
        <f>+(G32/F32-1)*100</f>
        <v>-22.425271256647051</v>
      </c>
      <c r="AK32" s="12" t="s">
        <v>93</v>
      </c>
      <c r="AL32" s="62">
        <v>1489</v>
      </c>
      <c r="AM32" s="62">
        <v>1714.2857142857142</v>
      </c>
      <c r="AN32" s="62">
        <v>1834.6153846153845</v>
      </c>
      <c r="AO32" s="62">
        <v>2164.4781454183644</v>
      </c>
    </row>
    <row r="33" spans="1:41" ht="14.25" customHeight="1">
      <c r="A33" s="32" t="s">
        <v>93</v>
      </c>
      <c r="B33" s="545">
        <v>737.95399999999995</v>
      </c>
      <c r="C33" s="545">
        <v>1122.9929999999999</v>
      </c>
      <c r="D33" s="545">
        <v>1839.548</v>
      </c>
      <c r="E33" s="545">
        <v>2131.8139999999999</v>
      </c>
      <c r="F33" s="75">
        <f t="shared" si="0"/>
        <v>2492.7678418980049</v>
      </c>
      <c r="G33" s="637">
        <v>1898</v>
      </c>
      <c r="H33" s="81">
        <f>+(C33/B33-1)*100</f>
        <v>52.176558430471289</v>
      </c>
      <c r="I33" s="81">
        <f>+(E33/D33-1)*100</f>
        <v>15.887924642357799</v>
      </c>
      <c r="J33" s="64">
        <f>+(G33/F33-1)*100</f>
        <v>-23.859736630955009</v>
      </c>
      <c r="AK33" s="12" t="s">
        <v>94</v>
      </c>
      <c r="AL33" s="62">
        <v>1484</v>
      </c>
      <c r="AM33" s="62">
        <v>1707.6124567474048</v>
      </c>
      <c r="AN33" s="62">
        <v>1807.2991154192489</v>
      </c>
      <c r="AO33" s="62">
        <v>2106.8803770069594</v>
      </c>
    </row>
    <row r="34" spans="1:41" ht="14.25" customHeight="1">
      <c r="A34" s="32" t="s">
        <v>94</v>
      </c>
      <c r="B34" s="545">
        <v>2531.6579999999999</v>
      </c>
      <c r="C34" s="545">
        <v>1632.9839999999999</v>
      </c>
      <c r="D34" s="545">
        <v>5477.0569999999998</v>
      </c>
      <c r="E34" s="545">
        <v>3061.5862499999998</v>
      </c>
      <c r="F34" s="75">
        <f t="shared" si="0"/>
        <v>2163.426892573957</v>
      </c>
      <c r="G34" s="637">
        <v>1875</v>
      </c>
      <c r="H34" s="81">
        <f>+(C34/B34-1)*100</f>
        <v>-35.497448707526843</v>
      </c>
      <c r="I34" s="81">
        <f>+(E34/D34-1)*100</f>
        <v>-44.101617894427612</v>
      </c>
      <c r="J34" s="64">
        <f>+(G34/F34-1)*100</f>
        <v>-13.331945422514302</v>
      </c>
      <c r="AK34" s="12" t="s">
        <v>95</v>
      </c>
      <c r="AL34" s="62">
        <v>1388</v>
      </c>
      <c r="AM34" s="62">
        <v>1766.8500687757908</v>
      </c>
      <c r="AN34" s="62">
        <v>1972.1962556984072</v>
      </c>
      <c r="AO34" s="62">
        <v>2248.0712725828862</v>
      </c>
    </row>
    <row r="35" spans="1:41" ht="14.25" customHeight="1">
      <c r="A35" s="32" t="s">
        <v>95</v>
      </c>
      <c r="B35" s="545">
        <v>1249.2639999999999</v>
      </c>
      <c r="C35" s="545"/>
      <c r="D35" s="545">
        <v>2587.1320000000001</v>
      </c>
      <c r="E35" s="545"/>
      <c r="F35" s="75">
        <f t="shared" si="0"/>
        <v>2070.9249606168114</v>
      </c>
      <c r="G35" s="537"/>
      <c r="H35" s="81"/>
      <c r="I35" s="81"/>
      <c r="J35" s="64"/>
      <c r="AK35" s="12" t="s">
        <v>96</v>
      </c>
      <c r="AL35" s="62">
        <v>1395</v>
      </c>
      <c r="AM35" s="62">
        <v>1753.9808917197452</v>
      </c>
      <c r="AN35" s="62">
        <v>2022.7564353336986</v>
      </c>
      <c r="AO35" s="62">
        <v>2240.2190954773869</v>
      </c>
    </row>
    <row r="36" spans="1:41" ht="14.25" customHeight="1">
      <c r="A36" s="32" t="s">
        <v>96</v>
      </c>
      <c r="B36" s="545">
        <v>1005.682</v>
      </c>
      <c r="C36" s="545"/>
      <c r="D36" s="545">
        <v>2137.2220000000002</v>
      </c>
      <c r="E36" s="545"/>
      <c r="F36" s="75">
        <f t="shared" si="0"/>
        <v>2125.1469152276768</v>
      </c>
      <c r="G36" s="75"/>
      <c r="H36" s="81"/>
      <c r="I36" s="81"/>
      <c r="J36" s="64"/>
      <c r="AK36" s="12" t="s">
        <v>97</v>
      </c>
      <c r="AL36" s="62">
        <v>1360</v>
      </c>
      <c r="AM36" s="62">
        <v>1706.8852459016393</v>
      </c>
      <c r="AN36" s="62">
        <v>2042.5731485370293</v>
      </c>
      <c r="AO36" s="62">
        <v>2301.9812952516713</v>
      </c>
    </row>
    <row r="37" spans="1:41" ht="14.25" customHeight="1">
      <c r="A37" s="32" t="s">
        <v>97</v>
      </c>
      <c r="B37" s="545">
        <v>1076.4186400000001</v>
      </c>
      <c r="C37" s="545"/>
      <c r="D37" s="545">
        <v>2433.6362599999998</v>
      </c>
      <c r="E37" s="545"/>
      <c r="F37" s="75">
        <f t="shared" si="0"/>
        <v>2260.8641002352015</v>
      </c>
      <c r="G37" s="75"/>
      <c r="H37" s="81"/>
      <c r="I37" s="81"/>
      <c r="J37" s="64"/>
      <c r="AK37" s="12" t="s">
        <v>98</v>
      </c>
      <c r="AL37" s="62">
        <v>1234</v>
      </c>
      <c r="AM37" s="62">
        <v>1752.5492861998639</v>
      </c>
      <c r="AN37" s="62">
        <v>2071.725567416313</v>
      </c>
    </row>
    <row r="38" spans="1:41" ht="14.25" customHeight="1">
      <c r="A38" s="32" t="s">
        <v>98</v>
      </c>
      <c r="B38" s="545">
        <v>2650.3330000000001</v>
      </c>
      <c r="C38" s="545"/>
      <c r="D38" s="545">
        <v>5451.5044500000004</v>
      </c>
      <c r="E38" s="545"/>
      <c r="F38" s="75">
        <f t="shared" si="0"/>
        <v>2056.9130180999896</v>
      </c>
      <c r="G38" s="75"/>
      <c r="H38" s="81"/>
      <c r="I38" s="81"/>
      <c r="J38" s="64"/>
      <c r="AK38" s="12" t="s">
        <v>99</v>
      </c>
      <c r="AL38" s="62">
        <v>1398</v>
      </c>
      <c r="AM38" s="62">
        <v>1761.9783616692425</v>
      </c>
      <c r="AN38" s="62">
        <v>2129.9621052631578</v>
      </c>
    </row>
    <row r="39" spans="1:41" ht="14.25" customHeight="1">
      <c r="A39" s="32" t="s">
        <v>99</v>
      </c>
      <c r="B39" s="545">
        <v>1245.4824615</v>
      </c>
      <c r="C39" s="545"/>
      <c r="D39" s="545">
        <v>2712.6753699999999</v>
      </c>
      <c r="E39" s="545"/>
      <c r="F39" s="75">
        <f t="shared" si="0"/>
        <v>2178.0116973570084</v>
      </c>
      <c r="G39" s="75"/>
      <c r="H39" s="81"/>
      <c r="I39" s="81"/>
      <c r="J39" s="64"/>
      <c r="AK39" s="12" t="s">
        <v>100</v>
      </c>
      <c r="AL39" s="62">
        <v>1272</v>
      </c>
      <c r="AM39" s="62">
        <v>1793.1034482758621</v>
      </c>
      <c r="AN39" s="62">
        <v>2001.4420562771709</v>
      </c>
    </row>
    <row r="40" spans="1:41" ht="14.25" customHeight="1">
      <c r="A40" s="32" t="s">
        <v>100</v>
      </c>
      <c r="B40" s="545">
        <v>1010.8708656</v>
      </c>
      <c r="C40" s="545"/>
      <c r="D40" s="545">
        <v>2234.1701400000002</v>
      </c>
      <c r="E40" s="545"/>
      <c r="F40" s="75">
        <f t="shared" si="0"/>
        <v>2210.143962032098</v>
      </c>
      <c r="G40" s="75"/>
      <c r="H40" s="81"/>
      <c r="I40" s="81"/>
      <c r="J40" s="64"/>
      <c r="AK40" s="12"/>
      <c r="AM40" s="62"/>
      <c r="AN40" s="62"/>
    </row>
    <row r="41" spans="1:41" ht="14.25" customHeight="1">
      <c r="A41" s="32" t="s">
        <v>101</v>
      </c>
      <c r="B41" s="545">
        <v>331.82635379999999</v>
      </c>
      <c r="C41" s="545"/>
      <c r="D41" s="546">
        <v>804.82834000000003</v>
      </c>
      <c r="E41" s="546"/>
      <c r="F41" s="75">
        <f t="shared" si="0"/>
        <v>2425.4503320284502</v>
      </c>
      <c r="G41" s="75"/>
      <c r="H41" s="81"/>
      <c r="I41" s="81"/>
      <c r="J41" s="64"/>
      <c r="AK41" s="12"/>
      <c r="AM41" s="62"/>
      <c r="AN41" s="62"/>
    </row>
    <row r="42" spans="1:41" ht="14.25" customHeight="1">
      <c r="A42" s="499" t="s">
        <v>546</v>
      </c>
      <c r="B42" s="376">
        <f>SUM(B30:B34)</f>
        <v>6675.9128000000001</v>
      </c>
      <c r="C42" s="376">
        <f t="shared" ref="C42:E42" si="1">SUM(C30:C34)</f>
        <v>5712.3484231000002</v>
      </c>
      <c r="D42" s="376">
        <f t="shared" si="1"/>
        <v>15315.411039999999</v>
      </c>
      <c r="E42" s="376">
        <f t="shared" si="1"/>
        <v>10799.15213</v>
      </c>
      <c r="F42" s="376">
        <f>D42/B42*1000</f>
        <v>2294.1298813849094</v>
      </c>
      <c r="G42" s="376">
        <f>E42/C42*1000</f>
        <v>1890.4925487965022</v>
      </c>
      <c r="H42" s="340">
        <f>+(C42/B42-1)*100</f>
        <v>-14.433447616331952</v>
      </c>
      <c r="I42" s="340">
        <f>+(E42/D42-1)*100</f>
        <v>-29.488329749718545</v>
      </c>
      <c r="J42" s="500">
        <f>+(G42/F42-1)*100</f>
        <v>-17.594354001646206</v>
      </c>
    </row>
    <row r="43" spans="1:41" ht="14.25" customHeight="1">
      <c r="A43" s="499" t="s">
        <v>547</v>
      </c>
      <c r="B43" s="376">
        <f>B42+B19</f>
        <v>12385.118199999999</v>
      </c>
      <c r="C43" s="376">
        <f>C42+C19</f>
        <v>10787.201423099999</v>
      </c>
      <c r="D43" s="376">
        <f>D42+D19</f>
        <v>31271.05846</v>
      </c>
      <c r="E43" s="376">
        <f>E42+E19</f>
        <v>26426.469859999997</v>
      </c>
      <c r="F43" s="376">
        <f>D43/B43*1000</f>
        <v>2524.8897874870504</v>
      </c>
      <c r="G43" s="376">
        <f>E43/C43*1000</f>
        <v>2449.7984994893718</v>
      </c>
      <c r="H43" s="340">
        <f>+(C43/B43-1)*100</f>
        <v>-12.901909784760868</v>
      </c>
      <c r="I43" s="340">
        <f>+(E43/D43-1)*100</f>
        <v>-15.492243750549406</v>
      </c>
      <c r="J43" s="500">
        <f>+(G43/F43-1)*100</f>
        <v>-2.9740422084884255</v>
      </c>
    </row>
    <row r="44" spans="1:41" ht="14.25" customHeight="1">
      <c r="A44" s="367" t="s">
        <v>313</v>
      </c>
      <c r="B44" s="407">
        <f>+SUM(B30:B41)</f>
        <v>15245.790120899999</v>
      </c>
      <c r="C44" s="407"/>
      <c r="D44" s="407">
        <f>SUM(D30:D41)</f>
        <v>33676.579600000005</v>
      </c>
      <c r="E44" s="407"/>
      <c r="F44" s="408">
        <f>D44/B44*1000</f>
        <v>2208.9100881582899</v>
      </c>
      <c r="G44" s="408"/>
      <c r="H44" s="409"/>
      <c r="I44" s="409"/>
      <c r="J44" s="410"/>
    </row>
    <row r="45" spans="1:41" ht="14.25" customHeight="1">
      <c r="A45" s="411" t="s">
        <v>313</v>
      </c>
      <c r="B45" s="42">
        <f>B20+B44</f>
        <v>27043.3943325</v>
      </c>
      <c r="C45" s="42"/>
      <c r="D45" s="42">
        <f>D20+D44</f>
        <v>68983.318360000005</v>
      </c>
      <c r="E45" s="42"/>
      <c r="F45" s="75">
        <f>D45/B45*1000</f>
        <v>2550.838016553927</v>
      </c>
      <c r="G45" s="75"/>
      <c r="H45" s="81"/>
      <c r="I45" s="81"/>
      <c r="J45" s="64"/>
    </row>
    <row r="46" spans="1:41" ht="14.25" customHeight="1">
      <c r="A46" s="84" t="s">
        <v>374</v>
      </c>
      <c r="B46" s="76"/>
      <c r="C46" s="76"/>
      <c r="D46" s="76"/>
      <c r="E46" s="76"/>
      <c r="F46" s="76"/>
      <c r="G46" s="76"/>
      <c r="H46" s="76"/>
      <c r="I46" s="76"/>
      <c r="J46" s="77"/>
    </row>
    <row r="47" spans="1:41">
      <c r="A47" s="79"/>
      <c r="F47" s="231"/>
      <c r="G47" s="231"/>
      <c r="H47" s="231"/>
      <c r="I47" s="231"/>
      <c r="J47" s="231"/>
    </row>
    <row r="49" spans="1:10">
      <c r="A49" s="746">
        <v>20</v>
      </c>
      <c r="B49" s="746"/>
      <c r="C49" s="746"/>
      <c r="D49" s="746"/>
      <c r="E49" s="746"/>
      <c r="F49" s="746"/>
      <c r="G49" s="746"/>
      <c r="H49" s="746"/>
      <c r="I49" s="746"/>
      <c r="J49" s="746"/>
    </row>
  </sheetData>
  <mergeCells count="19">
    <mergeCell ref="D27:E27"/>
    <mergeCell ref="F27:G27"/>
    <mergeCell ref="H27:J27"/>
    <mergeCell ref="A49:J49"/>
    <mergeCell ref="B28:C28"/>
    <mergeCell ref="D28:E28"/>
    <mergeCell ref="F28:G28"/>
    <mergeCell ref="B27:C27"/>
    <mergeCell ref="D5:E5"/>
    <mergeCell ref="F5:G5"/>
    <mergeCell ref="A24:J24"/>
    <mergeCell ref="A26:J26"/>
    <mergeCell ref="A1:J1"/>
    <mergeCell ref="A3:J3"/>
    <mergeCell ref="B4:C4"/>
    <mergeCell ref="D4:E4"/>
    <mergeCell ref="F4:G4"/>
    <mergeCell ref="H4:J4"/>
    <mergeCell ref="B5:C5"/>
  </mergeCells>
  <printOptions horizontalCentered="1"/>
  <pageMargins left="0.59055118110236227" right="0.59055118110236227" top="0.39370078740157483" bottom="0.39370078740157483" header="0.51181102362204722" footer="0.19685039370078741"/>
  <pageSetup firstPageNumber="0" orientation="portrait" r:id="rId1"/>
  <ignoredErrors>
    <ignoredError sqref="B20 D2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
  <sheetViews>
    <sheetView topLeftCell="A13" zoomScaleNormal="100" zoomScaleSheetLayoutView="100" workbookViewId="0">
      <selection activeCell="BK31" sqref="BK31"/>
    </sheetView>
  </sheetViews>
  <sheetFormatPr baseColWidth="10" defaultColWidth="10.921875" defaultRowHeight="11.4"/>
  <cols>
    <col min="1" max="1" width="8.4609375" style="11" customWidth="1"/>
    <col min="2" max="5" width="8.3828125" style="11" customWidth="1"/>
    <col min="6" max="6" width="8" style="11" customWidth="1"/>
    <col min="7" max="7" width="8.4609375" style="11" customWidth="1"/>
    <col min="8" max="45" width="7.921875" style="11" customWidth="1"/>
    <col min="46" max="46" width="2" style="11" customWidth="1"/>
    <col min="47" max="53" width="3" style="45" customWidth="1"/>
    <col min="54" max="56" width="3.4609375" style="11" customWidth="1"/>
    <col min="57" max="57" width="4.07421875" style="11" customWidth="1"/>
    <col min="58" max="59" width="3.921875" style="11" customWidth="1"/>
    <col min="60" max="60" width="4.61328125" style="11" customWidth="1"/>
    <col min="61" max="61" width="5.07421875" style="11" customWidth="1"/>
    <col min="62" max="62" width="5" style="11" customWidth="1"/>
    <col min="63" max="63" width="3.4609375" style="11" bestFit="1" customWidth="1"/>
    <col min="64" max="16384" width="10.921875" style="11"/>
  </cols>
  <sheetData>
    <row r="1" spans="1:63" ht="15" customHeight="1">
      <c r="A1" s="86"/>
    </row>
    <row r="2" spans="1:63" ht="15" customHeight="1"/>
    <row r="3" spans="1:63" ht="15" customHeight="1">
      <c r="AT3" s="45"/>
      <c r="AU3" s="89">
        <v>2002</v>
      </c>
      <c r="AV3" s="89">
        <v>2003</v>
      </c>
      <c r="AW3" s="89">
        <v>2004</v>
      </c>
      <c r="AX3" s="89">
        <v>2005</v>
      </c>
      <c r="AY3" s="45">
        <v>2006</v>
      </c>
      <c r="AZ3" s="45">
        <v>2007</v>
      </c>
      <c r="BA3" s="45">
        <v>2008</v>
      </c>
      <c r="BB3" s="11">
        <v>2009</v>
      </c>
      <c r="BC3" s="11">
        <v>2010</v>
      </c>
      <c r="BD3" s="11">
        <v>2011</v>
      </c>
      <c r="BE3" s="11">
        <v>2012</v>
      </c>
      <c r="BF3" s="11">
        <v>2013</v>
      </c>
      <c r="BG3" s="11">
        <v>2014</v>
      </c>
      <c r="BH3" s="11">
        <v>2015</v>
      </c>
      <c r="BI3" s="11">
        <v>2016</v>
      </c>
      <c r="BJ3" s="11">
        <v>2017</v>
      </c>
      <c r="BK3" s="11">
        <v>2018</v>
      </c>
    </row>
    <row r="4" spans="1:63" ht="15" customHeight="1">
      <c r="AT4" s="53" t="s">
        <v>90</v>
      </c>
      <c r="AU4" s="52"/>
      <c r="AV4" s="52">
        <v>1283.6596508402677</v>
      </c>
      <c r="AW4" s="52">
        <v>1912.8309303526378</v>
      </c>
      <c r="AX4" s="52">
        <v>1974.6812257837266</v>
      </c>
      <c r="AY4" s="51">
        <v>2210</v>
      </c>
      <c r="AZ4" s="51">
        <v>2488</v>
      </c>
      <c r="BA4" s="51">
        <v>4531</v>
      </c>
      <c r="BB4" s="44"/>
      <c r="BC4" s="44"/>
      <c r="BD4" s="44"/>
      <c r="BE4" s="44">
        <v>4094</v>
      </c>
      <c r="BF4" s="44">
        <v>3473.2512690355329</v>
      </c>
      <c r="BG4" s="44">
        <v>4791.8367346938803</v>
      </c>
      <c r="BH4" s="44">
        <v>3190.0316964285716</v>
      </c>
      <c r="BI4" s="44">
        <v>2757</v>
      </c>
      <c r="BJ4" s="44">
        <v>2406.3000000000002</v>
      </c>
      <c r="BK4" s="44">
        <v>3184.6629340277782</v>
      </c>
    </row>
    <row r="5" spans="1:63" ht="15" customHeight="1">
      <c r="AT5" s="53" t="s">
        <v>91</v>
      </c>
      <c r="AU5" s="52"/>
      <c r="AV5" s="52">
        <v>1610.5391035902128</v>
      </c>
      <c r="AW5" s="52">
        <v>1871.573051997839</v>
      </c>
      <c r="AX5" s="52">
        <v>1690.9350100552401</v>
      </c>
      <c r="AY5" s="51">
        <v>2288</v>
      </c>
      <c r="AZ5" s="51"/>
      <c r="BA5" s="51"/>
      <c r="BB5" s="44">
        <v>1900</v>
      </c>
      <c r="BC5" s="44">
        <v>4081</v>
      </c>
      <c r="BD5" s="44">
        <v>3435</v>
      </c>
      <c r="BE5" s="44">
        <v>3896</v>
      </c>
      <c r="BF5" s="44">
        <v>3710.8922453661839</v>
      </c>
      <c r="BG5" s="44">
        <v>4761.4942528735628</v>
      </c>
      <c r="BH5" s="44">
        <v>3057.6373861673674</v>
      </c>
      <c r="BI5" s="44">
        <v>3011</v>
      </c>
      <c r="BJ5" s="44">
        <v>2997</v>
      </c>
      <c r="BK5" s="44">
        <v>3033.6692103174887</v>
      </c>
    </row>
    <row r="6" spans="1:63" ht="15" customHeight="1">
      <c r="AT6" s="53" t="s">
        <v>92</v>
      </c>
      <c r="AU6" s="52">
        <v>1400</v>
      </c>
      <c r="AV6" s="52">
        <v>1724.2656325739215</v>
      </c>
      <c r="AW6" s="52">
        <v>1964.9792511645551</v>
      </c>
      <c r="AX6" s="52">
        <v>2227.3176044944394</v>
      </c>
      <c r="AY6" s="51">
        <v>2259</v>
      </c>
      <c r="AZ6" s="51">
        <v>2658</v>
      </c>
      <c r="BA6" s="51">
        <v>4942</v>
      </c>
      <c r="BB6" s="44">
        <v>2459</v>
      </c>
      <c r="BC6" s="44">
        <v>3788</v>
      </c>
      <c r="BD6" s="44">
        <v>3902</v>
      </c>
      <c r="BE6" s="44">
        <v>3890</v>
      </c>
      <c r="BF6" s="44">
        <v>3668.5947901591894</v>
      </c>
      <c r="BG6" s="44">
        <v>4753.59</v>
      </c>
      <c r="BH6" s="44">
        <v>3464.8855205424811</v>
      </c>
      <c r="BI6" s="44">
        <v>2587</v>
      </c>
      <c r="BJ6" s="44">
        <v>3087</v>
      </c>
      <c r="BK6" s="44">
        <v>3027.0782066408224</v>
      </c>
    </row>
    <row r="7" spans="1:63" ht="15" customHeight="1">
      <c r="AT7" s="53" t="s">
        <v>93</v>
      </c>
      <c r="AU7" s="52">
        <v>1373.3333333333333</v>
      </c>
      <c r="AV7" s="52">
        <v>1653.3333333333333</v>
      </c>
      <c r="AW7" s="52">
        <v>2070.9279221490369</v>
      </c>
      <c r="AX7" s="52">
        <v>2196.0351847984966</v>
      </c>
      <c r="AY7" s="51">
        <v>2315</v>
      </c>
      <c r="AZ7" s="51">
        <v>2674</v>
      </c>
      <c r="BA7" s="51"/>
      <c r="BB7" s="44">
        <v>2244</v>
      </c>
      <c r="BC7" s="44"/>
      <c r="BD7" s="44">
        <v>4221</v>
      </c>
      <c r="BE7" s="44">
        <v>3861</v>
      </c>
      <c r="BF7" s="44">
        <v>4109.6051934287225</v>
      </c>
      <c r="BG7" s="44">
        <v>5247.05</v>
      </c>
      <c r="BH7" s="44">
        <v>3316.961982635084</v>
      </c>
      <c r="BI7" s="44">
        <v>2533</v>
      </c>
      <c r="BJ7" s="44">
        <v>3579</v>
      </c>
      <c r="BK7" s="44">
        <v>3077.4902473064258</v>
      </c>
    </row>
    <row r="8" spans="1:63" ht="15" customHeight="1">
      <c r="AT8" s="53" t="s">
        <v>94</v>
      </c>
      <c r="AU8" s="52">
        <v>1158.4000000000001</v>
      </c>
      <c r="AV8" s="52">
        <v>1672.3809523809523</v>
      </c>
      <c r="AW8" s="52">
        <v>1939.6330096915835</v>
      </c>
      <c r="AX8" s="52">
        <v>2261.4320518182685</v>
      </c>
      <c r="AY8" s="51">
        <v>2319</v>
      </c>
      <c r="AZ8" s="51">
        <v>3164</v>
      </c>
      <c r="BA8" s="51">
        <v>5399</v>
      </c>
      <c r="BB8" s="44">
        <v>2095</v>
      </c>
      <c r="BC8" s="44">
        <v>3703</v>
      </c>
      <c r="BD8" s="44">
        <v>3946</v>
      </c>
      <c r="BE8" s="44">
        <v>3847.5</v>
      </c>
      <c r="BF8" s="44">
        <v>3480.6047352250139</v>
      </c>
      <c r="BG8" s="44">
        <v>5582</v>
      </c>
      <c r="BH8" s="44">
        <v>3641.9496026490065</v>
      </c>
      <c r="BI8" s="44">
        <v>2630.36</v>
      </c>
      <c r="BJ8" s="44">
        <v>3189</v>
      </c>
      <c r="BK8" s="44">
        <v>3167</v>
      </c>
    </row>
    <row r="9" spans="1:63" ht="15" customHeight="1">
      <c r="AT9" s="53" t="s">
        <v>95</v>
      </c>
      <c r="AU9" s="52">
        <v>1456.5650954140162</v>
      </c>
      <c r="AV9" s="52">
        <v>1773.7931034482758</v>
      </c>
      <c r="AW9" s="52">
        <v>1979.6348196754323</v>
      </c>
      <c r="AX9" s="52">
        <v>2293.7071991713183</v>
      </c>
      <c r="AY9" s="51">
        <v>2486</v>
      </c>
      <c r="AZ9" s="51"/>
      <c r="BA9" s="51">
        <v>4701</v>
      </c>
      <c r="BB9" s="44">
        <v>2216</v>
      </c>
      <c r="BC9" s="44"/>
      <c r="BD9" s="44">
        <v>3912</v>
      </c>
      <c r="BE9" s="44">
        <v>3493.6</v>
      </c>
      <c r="BF9" s="44">
        <v>3621.690795144114</v>
      </c>
      <c r="BG9" s="44">
        <v>4767.2868500000004</v>
      </c>
      <c r="BH9" s="44">
        <v>3200.0397535612351</v>
      </c>
      <c r="BI9" s="44">
        <v>2301</v>
      </c>
      <c r="BJ9" s="44">
        <v>3485</v>
      </c>
      <c r="BK9" s="44"/>
    </row>
    <row r="10" spans="1:63" ht="15" customHeight="1">
      <c r="AT10" s="53" t="s">
        <v>96</v>
      </c>
      <c r="AU10" s="52">
        <v>1285.8010794140325</v>
      </c>
      <c r="AV10" s="52">
        <v>1868.0769230769229</v>
      </c>
      <c r="AW10" s="52">
        <v>1918.9186717513971</v>
      </c>
      <c r="AX10" s="52">
        <v>2359.8796187283042</v>
      </c>
      <c r="AY10" s="51">
        <v>2325</v>
      </c>
      <c r="AZ10" s="51">
        <v>3627</v>
      </c>
      <c r="BA10" s="51">
        <v>4499</v>
      </c>
      <c r="BB10" s="44">
        <v>2214</v>
      </c>
      <c r="BC10" s="44">
        <v>3671</v>
      </c>
      <c r="BD10" s="44">
        <v>4268</v>
      </c>
      <c r="BE10" s="44">
        <v>3285</v>
      </c>
      <c r="BF10" s="44">
        <v>4506.6914285714292</v>
      </c>
      <c r="BG10" s="44">
        <v>4753</v>
      </c>
      <c r="BH10" s="44">
        <v>3042.4920193745015</v>
      </c>
      <c r="BI10" s="44">
        <v>2619</v>
      </c>
      <c r="BJ10" s="44">
        <v>3434</v>
      </c>
      <c r="BK10" s="44"/>
    </row>
    <row r="11" spans="1:63" ht="15" customHeight="1">
      <c r="AT11" s="53" t="s">
        <v>97</v>
      </c>
      <c r="AU11" s="52">
        <v>1192.217286107551</v>
      </c>
      <c r="AV11" s="52">
        <v>1802.6981450252949</v>
      </c>
      <c r="AW11" s="52">
        <v>2089.455571685261</v>
      </c>
      <c r="AX11" s="52">
        <v>2281.3099494756852</v>
      </c>
      <c r="AY11" s="51">
        <v>2401</v>
      </c>
      <c r="AZ11" s="51">
        <v>4531</v>
      </c>
      <c r="BA11" s="51">
        <v>8752.83</v>
      </c>
      <c r="BB11" s="44">
        <v>2265</v>
      </c>
      <c r="BC11" s="44">
        <v>3471</v>
      </c>
      <c r="BD11" s="44">
        <v>4364</v>
      </c>
      <c r="BE11" s="44">
        <v>3863.6</v>
      </c>
      <c r="BF11" s="44">
        <v>4519.5330244389934</v>
      </c>
      <c r="BG11" s="44">
        <v>4584.3900000000003</v>
      </c>
      <c r="BH11" s="44">
        <v>3058.2395751376866</v>
      </c>
      <c r="BI11" s="44">
        <v>2566</v>
      </c>
      <c r="BJ11" s="44">
        <v>2369.7229205096278</v>
      </c>
      <c r="BK11" s="44"/>
    </row>
    <row r="12" spans="1:63" ht="15" customHeight="1">
      <c r="AT12" s="53" t="s">
        <v>98</v>
      </c>
      <c r="AU12" s="52">
        <v>1257.7658303464755</v>
      </c>
      <c r="AV12" s="52">
        <v>1875.4701211867948</v>
      </c>
      <c r="AW12" s="52">
        <v>2033.8047239356101</v>
      </c>
      <c r="AX12" s="52">
        <v>2447</v>
      </c>
      <c r="AY12" s="51">
        <v>2349</v>
      </c>
      <c r="AZ12" s="51">
        <v>4371</v>
      </c>
      <c r="BA12" s="51"/>
      <c r="BB12" s="44">
        <v>2557</v>
      </c>
      <c r="BC12" s="44">
        <v>2502</v>
      </c>
      <c r="BD12" s="44">
        <v>3962</v>
      </c>
      <c r="BE12" s="44">
        <v>3417</v>
      </c>
      <c r="BF12" s="44">
        <v>5138.8213851761848</v>
      </c>
      <c r="BG12" s="44">
        <v>4432</v>
      </c>
      <c r="BH12" s="44">
        <v>2728.008828195048</v>
      </c>
      <c r="BI12" s="44">
        <v>2711.19</v>
      </c>
      <c r="BJ12" s="44">
        <v>3398.1064164666391</v>
      </c>
      <c r="BK12" s="44"/>
    </row>
    <row r="13" spans="1:63" ht="15" customHeight="1">
      <c r="AT13" s="53" t="s">
        <v>99</v>
      </c>
      <c r="AU13" s="52">
        <v>1208.1314720347007</v>
      </c>
      <c r="AV13" s="52">
        <v>1820.2368137782562</v>
      </c>
      <c r="AW13" s="52">
        <v>2116.3057779363553</v>
      </c>
      <c r="AX13" s="52">
        <v>2270</v>
      </c>
      <c r="AY13" s="51">
        <v>2195</v>
      </c>
      <c r="AZ13" s="51">
        <v>3166</v>
      </c>
      <c r="BA13" s="51">
        <v>4924</v>
      </c>
      <c r="BB13" s="44">
        <v>3336</v>
      </c>
      <c r="BC13" s="44">
        <v>3562</v>
      </c>
      <c r="BD13" s="44">
        <v>4142</v>
      </c>
      <c r="BE13" s="44">
        <v>3411</v>
      </c>
      <c r="BF13" s="44">
        <v>4948.4345604606042</v>
      </c>
      <c r="BG13" s="44">
        <v>4409</v>
      </c>
      <c r="BH13" s="44">
        <v>2056.8794692857759</v>
      </c>
      <c r="BI13" s="44">
        <v>2623</v>
      </c>
      <c r="BJ13" s="44">
        <v>3359</v>
      </c>
      <c r="BK13" s="44"/>
    </row>
    <row r="14" spans="1:63" ht="15" customHeight="1">
      <c r="AT14" s="53" t="s">
        <v>100</v>
      </c>
      <c r="AU14" s="52">
        <v>1239.9888377284778</v>
      </c>
      <c r="AV14" s="52">
        <v>1883.1664282308059</v>
      </c>
      <c r="AW14" s="52">
        <v>1827.5917349483434</v>
      </c>
      <c r="AX14" s="52">
        <v>2230</v>
      </c>
      <c r="AY14" s="51">
        <v>2811</v>
      </c>
      <c r="AZ14" s="51">
        <v>2476</v>
      </c>
      <c r="BA14" s="51">
        <v>3700</v>
      </c>
      <c r="BB14" s="44"/>
      <c r="BC14" s="44">
        <v>4142.51</v>
      </c>
      <c r="BD14" s="44">
        <v>4640</v>
      </c>
      <c r="BE14" s="44">
        <v>3640</v>
      </c>
      <c r="BF14" s="44">
        <v>5184.2950000000001</v>
      </c>
      <c r="BG14" s="44">
        <v>4415.97</v>
      </c>
      <c r="BH14" s="44">
        <v>2526.4205544065599</v>
      </c>
      <c r="BI14" s="44">
        <v>2876</v>
      </c>
      <c r="BJ14" s="44">
        <v>3327</v>
      </c>
      <c r="BK14" s="44"/>
    </row>
    <row r="15" spans="1:63" ht="15" customHeight="1">
      <c r="AT15" s="53" t="s">
        <v>101</v>
      </c>
      <c r="AU15" s="52">
        <v>1297.674666477182</v>
      </c>
      <c r="AV15" s="52">
        <v>1915.0365448504986</v>
      </c>
      <c r="AW15" s="52">
        <v>1370.1346153846155</v>
      </c>
      <c r="AX15" s="52">
        <v>2252</v>
      </c>
      <c r="AY15" s="51">
        <v>2557</v>
      </c>
      <c r="AZ15" s="51"/>
      <c r="BA15" s="51"/>
      <c r="BB15" s="44">
        <v>2375.2800000000002</v>
      </c>
      <c r="BC15" s="44"/>
      <c r="BD15" s="44"/>
      <c r="BE15" s="44">
        <v>3391</v>
      </c>
      <c r="BF15" s="44">
        <v>5283.0366259711427</v>
      </c>
      <c r="BG15" s="44">
        <v>3081</v>
      </c>
      <c r="BH15" s="44">
        <v>2709.4897372873238</v>
      </c>
      <c r="BI15" s="44">
        <v>2837</v>
      </c>
      <c r="BJ15" s="44">
        <v>3282</v>
      </c>
      <c r="BK15" s="44"/>
    </row>
    <row r="16" spans="1:63" ht="15" customHeight="1">
      <c r="AU16" s="52"/>
      <c r="AV16" s="53"/>
      <c r="AW16" s="53"/>
      <c r="AX16" s="53"/>
    </row>
    <row r="17" spans="46:63" ht="15" customHeight="1">
      <c r="AU17" s="52"/>
      <c r="AV17" s="53"/>
      <c r="AW17" s="53"/>
      <c r="AX17" s="53"/>
    </row>
    <row r="18" spans="46:63" ht="15" customHeight="1">
      <c r="AU18" s="52"/>
      <c r="AV18" s="53"/>
      <c r="AW18" s="53"/>
      <c r="AX18" s="53"/>
    </row>
    <row r="19" spans="46:63" ht="15" customHeight="1">
      <c r="AU19" s="52"/>
      <c r="AV19" s="53"/>
      <c r="AW19" s="53"/>
      <c r="AX19" s="53"/>
    </row>
    <row r="20" spans="46:63" ht="15" customHeight="1">
      <c r="AU20" s="52"/>
      <c r="AV20" s="53"/>
      <c r="AW20" s="53"/>
      <c r="AX20" s="53"/>
    </row>
    <row r="21" spans="46:63" ht="15" customHeight="1">
      <c r="AU21" s="52"/>
      <c r="AV21" s="53"/>
      <c r="AW21" s="53"/>
      <c r="AX21" s="53"/>
    </row>
    <row r="22" spans="46:63" ht="15" customHeight="1">
      <c r="AU22" s="52"/>
      <c r="AV22" s="53"/>
      <c r="AW22" s="53"/>
      <c r="AX22" s="53"/>
    </row>
    <row r="23" spans="46:63" ht="15" customHeight="1">
      <c r="AU23" s="52"/>
      <c r="AV23" s="53"/>
      <c r="AW23" s="53"/>
      <c r="AX23" s="53"/>
    </row>
    <row r="24" spans="46:63" ht="15" customHeight="1">
      <c r="AU24" s="52"/>
      <c r="AV24" s="53"/>
      <c r="AW24" s="53"/>
      <c r="AX24" s="53"/>
    </row>
    <row r="25" spans="46:63" ht="15" customHeight="1">
      <c r="AU25" s="89">
        <v>2002</v>
      </c>
      <c r="AV25" s="89">
        <v>2003</v>
      </c>
      <c r="AW25" s="89">
        <v>2004</v>
      </c>
      <c r="AX25" s="89">
        <v>2005</v>
      </c>
      <c r="AY25" s="45">
        <v>2006</v>
      </c>
      <c r="AZ25" s="45">
        <v>2007</v>
      </c>
      <c r="BA25" s="45">
        <v>2008</v>
      </c>
      <c r="BB25" s="11">
        <v>2009</v>
      </c>
      <c r="BC25" s="11">
        <v>2010</v>
      </c>
      <c r="BD25" s="11">
        <v>2011</v>
      </c>
      <c r="BE25" s="11">
        <v>2012</v>
      </c>
      <c r="BF25" s="11">
        <v>2013</v>
      </c>
      <c r="BG25" s="11">
        <v>2014</v>
      </c>
      <c r="BH25" s="11">
        <v>2015</v>
      </c>
      <c r="BI25" s="11">
        <v>2016</v>
      </c>
      <c r="BJ25" s="11">
        <v>2017</v>
      </c>
      <c r="BK25" s="11">
        <v>2018</v>
      </c>
    </row>
    <row r="26" spans="46:63" ht="15" customHeight="1">
      <c r="AT26" s="12" t="s">
        <v>90</v>
      </c>
      <c r="AU26" s="52">
        <v>1655</v>
      </c>
      <c r="AV26" s="52">
        <v>1342.7404608070217</v>
      </c>
      <c r="AW26" s="52">
        <v>1721.6315834327595</v>
      </c>
      <c r="AX26" s="52">
        <v>1861.2843601895734</v>
      </c>
      <c r="AY26" s="51">
        <v>2347</v>
      </c>
      <c r="AZ26" s="51">
        <v>2174</v>
      </c>
      <c r="BA26" s="51">
        <v>4885</v>
      </c>
      <c r="BB26" s="44">
        <v>2180</v>
      </c>
      <c r="BC26" s="44">
        <v>2201</v>
      </c>
      <c r="BD26" s="44">
        <v>3057</v>
      </c>
      <c r="BE26" s="44">
        <v>3377</v>
      </c>
      <c r="BF26" s="44">
        <v>3640</v>
      </c>
      <c r="BG26" s="44">
        <v>4431.5789473684208</v>
      </c>
      <c r="BH26" s="44">
        <v>3540.2768717919994</v>
      </c>
      <c r="BI26" s="44">
        <v>2019</v>
      </c>
      <c r="BJ26" s="44">
        <v>2256</v>
      </c>
      <c r="BK26" s="44">
        <v>2005.0331364507028</v>
      </c>
    </row>
    <row r="27" spans="46:63" ht="15" customHeight="1">
      <c r="AT27" s="12" t="s">
        <v>91</v>
      </c>
      <c r="AU27" s="52">
        <v>1663</v>
      </c>
      <c r="AV27" s="52">
        <v>1474.3209876543208</v>
      </c>
      <c r="AW27" s="52">
        <v>1679.9958523741457</v>
      </c>
      <c r="AX27" s="52">
        <v>1992.5671812464268</v>
      </c>
      <c r="AY27" s="51">
        <v>2258</v>
      </c>
      <c r="AZ27" s="51">
        <v>2295</v>
      </c>
      <c r="BA27" s="51">
        <v>3670.7</v>
      </c>
      <c r="BB27" s="44">
        <v>2115</v>
      </c>
      <c r="BC27" s="44"/>
      <c r="BD27" s="44">
        <v>2973</v>
      </c>
      <c r="BE27" s="44">
        <v>3362</v>
      </c>
      <c r="BF27" s="44">
        <v>3716</v>
      </c>
      <c r="BG27" s="44">
        <v>4340</v>
      </c>
      <c r="BH27" s="44">
        <v>2883.3562144894972</v>
      </c>
      <c r="BI27" s="44">
        <v>2375</v>
      </c>
      <c r="BJ27" s="44">
        <v>2345</v>
      </c>
      <c r="BK27" s="44">
        <v>1896</v>
      </c>
    </row>
    <row r="28" spans="46:63" ht="15" customHeight="1">
      <c r="AT28" s="12" t="s">
        <v>92</v>
      </c>
      <c r="AU28" s="52">
        <v>1625</v>
      </c>
      <c r="AV28" s="52">
        <v>1613.0959595959596</v>
      </c>
      <c r="AW28" s="52">
        <v>1721.9890762966329</v>
      </c>
      <c r="AX28" s="52">
        <v>2183.2473253618627</v>
      </c>
      <c r="AY28" s="51">
        <v>2323</v>
      </c>
      <c r="AZ28" s="51">
        <v>2369</v>
      </c>
      <c r="BA28" s="51">
        <v>3742</v>
      </c>
      <c r="BB28" s="44">
        <v>2230</v>
      </c>
      <c r="BC28" s="44">
        <v>2873</v>
      </c>
      <c r="BD28" s="44">
        <v>3001</v>
      </c>
      <c r="BE28" s="44">
        <v>3343</v>
      </c>
      <c r="BF28" s="44">
        <v>3827</v>
      </c>
      <c r="BG28" s="44">
        <v>4370.29</v>
      </c>
      <c r="BH28" s="44">
        <v>2703.641780666775</v>
      </c>
      <c r="BI28" s="44">
        <v>2162</v>
      </c>
      <c r="BJ28" s="44">
        <v>2384</v>
      </c>
      <c r="BK28" s="44">
        <v>1849.428989247968</v>
      </c>
    </row>
    <row r="29" spans="46:63" ht="15" customHeight="1">
      <c r="AT29" s="12" t="s">
        <v>93</v>
      </c>
      <c r="AU29" s="52">
        <v>1489</v>
      </c>
      <c r="AV29" s="52">
        <v>1714.2857142857142</v>
      </c>
      <c r="AW29" s="52">
        <v>1834.6153846153845</v>
      </c>
      <c r="AX29" s="52">
        <v>2164.4781454183644</v>
      </c>
      <c r="AY29" s="51">
        <v>2248</v>
      </c>
      <c r="AZ29" s="51">
        <v>1647</v>
      </c>
      <c r="BA29" s="51">
        <v>3397</v>
      </c>
      <c r="BB29" s="44">
        <v>2113</v>
      </c>
      <c r="BC29" s="44">
        <v>5212</v>
      </c>
      <c r="BD29" s="44">
        <v>3697</v>
      </c>
      <c r="BE29" s="44">
        <v>3212</v>
      </c>
      <c r="BF29" s="44">
        <v>3997.02</v>
      </c>
      <c r="BG29" s="44"/>
      <c r="BH29" s="44">
        <v>2758.2387317465445</v>
      </c>
      <c r="BI29" s="44">
        <v>2139</v>
      </c>
      <c r="BJ29" s="44">
        <v>2493</v>
      </c>
      <c r="BK29" s="44">
        <v>1898.3322784145084</v>
      </c>
    </row>
    <row r="30" spans="46:63" ht="15" customHeight="1">
      <c r="AT30" s="12" t="s">
        <v>94</v>
      </c>
      <c r="AU30" s="52">
        <v>1484</v>
      </c>
      <c r="AV30" s="52">
        <v>1707.6124567474048</v>
      </c>
      <c r="AW30" s="52">
        <v>1807.2991154192489</v>
      </c>
      <c r="AX30" s="52">
        <v>2106.8803770069594</v>
      </c>
      <c r="AY30" s="51">
        <v>2208</v>
      </c>
      <c r="AZ30" s="51">
        <v>2642</v>
      </c>
      <c r="BA30" s="51">
        <v>3402</v>
      </c>
      <c r="BB30" s="44">
        <v>2288</v>
      </c>
      <c r="BC30" s="44">
        <v>2656</v>
      </c>
      <c r="BD30" s="44">
        <v>3724</v>
      </c>
      <c r="BE30" s="44">
        <v>3095</v>
      </c>
      <c r="BF30" s="44">
        <v>3833.45</v>
      </c>
      <c r="BG30" s="44">
        <v>4756</v>
      </c>
      <c r="BH30" s="44">
        <v>2582.8108155959126</v>
      </c>
      <c r="BI30" s="44">
        <v>2097.89</v>
      </c>
      <c r="BJ30" s="44">
        <v>2163</v>
      </c>
      <c r="BK30" s="44">
        <v>1875.0765462339255</v>
      </c>
    </row>
    <row r="31" spans="46:63" ht="15" customHeight="1">
      <c r="AT31" s="12" t="s">
        <v>95</v>
      </c>
      <c r="AU31" s="52">
        <v>1388</v>
      </c>
      <c r="AV31" s="52">
        <v>1766.8500687757908</v>
      </c>
      <c r="AW31" s="52">
        <v>1972.1962556984072</v>
      </c>
      <c r="AX31" s="52">
        <v>2248.0712725828862</v>
      </c>
      <c r="AY31" s="51">
        <v>2087</v>
      </c>
      <c r="AZ31" s="51">
        <v>3531</v>
      </c>
      <c r="BA31" s="51">
        <v>3539</v>
      </c>
      <c r="BB31" s="44">
        <v>2224</v>
      </c>
      <c r="BC31" s="44">
        <v>3020</v>
      </c>
      <c r="BD31" s="44">
        <v>3783</v>
      </c>
      <c r="BE31" s="44">
        <v>3021</v>
      </c>
      <c r="BF31" s="44">
        <v>3748.8</v>
      </c>
      <c r="BG31" s="44">
        <v>4600</v>
      </c>
      <c r="BH31" s="44">
        <v>2844.0080300463528</v>
      </c>
      <c r="BI31" s="44">
        <v>2094</v>
      </c>
      <c r="BJ31" s="44">
        <v>2071</v>
      </c>
      <c r="BK31" s="44"/>
    </row>
    <row r="32" spans="46:63" ht="15" customHeight="1">
      <c r="AT32" s="12" t="s">
        <v>96</v>
      </c>
      <c r="AU32" s="52">
        <v>1395</v>
      </c>
      <c r="AV32" s="52">
        <v>1753.9808917197452</v>
      </c>
      <c r="AW32" s="52">
        <v>2022.7564353336986</v>
      </c>
      <c r="AX32" s="52">
        <v>2240.2190954773869</v>
      </c>
      <c r="AY32" s="51">
        <v>2236</v>
      </c>
      <c r="AZ32" s="51">
        <v>3558</v>
      </c>
      <c r="BA32" s="51">
        <v>3402</v>
      </c>
      <c r="BB32" s="44">
        <v>2156</v>
      </c>
      <c r="BC32" s="44">
        <v>3336</v>
      </c>
      <c r="BD32" s="44">
        <v>3652</v>
      </c>
      <c r="BE32" s="44">
        <v>2804</v>
      </c>
      <c r="BF32" s="44">
        <v>3870</v>
      </c>
      <c r="BG32" s="44">
        <v>4684.8900000000003</v>
      </c>
      <c r="BH32" s="44">
        <v>2560.8420834342369</v>
      </c>
      <c r="BI32" s="44">
        <v>2118</v>
      </c>
      <c r="BJ32" s="44">
        <v>2125</v>
      </c>
      <c r="BK32" s="44"/>
    </row>
    <row r="33" spans="1:63" ht="15" customHeight="1">
      <c r="AT33" s="12" t="s">
        <v>97</v>
      </c>
      <c r="AU33" s="52">
        <v>1360</v>
      </c>
      <c r="AV33" s="52">
        <v>1706.8852459016393</v>
      </c>
      <c r="AW33" s="52">
        <v>2042.5731485370293</v>
      </c>
      <c r="AX33" s="52">
        <v>2301.9812952516713</v>
      </c>
      <c r="AY33" s="51">
        <v>2301</v>
      </c>
      <c r="AZ33" s="51">
        <v>5898</v>
      </c>
      <c r="BA33" s="51">
        <v>3531.97</v>
      </c>
      <c r="BB33" s="44">
        <v>2107</v>
      </c>
      <c r="BC33" s="44">
        <v>3184</v>
      </c>
      <c r="BD33" s="44">
        <v>3519</v>
      </c>
      <c r="BE33" s="44">
        <v>2985.8</v>
      </c>
      <c r="BF33" s="44">
        <v>4508.46</v>
      </c>
      <c r="BG33" s="44">
        <v>4426.96</v>
      </c>
      <c r="BH33" s="44">
        <v>2568.1540834032617</v>
      </c>
      <c r="BI33" s="44">
        <v>2130</v>
      </c>
      <c r="BJ33" s="44">
        <v>2260.8641002352015</v>
      </c>
      <c r="BK33" s="44"/>
    </row>
    <row r="34" spans="1:63" ht="15" customHeight="1">
      <c r="AT34" s="12" t="s">
        <v>98</v>
      </c>
      <c r="AU34" s="52">
        <v>1234</v>
      </c>
      <c r="AV34" s="52">
        <v>1752.5492861998639</v>
      </c>
      <c r="AW34" s="52">
        <v>2071.725567416313</v>
      </c>
      <c r="AX34" s="52">
        <v>2295</v>
      </c>
      <c r="AY34" s="51">
        <v>2182</v>
      </c>
      <c r="AZ34" s="51">
        <v>4380</v>
      </c>
      <c r="BA34" s="51">
        <v>3589.3</v>
      </c>
      <c r="BB34" s="44">
        <v>2291</v>
      </c>
      <c r="BC34" s="44">
        <v>3130</v>
      </c>
      <c r="BD34" s="44">
        <v>3589</v>
      </c>
      <c r="BE34" s="44">
        <v>3160</v>
      </c>
      <c r="BF34" s="44">
        <v>4323</v>
      </c>
      <c r="BG34" s="44">
        <v>4326.08</v>
      </c>
      <c r="BH34" s="44">
        <v>2146.9374410327791</v>
      </c>
      <c r="BI34" s="44">
        <v>2240.14</v>
      </c>
      <c r="BJ34" s="44">
        <v>2056.9130180999896</v>
      </c>
      <c r="BK34" s="44"/>
    </row>
    <row r="35" spans="1:63" ht="15" customHeight="1">
      <c r="AT35" s="12" t="s">
        <v>99</v>
      </c>
      <c r="AU35" s="52">
        <v>1398</v>
      </c>
      <c r="AV35" s="52">
        <v>1761.9783616692425</v>
      </c>
      <c r="AW35" s="52">
        <v>2129.9621052631578</v>
      </c>
      <c r="AX35" s="52">
        <v>2397</v>
      </c>
      <c r="AY35" s="51">
        <v>2449</v>
      </c>
      <c r="AZ35" s="51">
        <v>8290</v>
      </c>
      <c r="BA35" s="51">
        <v>3635</v>
      </c>
      <c r="BB35" s="44">
        <v>2138</v>
      </c>
      <c r="BC35" s="44">
        <v>3006</v>
      </c>
      <c r="BD35" s="44">
        <v>3522</v>
      </c>
      <c r="BE35" s="44">
        <v>3222</v>
      </c>
      <c r="BF35" s="44">
        <v>4162</v>
      </c>
      <c r="BG35" s="44">
        <v>3783</v>
      </c>
      <c r="BH35" s="44">
        <v>2182.270485613969</v>
      </c>
      <c r="BI35" s="44">
        <v>2189</v>
      </c>
      <c r="BJ35" s="44">
        <v>2178</v>
      </c>
      <c r="BK35" s="44"/>
    </row>
    <row r="36" spans="1:63" ht="15" customHeight="1">
      <c r="AT36" s="12" t="s">
        <v>100</v>
      </c>
      <c r="AU36" s="52">
        <v>1272</v>
      </c>
      <c r="AV36" s="52">
        <v>1793.1034482758621</v>
      </c>
      <c r="AW36" s="52">
        <v>2001.4420562771709</v>
      </c>
      <c r="AX36" s="52">
        <v>2377</v>
      </c>
      <c r="AY36" s="51">
        <v>1528</v>
      </c>
      <c r="AZ36" s="51">
        <v>3072</v>
      </c>
      <c r="BA36" s="51">
        <v>3707</v>
      </c>
      <c r="BB36" s="44">
        <v>2199.67</v>
      </c>
      <c r="BC36" s="44">
        <v>2992</v>
      </c>
      <c r="BD36" s="44">
        <v>3527</v>
      </c>
      <c r="BE36" s="44">
        <v>3655</v>
      </c>
      <c r="BF36" s="44">
        <v>4332</v>
      </c>
      <c r="BG36" s="44">
        <v>3664.86</v>
      </c>
      <c r="BH36" s="44">
        <v>2311.5907195762006</v>
      </c>
      <c r="BI36" s="44">
        <v>2275</v>
      </c>
      <c r="BJ36" s="44">
        <v>2210.143962032098</v>
      </c>
      <c r="BK36" s="44"/>
    </row>
    <row r="37" spans="1:63" ht="15" customHeight="1">
      <c r="AT37" s="12" t="s">
        <v>101</v>
      </c>
      <c r="AU37" s="52">
        <v>1327</v>
      </c>
      <c r="AV37" s="52">
        <v>1793.4426229508199</v>
      </c>
      <c r="AW37" s="52">
        <v>1884.1175637728011</v>
      </c>
      <c r="AX37" s="52">
        <v>2361</v>
      </c>
      <c r="AY37" s="51">
        <v>2465</v>
      </c>
      <c r="AZ37" s="51">
        <v>3551</v>
      </c>
      <c r="BA37" s="51">
        <v>3603</v>
      </c>
      <c r="BB37" s="44">
        <v>2200</v>
      </c>
      <c r="BC37" s="44">
        <v>3213.4</v>
      </c>
      <c r="BD37" s="44">
        <v>3445</v>
      </c>
      <c r="BE37" s="44">
        <v>3687</v>
      </c>
      <c r="BF37" s="44">
        <v>4469.87</v>
      </c>
      <c r="BG37" s="44">
        <v>3704</v>
      </c>
      <c r="BH37" s="44">
        <v>2118.9703642594986</v>
      </c>
      <c r="BI37" s="44">
        <v>2285</v>
      </c>
      <c r="BJ37" s="44">
        <v>2425.4503320284502</v>
      </c>
      <c r="BK37" s="44"/>
    </row>
    <row r="38" spans="1:63" ht="15" customHeight="1">
      <c r="AU38" s="52"/>
      <c r="AV38" s="53"/>
      <c r="AW38" s="53"/>
      <c r="AX38" s="53"/>
    </row>
    <row r="39" spans="1:63" ht="15" customHeight="1"/>
    <row r="40" spans="1:63" ht="15" customHeight="1"/>
    <row r="41" spans="1:63" ht="15" customHeight="1"/>
    <row r="42" spans="1:63" ht="15" customHeight="1"/>
    <row r="43" spans="1:63" ht="15" customHeight="1"/>
    <row r="44" spans="1:63" ht="15" customHeight="1"/>
    <row r="45" spans="1:63" ht="13.2">
      <c r="A45" s="658">
        <v>21</v>
      </c>
      <c r="B45" s="658"/>
      <c r="C45" s="658"/>
      <c r="D45" s="658"/>
      <c r="E45" s="658"/>
      <c r="F45" s="658"/>
      <c r="G45" s="658"/>
      <c r="H45" s="658"/>
    </row>
  </sheetData>
  <mergeCells count="1">
    <mergeCell ref="A45:H45"/>
  </mergeCells>
  <printOptions horizontalCentered="1"/>
  <pageMargins left="0.59055118110236227" right="0.51181102362204722" top="0.98425196850393704" bottom="0.78740157480314965" header="0.51181102362204722" footer="0.19685039370078741"/>
  <pageSetup firstPageNumber="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topLeftCell="A10" zoomScaleNormal="100" zoomScaleSheetLayoutView="100" workbookViewId="0">
      <selection activeCell="BK31" sqref="BK31"/>
    </sheetView>
  </sheetViews>
  <sheetFormatPr baseColWidth="10" defaultColWidth="10.921875" defaultRowHeight="11.4"/>
  <cols>
    <col min="1" max="1" width="10.4609375" style="11" customWidth="1"/>
    <col min="2" max="3" width="8.07421875" style="11" customWidth="1"/>
    <col min="4" max="4" width="7.921875" style="11" customWidth="1"/>
    <col min="5" max="7" width="8.07421875" style="11" customWidth="1"/>
    <col min="8" max="8" width="8.4609375" style="11" customWidth="1"/>
    <col min="9" max="30" width="4.69140625" style="11" customWidth="1"/>
    <col min="31" max="31" width="9.4609375" style="11" customWidth="1"/>
    <col min="32" max="32" width="4.3828125" style="11" customWidth="1"/>
    <col min="33" max="33" width="5" style="11" customWidth="1"/>
    <col min="34" max="35" width="4.921875" style="11" customWidth="1"/>
    <col min="36" max="16384" width="10.921875" style="11"/>
  </cols>
  <sheetData>
    <row r="1" spans="1:33" ht="12" customHeight="1">
      <c r="A1" s="656" t="s">
        <v>322</v>
      </c>
      <c r="B1" s="656"/>
      <c r="C1" s="656"/>
      <c r="D1" s="656"/>
      <c r="E1" s="656"/>
      <c r="F1" s="656"/>
      <c r="G1" s="656"/>
      <c r="H1" s="656"/>
    </row>
    <row r="2" spans="1:33" ht="9.75" customHeight="1">
      <c r="A2" s="414"/>
      <c r="B2" s="414"/>
      <c r="C2" s="414"/>
      <c r="D2" s="414"/>
      <c r="E2" s="414"/>
      <c r="F2" s="414"/>
      <c r="G2" s="414"/>
      <c r="H2" s="414"/>
    </row>
    <row r="3" spans="1:33" ht="13.5" customHeight="1">
      <c r="A3" s="689" t="s">
        <v>15</v>
      </c>
      <c r="B3" s="689"/>
      <c r="C3" s="689"/>
      <c r="D3" s="689"/>
      <c r="E3" s="689"/>
      <c r="F3" s="689"/>
      <c r="G3" s="689"/>
      <c r="H3" s="689"/>
      <c r="AE3" s="11">
        <v>2017</v>
      </c>
    </row>
    <row r="4" spans="1:33" ht="13.5" customHeight="1">
      <c r="A4" s="680" t="s">
        <v>130</v>
      </c>
      <c r="B4" s="690" t="s">
        <v>173</v>
      </c>
      <c r="C4" s="690"/>
      <c r="D4" s="690"/>
      <c r="E4" s="690"/>
      <c r="F4" s="690"/>
      <c r="G4" s="690"/>
      <c r="H4" s="690"/>
      <c r="AE4" s="32" t="s">
        <v>132</v>
      </c>
      <c r="AF4" s="229">
        <v>12324.769808299998</v>
      </c>
      <c r="AG4" s="90">
        <f t="shared" ref="AG4:AG10" si="0">AF4/$AF$11*100</f>
        <v>45.574875122830356</v>
      </c>
    </row>
    <row r="5" spans="1:33" ht="13.5" customHeight="1">
      <c r="A5" s="681"/>
      <c r="B5" s="680">
        <v>2016</v>
      </c>
      <c r="C5" s="680">
        <v>2017</v>
      </c>
      <c r="D5" s="419" t="s">
        <v>175</v>
      </c>
      <c r="E5" s="689" t="s">
        <v>540</v>
      </c>
      <c r="F5" s="689"/>
      <c r="G5" s="419" t="s">
        <v>176</v>
      </c>
      <c r="H5" s="418" t="s">
        <v>175</v>
      </c>
      <c r="AE5" s="32" t="s">
        <v>133</v>
      </c>
      <c r="AF5" s="229">
        <v>6523.8280999999997</v>
      </c>
      <c r="AG5" s="90">
        <f t="shared" si="0"/>
        <v>24.123992220940512</v>
      </c>
    </row>
    <row r="6" spans="1:33" ht="13.5" customHeight="1">
      <c r="A6" s="710"/>
      <c r="B6" s="710"/>
      <c r="C6" s="710"/>
      <c r="D6" s="424" t="s">
        <v>89</v>
      </c>
      <c r="E6" s="426">
        <v>2017</v>
      </c>
      <c r="F6" s="427">
        <v>2018</v>
      </c>
      <c r="G6" s="420" t="s">
        <v>89</v>
      </c>
      <c r="H6" s="420" t="s">
        <v>89</v>
      </c>
      <c r="AE6" s="32" t="s">
        <v>131</v>
      </c>
      <c r="AF6" s="229">
        <v>4199.5046691999996</v>
      </c>
      <c r="AG6" s="90">
        <f t="shared" si="0"/>
        <v>15.529044668050673</v>
      </c>
    </row>
    <row r="7" spans="1:33" ht="13.5" customHeight="1">
      <c r="A7" s="57"/>
      <c r="B7" s="34"/>
      <c r="C7" s="34"/>
      <c r="D7" s="34"/>
      <c r="E7" s="34"/>
      <c r="F7" s="34"/>
      <c r="G7" s="391"/>
      <c r="H7" s="392"/>
      <c r="AE7" s="32" t="s">
        <v>174</v>
      </c>
      <c r="AF7" s="229">
        <v>1145.7339076000003</v>
      </c>
      <c r="AG7" s="90">
        <f t="shared" si="0"/>
        <v>4.2367265738056741</v>
      </c>
    </row>
    <row r="8" spans="1:33" ht="13.5" customHeight="1">
      <c r="A8" s="535" t="s">
        <v>132</v>
      </c>
      <c r="B8" s="547">
        <v>7463.1316500000003</v>
      </c>
      <c r="C8" s="547">
        <v>12324.769808299998</v>
      </c>
      <c r="D8" s="78">
        <v>45.574050799708026</v>
      </c>
      <c r="E8" s="548">
        <v>5542.5911923000003</v>
      </c>
      <c r="F8" s="548">
        <v>5353.9464231000002</v>
      </c>
      <c r="G8" s="81">
        <f>(F8/E8-1)*100</f>
        <v>-3.4035483162112579</v>
      </c>
      <c r="H8" s="78">
        <f t="shared" ref="H8" si="1">F8/$F$16*100</f>
        <v>49.632405613380342</v>
      </c>
      <c r="AE8" s="32" t="s">
        <v>135</v>
      </c>
      <c r="AF8" s="229">
        <v>1061.0176919999999</v>
      </c>
      <c r="AG8" s="90">
        <f t="shared" si="0"/>
        <v>3.9234606056048982</v>
      </c>
    </row>
    <row r="9" spans="1:33" ht="13.5" customHeight="1">
      <c r="A9" s="535" t="s">
        <v>131</v>
      </c>
      <c r="B9" s="547">
        <v>4790.1054000000004</v>
      </c>
      <c r="C9" s="547">
        <v>4199.5046691999996</v>
      </c>
      <c r="D9" s="78">
        <v>15.528763790691094</v>
      </c>
      <c r="E9" s="548">
        <v>819.00330000000008</v>
      </c>
      <c r="F9" s="548">
        <v>2696.75</v>
      </c>
      <c r="G9" s="81">
        <f t="shared" ref="G9:G13" si="2">(F9/E9-1)*100</f>
        <v>229.27217753579257</v>
      </c>
      <c r="H9" s="78">
        <f t="shared" ref="H9:H13" si="3">F9/$F$16*100</f>
        <v>24.999538519921323</v>
      </c>
      <c r="AE9" s="32" t="s">
        <v>139</v>
      </c>
      <c r="AF9" s="229">
        <v>1774.05</v>
      </c>
      <c r="AG9" s="90">
        <f t="shared" si="0"/>
        <v>6.5601312210478868</v>
      </c>
    </row>
    <row r="10" spans="1:33" ht="13.5" customHeight="1">
      <c r="A10" s="535" t="s">
        <v>133</v>
      </c>
      <c r="B10" s="547">
        <v>2385.9482000000003</v>
      </c>
      <c r="C10" s="547">
        <v>6523.8280999999997</v>
      </c>
      <c r="D10" s="78">
        <v>24.123555884811516</v>
      </c>
      <c r="E10" s="548">
        <v>4457.5005999999994</v>
      </c>
      <c r="F10" s="548">
        <v>2155.15</v>
      </c>
      <c r="G10" s="81">
        <f t="shared" si="2"/>
        <v>-51.651156255593087</v>
      </c>
      <c r="H10" s="78">
        <f t="shared" si="3"/>
        <v>19.97877276025158</v>
      </c>
      <c r="AE10" s="32" t="s">
        <v>177</v>
      </c>
      <c r="AF10" s="229">
        <v>14</v>
      </c>
      <c r="AG10" s="90">
        <f t="shared" si="0"/>
        <v>5.1769587720002487E-2</v>
      </c>
    </row>
    <row r="11" spans="1:33" ht="13.5" customHeight="1">
      <c r="A11" s="535" t="s">
        <v>135</v>
      </c>
      <c r="B11" s="547">
        <v>1240.002</v>
      </c>
      <c r="C11" s="547">
        <v>1061.0176919999999</v>
      </c>
      <c r="D11" s="78">
        <v>3.9233896410813962</v>
      </c>
      <c r="E11" s="548">
        <v>646</v>
      </c>
      <c r="F11" s="548">
        <v>395.00199999999995</v>
      </c>
      <c r="G11" s="81">
        <f t="shared" si="2"/>
        <v>-38.854179566563474</v>
      </c>
      <c r="H11" s="78">
        <f t="shared" si="3"/>
        <v>3.6617660941674095</v>
      </c>
      <c r="I11" s="91"/>
      <c r="J11" s="91"/>
      <c r="AE11" s="32"/>
      <c r="AF11" s="229">
        <f>SUM(AF4:AF10)</f>
        <v>27042.904177099997</v>
      </c>
      <c r="AG11" s="90">
        <f>AF11/$AF$11*100</f>
        <v>100</v>
      </c>
    </row>
    <row r="12" spans="1:33" ht="13.5" customHeight="1">
      <c r="A12" s="535" t="s">
        <v>139</v>
      </c>
      <c r="B12" s="547">
        <v>8.4999999999999995E-4</v>
      </c>
      <c r="C12" s="547">
        <v>1774.05</v>
      </c>
      <c r="D12" s="78">
        <v>6.5600125664638327</v>
      </c>
      <c r="E12" s="548">
        <v>0</v>
      </c>
      <c r="F12" s="548">
        <v>99.9</v>
      </c>
      <c r="G12" s="81"/>
      <c r="H12" s="78">
        <f t="shared" si="3"/>
        <v>0.92609767243539087</v>
      </c>
      <c r="AG12" s="90"/>
    </row>
    <row r="13" spans="1:33" ht="13.5" customHeight="1">
      <c r="A13" s="535" t="s">
        <v>174</v>
      </c>
      <c r="B13" s="547">
        <v>2261.6798781999996</v>
      </c>
      <c r="C13" s="547">
        <v>1145.7339076000003</v>
      </c>
      <c r="D13" s="78">
        <v>4.2366499431694224</v>
      </c>
      <c r="E13" s="548">
        <v>920.01197690000004</v>
      </c>
      <c r="F13" s="548">
        <v>84.966999999999999</v>
      </c>
      <c r="G13" s="81">
        <f t="shared" si="2"/>
        <v>-90.764576751892065</v>
      </c>
      <c r="H13" s="78">
        <f t="shared" si="3"/>
        <v>0.78766507441259104</v>
      </c>
      <c r="AG13" s="90"/>
    </row>
    <row r="14" spans="1:33" ht="13.5" customHeight="1">
      <c r="A14" s="535" t="s">
        <v>355</v>
      </c>
      <c r="B14" s="547">
        <v>25</v>
      </c>
      <c r="C14" s="547">
        <v>0</v>
      </c>
      <c r="D14" s="78">
        <v>0</v>
      </c>
      <c r="E14" s="548"/>
      <c r="F14" s="548"/>
      <c r="G14" s="81"/>
      <c r="H14" s="78"/>
      <c r="AG14" s="90"/>
    </row>
    <row r="15" spans="1:33" ht="13.5" customHeight="1">
      <c r="A15" s="535" t="s">
        <v>177</v>
      </c>
      <c r="B15" s="547">
        <v>4.24847E-2</v>
      </c>
      <c r="C15" s="547">
        <v>14.489139999999999</v>
      </c>
      <c r="D15" s="78">
        <v>5.3577374074718173E-2</v>
      </c>
      <c r="E15" s="548"/>
      <c r="F15" s="548">
        <v>1.4837</v>
      </c>
      <c r="G15" s="81"/>
      <c r="H15" s="78"/>
      <c r="AE15" s="32" t="s">
        <v>132</v>
      </c>
      <c r="AF15" s="44">
        <f t="shared" ref="AF15:AF20" si="4">F8</f>
        <v>5353.9464231000002</v>
      </c>
      <c r="AG15" s="90">
        <f t="shared" ref="AG15:AG22" si="5">AF15/SUM($AF$15:$AF$22)*100</f>
        <v>24.816202806690171</v>
      </c>
    </row>
    <row r="16" spans="1:33" ht="13.5" customHeight="1">
      <c r="A16" s="367" t="s">
        <v>112</v>
      </c>
      <c r="B16" s="364">
        <f>SUM(B8:B15)</f>
        <v>18165.910462899999</v>
      </c>
      <c r="C16" s="364">
        <f>SUM(C8:C15)</f>
        <v>27043.393317099995</v>
      </c>
      <c r="D16" s="360">
        <f>(C16/$C$16)*100</f>
        <v>100</v>
      </c>
      <c r="E16" s="364">
        <f>SUM(E8:E15)</f>
        <v>12385.107069199999</v>
      </c>
      <c r="F16" s="364">
        <f>SUM(F8:F15)</f>
        <v>10787.199123100001</v>
      </c>
      <c r="G16" s="357">
        <f>(F16/E16-1)*100</f>
        <v>-12.901850078258658</v>
      </c>
      <c r="H16" s="359">
        <f>F16/$F$16*100</f>
        <v>100</v>
      </c>
      <c r="AE16" s="32" t="s">
        <v>131</v>
      </c>
      <c r="AF16" s="44">
        <f t="shared" si="4"/>
        <v>2696.75</v>
      </c>
      <c r="AG16" s="90">
        <f t="shared" si="5"/>
        <v>12.499769259960662</v>
      </c>
    </row>
    <row r="17" spans="1:33" ht="13.5" customHeight="1">
      <c r="A17" s="32"/>
      <c r="B17" s="85"/>
      <c r="C17" s="85"/>
      <c r="D17" s="85"/>
      <c r="E17" s="85"/>
      <c r="F17" s="33"/>
      <c r="G17" s="33"/>
      <c r="H17" s="33"/>
      <c r="AE17" s="32" t="s">
        <v>133</v>
      </c>
      <c r="AF17" s="44">
        <f t="shared" si="4"/>
        <v>2155.15</v>
      </c>
      <c r="AG17" s="90">
        <f t="shared" si="5"/>
        <v>9.9893863801257901</v>
      </c>
    </row>
    <row r="18" spans="1:33" ht="13.5" customHeight="1">
      <c r="A18" s="66" t="s">
        <v>376</v>
      </c>
      <c r="B18" s="76"/>
      <c r="C18" s="76"/>
      <c r="D18" s="76"/>
      <c r="E18" s="76"/>
      <c r="F18" s="76"/>
      <c r="G18" s="76"/>
      <c r="H18" s="77"/>
      <c r="AE18" s="32" t="s">
        <v>135</v>
      </c>
      <c r="AF18" s="44">
        <f t="shared" si="4"/>
        <v>395.00199999999995</v>
      </c>
      <c r="AG18" s="90">
        <f t="shared" si="5"/>
        <v>1.8308830470837048</v>
      </c>
    </row>
    <row r="19" spans="1:33" ht="13.5" customHeight="1">
      <c r="A19" s="12"/>
      <c r="B19" s="12"/>
      <c r="C19" s="12"/>
      <c r="D19" s="12"/>
      <c r="E19" s="12"/>
      <c r="F19" s="12"/>
      <c r="G19" s="12"/>
      <c r="H19" s="12"/>
      <c r="AE19" s="32" t="s">
        <v>139</v>
      </c>
      <c r="AF19" s="44">
        <f t="shared" si="4"/>
        <v>99.9</v>
      </c>
      <c r="AG19" s="90">
        <f t="shared" si="5"/>
        <v>0.46304883621769544</v>
      </c>
    </row>
    <row r="20" spans="1:33" ht="13.5" customHeight="1">
      <c r="A20" s="12"/>
      <c r="B20" s="12"/>
      <c r="C20" s="12"/>
      <c r="D20" s="12"/>
      <c r="E20" s="12"/>
      <c r="F20" s="12"/>
      <c r="G20" s="12"/>
      <c r="H20" s="12"/>
      <c r="AE20" s="32" t="s">
        <v>174</v>
      </c>
      <c r="AF20" s="44">
        <f t="shared" si="4"/>
        <v>84.966999999999999</v>
      </c>
      <c r="AG20" s="90">
        <f t="shared" si="5"/>
        <v>0.39383253720629552</v>
      </c>
    </row>
    <row r="21" spans="1:33" ht="13.5" customHeight="1">
      <c r="A21" s="12"/>
      <c r="B21" s="12"/>
      <c r="C21" s="12"/>
      <c r="D21" s="12"/>
      <c r="E21" s="12"/>
      <c r="F21" s="12"/>
      <c r="G21" s="12"/>
      <c r="H21" s="12"/>
      <c r="AE21" s="32" t="s">
        <v>177</v>
      </c>
      <c r="AF21" s="44">
        <f>+F15</f>
        <v>1.4837</v>
      </c>
      <c r="AG21" s="90">
        <f t="shared" si="5"/>
        <v>6.877132715677625E-3</v>
      </c>
    </row>
    <row r="22" spans="1:33" ht="12" customHeight="1">
      <c r="AE22" s="32"/>
      <c r="AF22" s="44">
        <f>+SUM(AF15:AF21)</f>
        <v>10787.199123100001</v>
      </c>
      <c r="AG22" s="90">
        <f t="shared" si="5"/>
        <v>50</v>
      </c>
    </row>
    <row r="23" spans="1:33" ht="12" customHeight="1">
      <c r="AG23" s="90"/>
    </row>
    <row r="24" spans="1:33" ht="12" customHeight="1">
      <c r="AG24" s="90"/>
    </row>
    <row r="25" spans="1:33" ht="12" customHeight="1">
      <c r="AG25" s="91"/>
    </row>
    <row r="26" spans="1:33" ht="12" customHeight="1"/>
    <row r="27" spans="1:33" ht="12" customHeight="1"/>
    <row r="28" spans="1:33" ht="12" customHeight="1"/>
    <row r="29" spans="1:33" ht="12" customHeight="1"/>
    <row r="30" spans="1:33" ht="12" customHeight="1"/>
    <row r="31" spans="1:33" ht="12" customHeight="1">
      <c r="AG31" s="92"/>
    </row>
    <row r="32" spans="1:3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12" customHeight="1"/>
    <row r="50" spans="1:8" ht="12" customHeight="1"/>
    <row r="51" spans="1:8" ht="12" customHeight="1"/>
    <row r="52" spans="1:8" ht="12" customHeight="1"/>
    <row r="53" spans="1:8" ht="12" customHeight="1"/>
    <row r="54" spans="1:8" ht="12" customHeight="1">
      <c r="A54" s="658">
        <v>22</v>
      </c>
      <c r="B54" s="658"/>
      <c r="C54" s="658"/>
      <c r="D54" s="658"/>
      <c r="E54" s="658"/>
      <c r="F54" s="658"/>
      <c r="G54" s="658"/>
      <c r="H54" s="658"/>
    </row>
  </sheetData>
  <mergeCells count="8">
    <mergeCell ref="A54:H54"/>
    <mergeCell ref="A1:H1"/>
    <mergeCell ref="A3:H3"/>
    <mergeCell ref="B4:H4"/>
    <mergeCell ref="E5:F5"/>
    <mergeCell ref="B5:B6"/>
    <mergeCell ref="C5:C6"/>
    <mergeCell ref="A4:A6"/>
  </mergeCells>
  <printOptions horizontalCentered="1"/>
  <pageMargins left="0.59055118110236227" right="0.59055118110236227" top="0.94488188976377963" bottom="0.78740157480314965" header="0.51181102362204722" footer="0.19685039370078741"/>
  <pageSetup firstPageNumber="0" orientation="portrait" r:id="rId1"/>
  <colBreaks count="1" manualBreakCount="1">
    <brk id="8" max="1048575" man="1"/>
  </colBreaks>
  <ignoredErrors>
    <ignoredError sqref="D1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44"/>
  <sheetViews>
    <sheetView workbookViewId="0">
      <selection activeCell="A31" sqref="A31"/>
    </sheetView>
  </sheetViews>
  <sheetFormatPr baseColWidth="10" defaultColWidth="10.921875" defaultRowHeight="15"/>
  <cols>
    <col min="1" max="1" width="66.921875" style="1" customWidth="1"/>
    <col min="2" max="16384" width="10.921875" style="1"/>
  </cols>
  <sheetData>
    <row r="7" spans="1:6" ht="21">
      <c r="A7" s="2" t="s">
        <v>386</v>
      </c>
      <c r="B7" s="3"/>
      <c r="C7" s="3"/>
      <c r="D7" s="3"/>
      <c r="E7" s="3"/>
      <c r="F7" s="3"/>
    </row>
    <row r="10" spans="1:6">
      <c r="A10" s="4" t="s">
        <v>605</v>
      </c>
    </row>
    <row r="11" spans="1:6">
      <c r="A11" s="5" t="s">
        <v>606</v>
      </c>
    </row>
    <row r="14" spans="1:6" ht="30">
      <c r="A14" s="141" t="s">
        <v>255</v>
      </c>
    </row>
    <row r="19" spans="1:1">
      <c r="A19" s="5" t="s">
        <v>491</v>
      </c>
    </row>
    <row r="20" spans="1:1">
      <c r="A20" s="5" t="s">
        <v>492</v>
      </c>
    </row>
    <row r="28" spans="1:1">
      <c r="A28" s="5" t="s">
        <v>0</v>
      </c>
    </row>
    <row r="31" spans="1:1">
      <c r="A31" s="325" t="s">
        <v>463</v>
      </c>
    </row>
    <row r="32" spans="1:1">
      <c r="A32" s="5" t="s">
        <v>480</v>
      </c>
    </row>
    <row r="33" spans="1:1">
      <c r="A33" s="325" t="s">
        <v>515</v>
      </c>
    </row>
    <row r="34" spans="1:1">
      <c r="A34" s="325"/>
    </row>
    <row r="35" spans="1:1">
      <c r="A35" s="325"/>
    </row>
    <row r="36" spans="1:1">
      <c r="A36" s="326" t="s">
        <v>493</v>
      </c>
    </row>
    <row r="37" spans="1:1">
      <c r="A37" s="5"/>
    </row>
    <row r="38" spans="1:1">
      <c r="A38" s="5"/>
    </row>
    <row r="39" spans="1:1">
      <c r="A39" s="5"/>
    </row>
    <row r="40" spans="1:1">
      <c r="A40" s="5"/>
    </row>
    <row r="41" spans="1:1">
      <c r="A41" s="5"/>
    </row>
    <row r="43" spans="1:1">
      <c r="A43" s="55"/>
    </row>
    <row r="44" spans="1:1">
      <c r="A44" s="6"/>
    </row>
  </sheetData>
  <printOptions horizontalCentered="1"/>
  <pageMargins left="0.47244094488188981" right="0.35433070866141736" top="0.94488188976377963" bottom="0.51181102362204722" header="0.51181102362204722" footer="0.51181102362204722"/>
  <pageSetup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topLeftCell="A4" zoomScaleNormal="100" zoomScaleSheetLayoutView="100" workbookViewId="0">
      <pane xSplit="8" topLeftCell="I1" activePane="topRight" state="frozen"/>
      <selection activeCell="BK31" sqref="BK31"/>
      <selection pane="topRight" activeCell="BK31" sqref="BK31"/>
    </sheetView>
  </sheetViews>
  <sheetFormatPr baseColWidth="10" defaultColWidth="10.921875" defaultRowHeight="11.4"/>
  <cols>
    <col min="1" max="1" width="10.3828125" style="11" customWidth="1"/>
    <col min="2" max="7" width="8.07421875" style="11" customWidth="1"/>
    <col min="8" max="8" width="8.3828125" style="11" customWidth="1"/>
    <col min="9" max="36" width="8.07421875" style="11" customWidth="1"/>
    <col min="37" max="37" width="4.07421875" style="11" customWidth="1"/>
    <col min="38" max="38" width="5.07421875" style="11" customWidth="1"/>
    <col min="39" max="39" width="5.3828125" style="11" customWidth="1"/>
    <col min="40" max="40" width="9.3828125" style="11" customWidth="1"/>
    <col min="41" max="41" width="5.07421875" style="94" customWidth="1"/>
    <col min="42" max="16384" width="10.921875" style="11"/>
  </cols>
  <sheetData>
    <row r="1" spans="1:49" ht="13.5" customHeight="1">
      <c r="A1" s="656" t="s">
        <v>323</v>
      </c>
      <c r="B1" s="656"/>
      <c r="C1" s="656"/>
      <c r="D1" s="656"/>
      <c r="E1" s="656"/>
      <c r="F1" s="656"/>
      <c r="G1" s="656"/>
      <c r="H1" s="656"/>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5"/>
      <c r="AR1" s="11" t="s">
        <v>132</v>
      </c>
      <c r="AS1" s="11">
        <v>8520.946629099999</v>
      </c>
      <c r="AT1" s="11">
        <v>8682.0493843000004</v>
      </c>
      <c r="AU1" s="11">
        <v>25.504483478797496</v>
      </c>
      <c r="AV1" s="11">
        <v>8682.0689999999995</v>
      </c>
      <c r="AW1" s="11">
        <v>8955.0210000000006</v>
      </c>
    </row>
    <row r="2" spans="1:49" ht="13.5" customHeight="1">
      <c r="A2" s="415"/>
      <c r="B2" s="415"/>
      <c r="C2" s="415"/>
      <c r="D2" s="415"/>
      <c r="E2" s="415"/>
      <c r="F2" s="415"/>
      <c r="G2" s="415"/>
      <c r="H2" s="415"/>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3"/>
    </row>
    <row r="3" spans="1:49" ht="13.5" customHeight="1">
      <c r="A3" s="747" t="s">
        <v>17</v>
      </c>
      <c r="B3" s="748"/>
      <c r="C3" s="748"/>
      <c r="D3" s="748"/>
      <c r="E3" s="748"/>
      <c r="F3" s="748"/>
      <c r="G3" s="748"/>
      <c r="H3" s="749"/>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10"/>
      <c r="AR3" s="11" t="s">
        <v>382</v>
      </c>
      <c r="AS3" s="11">
        <v>885.6085700000001</v>
      </c>
      <c r="AT3" s="11">
        <v>1386.7872</v>
      </c>
      <c r="AU3" s="11">
        <v>4.0738412862482836</v>
      </c>
      <c r="AV3" s="11">
        <v>1386.79</v>
      </c>
      <c r="AW3" s="11">
        <v>8636.7180000000008</v>
      </c>
    </row>
    <row r="4" spans="1:49" ht="13.5" customHeight="1">
      <c r="A4" s="752" t="s">
        <v>130</v>
      </c>
      <c r="B4" s="750" t="s">
        <v>173</v>
      </c>
      <c r="C4" s="750"/>
      <c r="D4" s="750"/>
      <c r="E4" s="750"/>
      <c r="F4" s="750"/>
      <c r="G4" s="750"/>
      <c r="H4" s="75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9"/>
      <c r="AR4" s="11" t="s">
        <v>286</v>
      </c>
      <c r="AS4" s="11">
        <v>1571.2703051999999</v>
      </c>
      <c r="AT4" s="11">
        <v>5714.6249858000001</v>
      </c>
      <c r="AU4" s="11">
        <v>16.787345024945466</v>
      </c>
      <c r="AV4" s="11">
        <v>5736.6689999999999</v>
      </c>
      <c r="AW4" s="11">
        <v>7691.5519999999997</v>
      </c>
    </row>
    <row r="5" spans="1:49" ht="13.5" customHeight="1">
      <c r="A5" s="753"/>
      <c r="B5" s="755">
        <v>2016</v>
      </c>
      <c r="C5" s="755">
        <v>2017</v>
      </c>
      <c r="D5" s="436" t="s">
        <v>175</v>
      </c>
      <c r="E5" s="750" t="s">
        <v>540</v>
      </c>
      <c r="F5" s="750"/>
      <c r="G5" s="436" t="s">
        <v>176</v>
      </c>
      <c r="H5" s="437" t="s">
        <v>175</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9"/>
      <c r="AR5" s="11" t="s">
        <v>133</v>
      </c>
      <c r="AS5" s="11">
        <v>7000.5607800000007</v>
      </c>
      <c r="AT5" s="11">
        <v>6839.2127</v>
      </c>
      <c r="AU5" s="11">
        <v>20.090946226424357</v>
      </c>
      <c r="AV5" s="11">
        <v>6839.2120000000004</v>
      </c>
      <c r="AW5" s="11">
        <v>6830.0119999999997</v>
      </c>
    </row>
    <row r="6" spans="1:49" ht="13.5" customHeight="1">
      <c r="A6" s="754"/>
      <c r="B6" s="710"/>
      <c r="C6" s="710"/>
      <c r="D6" s="501" t="s">
        <v>89</v>
      </c>
      <c r="E6" s="502">
        <v>2017</v>
      </c>
      <c r="F6" s="438">
        <v>2018</v>
      </c>
      <c r="G6" s="420" t="s">
        <v>89</v>
      </c>
      <c r="H6" s="439" t="s">
        <v>89</v>
      </c>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9"/>
      <c r="AM6" s="11">
        <v>2017</v>
      </c>
      <c r="AR6" s="11" t="s">
        <v>131</v>
      </c>
      <c r="AS6" s="11">
        <v>5986.4855900000002</v>
      </c>
      <c r="AT6" s="11">
        <v>6945.4466014999998</v>
      </c>
      <c r="AU6" s="11">
        <v>20.403020100433238</v>
      </c>
      <c r="AV6" s="11">
        <v>6945.44</v>
      </c>
      <c r="AW6" s="11">
        <v>5584.1350000000002</v>
      </c>
    </row>
    <row r="7" spans="1:49" ht="13.5" customHeight="1">
      <c r="A7" s="428" t="s">
        <v>286</v>
      </c>
      <c r="B7" s="551">
        <v>5736.6707958000006</v>
      </c>
      <c r="C7" s="551">
        <v>7691.5576099999998</v>
      </c>
      <c r="D7" s="93">
        <v>17.307986129715179</v>
      </c>
      <c r="E7" s="554">
        <v>3594.4879020000003</v>
      </c>
      <c r="F7" s="554">
        <v>6943.7048138</v>
      </c>
      <c r="G7" s="429">
        <f t="shared" ref="G7:G17" si="0">(F7/E7-1)*100</f>
        <v>93.176469169265246</v>
      </c>
      <c r="H7" s="430">
        <f t="shared" ref="H7:H17" si="1">F7/$F$18*100</f>
        <v>30.872056968065348</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32" t="s">
        <v>132</v>
      </c>
      <c r="AN7" s="75">
        <v>8954.9990823000007</v>
      </c>
      <c r="AO7" s="94">
        <f t="shared" ref="AO7:AO13" si="2">AN7/$AN$14*100</f>
        <v>20.151344392635053</v>
      </c>
      <c r="AR7" s="11" t="s">
        <v>177</v>
      </c>
      <c r="AS7" s="11">
        <v>939.34382830000015</v>
      </c>
      <c r="AT7" s="11">
        <v>571.26496990000021</v>
      </c>
      <c r="AU7" s="11">
        <v>1.6781542400780769</v>
      </c>
      <c r="AV7" s="11">
        <v>549.22699999999998</v>
      </c>
      <c r="AW7" s="11">
        <v>2471.9290000000001</v>
      </c>
    </row>
    <row r="8" spans="1:49" ht="13.5" customHeight="1">
      <c r="A8" s="428" t="s">
        <v>131</v>
      </c>
      <c r="B8" s="550">
        <v>6945.4466014999998</v>
      </c>
      <c r="C8" s="550">
        <v>5584.1360610000011</v>
      </c>
      <c r="D8" s="93">
        <v>12.565744728294426</v>
      </c>
      <c r="E8" s="553">
        <v>2303.1906419999996</v>
      </c>
      <c r="F8" s="553">
        <v>2567.5911900000001</v>
      </c>
      <c r="G8" s="78">
        <f t="shared" si="0"/>
        <v>11.479750880300799</v>
      </c>
      <c r="H8" s="431">
        <f t="shared" si="1"/>
        <v>11.415638137561219</v>
      </c>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32" t="s">
        <v>382</v>
      </c>
      <c r="AN8" s="75">
        <v>8636.7159869000006</v>
      </c>
      <c r="AO8" s="94">
        <f t="shared" si="2"/>
        <v>19.435115143384031</v>
      </c>
      <c r="AR8" s="11" t="s">
        <v>135</v>
      </c>
      <c r="AS8" s="11">
        <v>1591.60078</v>
      </c>
      <c r="AT8" s="11">
        <v>1157.4462799999999</v>
      </c>
      <c r="AU8" s="11">
        <v>3.4001268847004726</v>
      </c>
      <c r="AV8" s="11">
        <v>1157.4449999999999</v>
      </c>
      <c r="AW8" s="11">
        <v>1256.7349999999999</v>
      </c>
    </row>
    <row r="9" spans="1:49" ht="13.5" customHeight="1">
      <c r="A9" s="428" t="s">
        <v>132</v>
      </c>
      <c r="B9" s="550">
        <v>8682.0493843000004</v>
      </c>
      <c r="C9" s="550">
        <v>8954.9990823000007</v>
      </c>
      <c r="D9" s="93">
        <v>20.151054931519987</v>
      </c>
      <c r="E9" s="553">
        <v>3690.9426944000002</v>
      </c>
      <c r="F9" s="553">
        <v>4677.1914880000004</v>
      </c>
      <c r="G9" s="78">
        <f t="shared" si="0"/>
        <v>26.720783151046046</v>
      </c>
      <c r="H9" s="431">
        <f t="shared" si="1"/>
        <v>20.795025989744694</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32" t="s">
        <v>286</v>
      </c>
      <c r="AN9" s="75">
        <v>7691.5576099999998</v>
      </c>
      <c r="AO9" s="94">
        <f t="shared" si="2"/>
        <v>17.308234751386934</v>
      </c>
      <c r="AR9" s="11" t="s">
        <v>141</v>
      </c>
      <c r="AS9" s="11">
        <v>71.247602400000005</v>
      </c>
      <c r="AT9" s="11">
        <v>939.09937920000016</v>
      </c>
      <c r="AU9" s="11">
        <v>2.7587086345151541</v>
      </c>
      <c r="AV9" s="11">
        <v>939.1</v>
      </c>
      <c r="AW9" s="11">
        <v>1075.7349999999999</v>
      </c>
    </row>
    <row r="10" spans="1:49" ht="13.5" customHeight="1">
      <c r="A10" s="428" t="s">
        <v>382</v>
      </c>
      <c r="B10" s="550">
        <v>1386.7872</v>
      </c>
      <c r="C10" s="550">
        <v>8636.7159869000006</v>
      </c>
      <c r="D10" s="93">
        <v>19.434835970441956</v>
      </c>
      <c r="E10" s="553">
        <v>2790.0955969000001</v>
      </c>
      <c r="F10" s="553">
        <v>2559.7087829999996</v>
      </c>
      <c r="G10" s="78">
        <f t="shared" si="0"/>
        <v>-8.257308966616673</v>
      </c>
      <c r="H10" s="431">
        <f t="shared" si="1"/>
        <v>11.380592563984147</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32" t="s">
        <v>133</v>
      </c>
      <c r="AN10" s="75">
        <v>6830.0151530000003</v>
      </c>
      <c r="AO10" s="94">
        <f t="shared" si="2"/>
        <v>15.369514423185079</v>
      </c>
      <c r="AR10" s="11" t="s">
        <v>137</v>
      </c>
      <c r="AS10" s="11">
        <v>582.68077049999999</v>
      </c>
      <c r="AT10" s="11">
        <v>933.67914929999984</v>
      </c>
      <c r="AU10" s="11">
        <v>2.7427861077225941</v>
      </c>
      <c r="AV10" s="11">
        <v>933.68299999999999</v>
      </c>
      <c r="AW10" s="11">
        <v>1039.8230000000001</v>
      </c>
    </row>
    <row r="11" spans="1:49" ht="13.5" customHeight="1">
      <c r="A11" s="428" t="s">
        <v>133</v>
      </c>
      <c r="B11" s="550">
        <v>6839.2127</v>
      </c>
      <c r="C11" s="550">
        <v>6830.0151530000003</v>
      </c>
      <c r="D11" s="93">
        <v>15.369293649985218</v>
      </c>
      <c r="E11" s="553">
        <v>4926.2556130000003</v>
      </c>
      <c r="F11" s="553">
        <v>2875.2757650000003</v>
      </c>
      <c r="G11" s="78">
        <f t="shared" si="0"/>
        <v>-41.633646508062348</v>
      </c>
      <c r="H11" s="431">
        <f t="shared" si="1"/>
        <v>12.783619061623089</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32" t="s">
        <v>131</v>
      </c>
      <c r="AN11" s="75">
        <v>5584.1360610000011</v>
      </c>
      <c r="AO11" s="94">
        <f t="shared" si="2"/>
        <v>12.565925229736813</v>
      </c>
      <c r="AR11" s="11" t="s">
        <v>134</v>
      </c>
      <c r="AS11" s="11">
        <v>1019.5412999999999</v>
      </c>
      <c r="AT11" s="11">
        <v>871.65661</v>
      </c>
      <c r="AU11" s="11">
        <v>2.5605880161348611</v>
      </c>
      <c r="AV11" s="11">
        <v>871.66200000000003</v>
      </c>
      <c r="AW11" s="11">
        <v>897.75099999999998</v>
      </c>
    </row>
    <row r="12" spans="1:49" ht="13.5" customHeight="1">
      <c r="A12" s="428" t="s">
        <v>137</v>
      </c>
      <c r="B12" s="550">
        <v>933.67914929999984</v>
      </c>
      <c r="C12" s="550">
        <v>1039.8119945999999</v>
      </c>
      <c r="D12" s="93">
        <v>2.3398448653169841</v>
      </c>
      <c r="E12" s="553">
        <v>457.7732527</v>
      </c>
      <c r="F12" s="553">
        <v>496.51578849999999</v>
      </c>
      <c r="G12" s="78">
        <f t="shared" si="0"/>
        <v>8.4632589544041625</v>
      </c>
      <c r="H12" s="431">
        <f t="shared" si="1"/>
        <v>2.2075338913676048</v>
      </c>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32" t="s">
        <v>144</v>
      </c>
      <c r="AN12" s="75">
        <v>1367.2939800000001</v>
      </c>
      <c r="AO12" s="94">
        <f t="shared" si="2"/>
        <v>3.0768078950913762</v>
      </c>
    </row>
    <row r="13" spans="1:49" ht="13.5" customHeight="1">
      <c r="A13" s="428" t="s">
        <v>144</v>
      </c>
      <c r="B13" s="550">
        <v>1.5740000000000001E-2</v>
      </c>
      <c r="C13" s="550">
        <v>1367.2939800000001</v>
      </c>
      <c r="D13" s="93">
        <v>3.0767636987227958</v>
      </c>
      <c r="E13" s="553">
        <v>397.7022</v>
      </c>
      <c r="F13" s="553">
        <v>658.79286000000002</v>
      </c>
      <c r="G13" s="78">
        <f t="shared" si="0"/>
        <v>65.64979021991833</v>
      </c>
      <c r="H13" s="431">
        <f t="shared" si="1"/>
        <v>2.9290258225917301</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95"/>
      <c r="AM13" s="32" t="s">
        <v>177</v>
      </c>
      <c r="AN13" s="75">
        <v>5374</v>
      </c>
      <c r="AO13" s="94">
        <f t="shared" si="2"/>
        <v>12.093058164580709</v>
      </c>
    </row>
    <row r="14" spans="1:49" ht="13.5" customHeight="1">
      <c r="A14" s="428" t="s">
        <v>135</v>
      </c>
      <c r="B14" s="550">
        <v>1157.4462799999999</v>
      </c>
      <c r="C14" s="550">
        <v>1256.7331831000001</v>
      </c>
      <c r="D14" s="93">
        <v>2.8279734229082383</v>
      </c>
      <c r="E14" s="553">
        <v>421.29337999999996</v>
      </c>
      <c r="F14" s="553">
        <v>509.63461999999998</v>
      </c>
      <c r="G14" s="78">
        <f t="shared" si="0"/>
        <v>20.969054866231239</v>
      </c>
      <c r="H14" s="431">
        <f t="shared" si="1"/>
        <v>2.2658608687208961</v>
      </c>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95"/>
      <c r="AM14" s="12" t="s">
        <v>112</v>
      </c>
      <c r="AN14" s="96">
        <f>SUM(AN7:AN13)</f>
        <v>44438.717873200003</v>
      </c>
      <c r="AO14" s="94">
        <f>AN14/$AN$14*100</f>
        <v>100</v>
      </c>
    </row>
    <row r="15" spans="1:49" ht="13.5" customHeight="1">
      <c r="A15" s="428" t="s">
        <v>134</v>
      </c>
      <c r="B15" s="550">
        <v>871.65661</v>
      </c>
      <c r="C15" s="550">
        <v>897.7368100000001</v>
      </c>
      <c r="D15" s="93">
        <v>2.0201390984075007</v>
      </c>
      <c r="E15" s="553">
        <v>337.51431000000008</v>
      </c>
      <c r="F15" s="553">
        <v>340.16168000000005</v>
      </c>
      <c r="G15" s="78">
        <f t="shared" si="0"/>
        <v>0.78437266852477983</v>
      </c>
      <c r="H15" s="431">
        <f t="shared" si="1"/>
        <v>1.5123757482377465</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95"/>
      <c r="AM15" s="12"/>
      <c r="AN15" s="96"/>
    </row>
    <row r="16" spans="1:49" ht="13.5" customHeight="1">
      <c r="A16" s="428" t="s">
        <v>141</v>
      </c>
      <c r="B16" s="550">
        <v>939.09937920000016</v>
      </c>
      <c r="C16" s="550">
        <v>1075.7342197999999</v>
      </c>
      <c r="D16" s="93">
        <v>2.420679126338674</v>
      </c>
      <c r="E16" s="553">
        <v>511.26259199999998</v>
      </c>
      <c r="F16" s="553">
        <v>251.55055999999999</v>
      </c>
      <c r="G16" s="78">
        <f t="shared" si="0"/>
        <v>-50.798168311911226</v>
      </c>
      <c r="H16" s="431">
        <f t="shared" si="1"/>
        <v>1.1184063013788739</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95"/>
      <c r="AM16" s="12"/>
      <c r="AN16" s="96"/>
    </row>
    <row r="17" spans="1:41" ht="13.5" customHeight="1">
      <c r="A17" s="428" t="s">
        <v>177</v>
      </c>
      <c r="B17" s="549">
        <v>549.20341989999997</v>
      </c>
      <c r="C17" s="549">
        <v>1104.6221352999999</v>
      </c>
      <c r="D17" s="93">
        <v>2.4856843783490508</v>
      </c>
      <c r="E17" s="552">
        <v>444.26946700000002</v>
      </c>
      <c r="F17" s="552">
        <v>611.74858740000002</v>
      </c>
      <c r="G17" s="78">
        <f t="shared" si="0"/>
        <v>37.697643624021552</v>
      </c>
      <c r="H17" s="431">
        <f t="shared" si="1"/>
        <v>2.7198646467246377</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row>
    <row r="18" spans="1:41" ht="13.5" customHeight="1">
      <c r="A18" s="367" t="s">
        <v>112</v>
      </c>
      <c r="B18" s="432">
        <f>SUM(B7:B17)</f>
        <v>34041.267259999993</v>
      </c>
      <c r="C18" s="432">
        <f>SUM(C7:C17)</f>
        <v>44439.356216</v>
      </c>
      <c r="D18" s="433">
        <f>C18/$C$18*100</f>
        <v>100</v>
      </c>
      <c r="E18" s="432">
        <f>SUM(E7:E17)</f>
        <v>19874.787649999998</v>
      </c>
      <c r="F18" s="432">
        <f>SUM(F7:F17)</f>
        <v>22491.876135700004</v>
      </c>
      <c r="G18" s="434">
        <f>(F18/E18-1)*100</f>
        <v>13.167881497843359</v>
      </c>
      <c r="H18" s="435">
        <f>F18/$F$18*100</f>
        <v>100</v>
      </c>
      <c r="I18" s="83"/>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N18" s="44"/>
    </row>
    <row r="19" spans="1:41" ht="11.25" customHeight="1">
      <c r="A19" s="405" t="s">
        <v>377</v>
      </c>
      <c r="B19" s="328"/>
      <c r="C19" s="328"/>
      <c r="D19" s="328"/>
      <c r="E19" s="328"/>
      <c r="F19" s="328"/>
      <c r="G19" s="328"/>
      <c r="H19" s="329"/>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1">
        <v>2018</v>
      </c>
    </row>
    <row r="20" spans="1:41" ht="11.25" customHeight="1">
      <c r="A20" s="12"/>
      <c r="B20" s="12"/>
      <c r="C20" s="12"/>
      <c r="D20" s="12"/>
      <c r="E20" s="12"/>
      <c r="F20" s="12"/>
      <c r="G20" s="12"/>
      <c r="H20" s="12"/>
      <c r="AM20" s="11" t="str">
        <f t="shared" ref="AM20:AM25" si="3">A7</f>
        <v>Alemania</v>
      </c>
      <c r="AN20" s="44">
        <f t="shared" ref="AN20:AN25" si="4">F7</f>
        <v>6943.7048138</v>
      </c>
      <c r="AO20" s="94">
        <f t="shared" ref="AO20:AO26" si="5">AN20/$AN$27*100</f>
        <v>30.872056968065355</v>
      </c>
    </row>
    <row r="21" spans="1:41" ht="11.25" customHeight="1">
      <c r="AM21" s="11" t="str">
        <f t="shared" si="3"/>
        <v>Argentina</v>
      </c>
      <c r="AN21" s="44">
        <f t="shared" si="4"/>
        <v>2567.5911900000001</v>
      </c>
      <c r="AO21" s="94">
        <f t="shared" si="5"/>
        <v>11.415638137561221</v>
      </c>
    </row>
    <row r="22" spans="1:41" ht="11.25" customHeight="1">
      <c r="AM22" s="11" t="str">
        <f t="shared" si="3"/>
        <v>Estados Unidos</v>
      </c>
      <c r="AN22" s="44">
        <f t="shared" si="4"/>
        <v>4677.1914880000004</v>
      </c>
      <c r="AO22" s="94">
        <f t="shared" si="5"/>
        <v>20.795025989744698</v>
      </c>
    </row>
    <row r="23" spans="1:41" ht="11.25" customHeight="1">
      <c r="AM23" s="11" t="str">
        <f t="shared" si="3"/>
        <v>Países Bajos</v>
      </c>
      <c r="AN23" s="44">
        <f t="shared" si="4"/>
        <v>2559.7087829999996</v>
      </c>
      <c r="AO23" s="94">
        <f t="shared" si="5"/>
        <v>11.380592563984148</v>
      </c>
    </row>
    <row r="24" spans="1:41" ht="11.25" customHeight="1">
      <c r="AM24" s="11" t="str">
        <f t="shared" si="3"/>
        <v>Nueva Zelanda</v>
      </c>
      <c r="AN24" s="44">
        <f t="shared" si="4"/>
        <v>2875.2757650000003</v>
      </c>
      <c r="AO24" s="94">
        <f t="shared" si="5"/>
        <v>12.783619061623092</v>
      </c>
    </row>
    <row r="25" spans="1:41" ht="11.25" customHeight="1">
      <c r="AM25" s="11" t="str">
        <f t="shared" si="3"/>
        <v>Francia</v>
      </c>
      <c r="AN25" s="44">
        <f t="shared" si="4"/>
        <v>496.51578849999999</v>
      </c>
      <c r="AO25" s="94">
        <f t="shared" si="5"/>
        <v>2.2075338913676052</v>
      </c>
    </row>
    <row r="26" spans="1:41" ht="11.25" customHeight="1">
      <c r="AM26" s="11" t="s">
        <v>177</v>
      </c>
      <c r="AN26" s="44">
        <f>SUM(F13:F17)</f>
        <v>2371.8883074</v>
      </c>
      <c r="AO26" s="94">
        <f t="shared" si="5"/>
        <v>10.545533387653885</v>
      </c>
    </row>
    <row r="27" spans="1:41" ht="11.25" customHeight="1">
      <c r="AM27" s="12"/>
      <c r="AN27" s="249">
        <f>SUM(AN20:AN26)</f>
        <v>22491.8761357</v>
      </c>
      <c r="AO27" s="94">
        <f>AN27/$AN$27*100</f>
        <v>100</v>
      </c>
    </row>
    <row r="28" spans="1:41" ht="11.25" customHeight="1">
      <c r="AM28" s="12"/>
      <c r="AN28" s="249"/>
    </row>
    <row r="29" spans="1:41" ht="11.25" customHeight="1">
      <c r="AN29" s="62"/>
    </row>
    <row r="30" spans="1:41" ht="11.25" customHeight="1">
      <c r="AN30" s="249"/>
    </row>
    <row r="31" spans="1:41" ht="11.25" customHeight="1">
      <c r="AN31" s="62"/>
    </row>
    <row r="32" spans="1:41" ht="11.25" customHeight="1">
      <c r="AN32" s="98"/>
    </row>
    <row r="33" spans="40:40" ht="11.25" customHeight="1"/>
    <row r="34" spans="40:40" ht="11.25" customHeight="1"/>
    <row r="35" spans="40:40" ht="11.25" customHeight="1"/>
    <row r="36" spans="40:40" ht="11.25" customHeight="1">
      <c r="AN36" s="44">
        <f>SUM(AN27:AN29)</f>
        <v>22491.8761357</v>
      </c>
    </row>
    <row r="37" spans="40:40" ht="11.25" customHeight="1"/>
    <row r="38" spans="40:40" ht="11.25" customHeight="1"/>
    <row r="39" spans="40:40" ht="11.25" customHeight="1"/>
    <row r="40" spans="40:40" ht="11.25" customHeight="1"/>
    <row r="41" spans="40:40" ht="11.25" customHeight="1"/>
    <row r="42" spans="40:40" ht="11.25" customHeight="1"/>
    <row r="43" spans="40:40" ht="11.25" customHeight="1"/>
    <row r="44" spans="40:40" ht="11.25" customHeight="1"/>
    <row r="45" spans="40:40" ht="11.25" customHeight="1"/>
    <row r="46" spans="40:40" ht="11.25" customHeight="1"/>
    <row r="47" spans="40:40" ht="11.25" customHeight="1"/>
    <row r="48" spans="40:40" ht="11.25" customHeight="1"/>
    <row r="49" spans="1:8" ht="11.25" customHeight="1"/>
    <row r="50" spans="1:8" ht="11.25" customHeight="1"/>
    <row r="51" spans="1:8" ht="11.25" customHeight="1"/>
    <row r="52" spans="1:8" ht="11.25" customHeight="1"/>
    <row r="53" spans="1:8" ht="11.25" customHeight="1"/>
    <row r="54" spans="1:8" ht="11.25" customHeight="1"/>
    <row r="55" spans="1:8" ht="11.25" customHeight="1"/>
    <row r="56" spans="1:8" ht="11.25" customHeight="1"/>
    <row r="57" spans="1:8" ht="11.25" customHeight="1"/>
    <row r="58" spans="1:8" ht="11.25" customHeight="1"/>
    <row r="59" spans="1:8" ht="13.2">
      <c r="A59" s="658">
        <v>23</v>
      </c>
      <c r="B59" s="658"/>
      <c r="C59" s="658"/>
      <c r="D59" s="658"/>
      <c r="E59" s="658"/>
      <c r="F59" s="658"/>
      <c r="G59" s="658"/>
      <c r="H59" s="658"/>
    </row>
  </sheetData>
  <mergeCells count="8">
    <mergeCell ref="A59:H59"/>
    <mergeCell ref="A1:H1"/>
    <mergeCell ref="A3:H3"/>
    <mergeCell ref="B4:H4"/>
    <mergeCell ref="E5:F5"/>
    <mergeCell ref="A4:A6"/>
    <mergeCell ref="B5:B6"/>
    <mergeCell ref="C5:C6"/>
  </mergeCells>
  <printOptions horizontalCentered="1"/>
  <pageMargins left="0.59055118110236227" right="0.59055118110236227" top="0.94488188976377963" bottom="0.39370078740157483" header="0.51181102362204722" footer="0.19685039370078741"/>
  <pageSetup firstPageNumber="0" orientation="portrait" r:id="rId1"/>
  <ignoredErrors>
    <ignoredError sqref="B18 E18:F18" formulaRange="1"/>
    <ignoredError sqref="D18" formula="1"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zoomScaleNormal="100" zoomScaleSheetLayoutView="100" workbookViewId="0">
      <selection activeCell="BK31" sqref="BK31"/>
    </sheetView>
  </sheetViews>
  <sheetFormatPr baseColWidth="10" defaultColWidth="10.921875" defaultRowHeight="11.4"/>
  <cols>
    <col min="1" max="1" width="9.3828125" style="11" customWidth="1"/>
    <col min="2" max="2" width="24" style="11" customWidth="1"/>
    <col min="3" max="40" width="11.07421875" style="11" customWidth="1"/>
    <col min="41" max="41" width="2.23046875" style="11" customWidth="1"/>
    <col min="42" max="42" width="5.23046875" style="45" customWidth="1"/>
    <col min="43" max="43" width="4.4609375" style="11" customWidth="1"/>
    <col min="44" max="44" width="5.23046875" style="11" customWidth="1"/>
    <col min="45" max="45" width="3.4609375" style="11" customWidth="1"/>
    <col min="46" max="16384" width="10.921875" style="11"/>
  </cols>
  <sheetData>
    <row r="1" spans="1:45" ht="12.75" customHeight="1">
      <c r="A1" s="656" t="s">
        <v>324</v>
      </c>
      <c r="B1" s="656"/>
      <c r="C1" s="656"/>
      <c r="D1" s="656"/>
      <c r="E1" s="656"/>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S1" s="94"/>
    </row>
    <row r="2" spans="1:45" ht="12.75" customHeight="1">
      <c r="A2" s="415"/>
      <c r="B2" s="415"/>
      <c r="C2" s="415"/>
      <c r="D2" s="415"/>
      <c r="E2" s="415"/>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S2" s="94"/>
    </row>
    <row r="3" spans="1:45" ht="12.75" customHeight="1">
      <c r="A3" s="687" t="s">
        <v>19</v>
      </c>
      <c r="B3" s="687"/>
      <c r="C3" s="687"/>
      <c r="D3" s="687"/>
      <c r="E3" s="687"/>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S3" s="94"/>
    </row>
    <row r="4" spans="1:45" ht="12.75" customHeight="1">
      <c r="A4" s="744" t="s">
        <v>544</v>
      </c>
      <c r="B4" s="744"/>
      <c r="C4" s="744"/>
      <c r="D4" s="744"/>
      <c r="E4" s="744"/>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S4" s="94"/>
    </row>
    <row r="5" spans="1:45" ht="12.75" customHeight="1">
      <c r="A5" s="440" t="s">
        <v>150</v>
      </c>
      <c r="B5" s="756" t="s">
        <v>178</v>
      </c>
      <c r="C5" s="441" t="s">
        <v>166</v>
      </c>
      <c r="D5" s="441" t="s">
        <v>161</v>
      </c>
      <c r="E5" s="419" t="s">
        <v>162</v>
      </c>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S5" s="94"/>
    </row>
    <row r="6" spans="1:45" ht="12.75" customHeight="1">
      <c r="A6" s="442" t="s">
        <v>153</v>
      </c>
      <c r="B6" s="757"/>
      <c r="C6" s="443" t="s">
        <v>170</v>
      </c>
      <c r="D6" s="443" t="s">
        <v>364</v>
      </c>
      <c r="E6" s="420" t="s">
        <v>357</v>
      </c>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S6" s="94"/>
    </row>
    <row r="7" spans="1:45" ht="12.75" customHeight="1">
      <c r="A7" s="100">
        <v>4061010</v>
      </c>
      <c r="B7" s="79" t="s">
        <v>179</v>
      </c>
      <c r="C7" s="558">
        <v>86.016999999999996</v>
      </c>
      <c r="D7" s="558">
        <v>380.34100000000001</v>
      </c>
      <c r="E7" s="59">
        <f>D7/C7*1000</f>
        <v>4421.6957113128801</v>
      </c>
      <c r="F7" s="62"/>
      <c r="G7" s="1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P7" s="11">
        <v>4061010</v>
      </c>
      <c r="AQ7" s="11" t="str">
        <f t="shared" ref="AQ7:AR9" si="0">B7</f>
        <v>Fresco</v>
      </c>
      <c r="AR7" s="91">
        <f t="shared" si="0"/>
        <v>86.016999999999996</v>
      </c>
      <c r="AS7" s="94">
        <f t="shared" ref="AS7:AS18" si="1">AR7/$AR$20*100</f>
        <v>0.38243587962319725</v>
      </c>
    </row>
    <row r="8" spans="1:45" ht="12.75" customHeight="1">
      <c r="A8" s="556">
        <v>4061020</v>
      </c>
      <c r="B8" s="555" t="s">
        <v>125</v>
      </c>
      <c r="C8" s="557">
        <v>4004.6840000000002</v>
      </c>
      <c r="D8" s="557">
        <v>16507.224999999999</v>
      </c>
      <c r="E8" s="75">
        <f t="shared" ref="E8:E26" si="2">D8/C8*1000</f>
        <v>4121.9794121084205</v>
      </c>
      <c r="F8" s="62"/>
      <c r="G8" s="1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P8" s="11">
        <v>4061020</v>
      </c>
      <c r="AQ8" s="11" t="str">
        <f t="shared" si="0"/>
        <v>Crema</v>
      </c>
      <c r="AR8" s="91">
        <f t="shared" si="0"/>
        <v>4004.6840000000002</v>
      </c>
      <c r="AS8" s="94">
        <f t="shared" si="1"/>
        <v>17.805025147970102</v>
      </c>
    </row>
    <row r="9" spans="1:45" ht="12.75" customHeight="1">
      <c r="A9" s="556">
        <v>4061030</v>
      </c>
      <c r="B9" s="555" t="s">
        <v>264</v>
      </c>
      <c r="C9" s="557">
        <v>2501.5349999999999</v>
      </c>
      <c r="D9" s="557">
        <v>10182.884</v>
      </c>
      <c r="E9" s="75">
        <f t="shared" si="2"/>
        <v>4070.6542183099577</v>
      </c>
      <c r="F9" s="62"/>
      <c r="G9" s="1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P9" s="11">
        <v>4061030</v>
      </c>
      <c r="AQ9" s="11" t="str">
        <f t="shared" si="0"/>
        <v>Mozzarella</v>
      </c>
      <c r="AR9" s="91">
        <f t="shared" si="0"/>
        <v>2501.5349999999999</v>
      </c>
      <c r="AS9" s="94">
        <f t="shared" si="1"/>
        <v>11.12194959290855</v>
      </c>
    </row>
    <row r="10" spans="1:45" ht="12.75" customHeight="1">
      <c r="A10" s="556">
        <v>4061090</v>
      </c>
      <c r="B10" s="555" t="s">
        <v>428</v>
      </c>
      <c r="C10" s="557">
        <v>39.685000000000002</v>
      </c>
      <c r="D10" s="557">
        <v>138.61199999999999</v>
      </c>
      <c r="E10" s="75">
        <f t="shared" si="2"/>
        <v>3492.8058460375455</v>
      </c>
      <c r="F10" s="62"/>
      <c r="G10" s="1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P10" s="11">
        <v>4061090</v>
      </c>
      <c r="AQ10" s="11" t="str">
        <f>B10</f>
        <v>Demás quesos frescos</v>
      </c>
      <c r="AR10" s="91">
        <f>C10</f>
        <v>39.685000000000002</v>
      </c>
      <c r="AS10" s="94">
        <f t="shared" si="1"/>
        <v>0.17644149276127491</v>
      </c>
    </row>
    <row r="11" spans="1:45" ht="12.75" customHeight="1">
      <c r="A11" s="384"/>
      <c r="B11" s="385" t="s">
        <v>470</v>
      </c>
      <c r="C11" s="352">
        <f>SUM(C7:C10)</f>
        <v>6631.9210000000003</v>
      </c>
      <c r="D11" s="352">
        <f>SUM(D7:D10)</f>
        <v>27209.061999999998</v>
      </c>
      <c r="E11" s="386">
        <f t="shared" si="2"/>
        <v>4102.7421768142294</v>
      </c>
      <c r="F11" s="62"/>
      <c r="G11" s="1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P11" s="11">
        <v>4062000</v>
      </c>
      <c r="AQ11" s="12" t="s">
        <v>419</v>
      </c>
      <c r="AR11" s="91">
        <f>C13</f>
        <v>565.49300000000005</v>
      </c>
      <c r="AS11" s="94">
        <f t="shared" si="1"/>
        <v>2.5142101314363523</v>
      </c>
    </row>
    <row r="12" spans="1:45" ht="12.75" customHeight="1">
      <c r="A12" s="101"/>
      <c r="B12" s="12"/>
      <c r="C12" s="387"/>
      <c r="D12" s="387"/>
      <c r="E12" s="75"/>
      <c r="F12" s="62"/>
      <c r="G12" s="1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P12" s="11">
        <v>4063000</v>
      </c>
      <c r="AQ12" s="12" t="s">
        <v>180</v>
      </c>
      <c r="AR12" s="91">
        <f>C15</f>
        <v>771.82399999999996</v>
      </c>
      <c r="AS12" s="94">
        <f t="shared" si="1"/>
        <v>3.4315680662461441</v>
      </c>
    </row>
    <row r="13" spans="1:45" ht="12.75" customHeight="1">
      <c r="A13" s="101">
        <v>4062000</v>
      </c>
      <c r="B13" s="12" t="s">
        <v>181</v>
      </c>
      <c r="C13" s="560">
        <v>565.49300000000005</v>
      </c>
      <c r="D13" s="560">
        <v>2455.8040000000001</v>
      </c>
      <c r="E13" s="75">
        <f>D13/C13*1000</f>
        <v>4342.7664002914271</v>
      </c>
      <c r="F13" s="62"/>
      <c r="G13" s="1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P13" s="11">
        <v>4064000</v>
      </c>
      <c r="AQ13" s="12" t="s">
        <v>182</v>
      </c>
      <c r="AR13" s="91">
        <f>C17</f>
        <v>152.61099999999999</v>
      </c>
      <c r="AS13" s="94">
        <f t="shared" si="1"/>
        <v>0.67851613082502005</v>
      </c>
    </row>
    <row r="14" spans="1:45" ht="12.75" customHeight="1">
      <c r="A14" s="101"/>
      <c r="B14" s="12"/>
      <c r="C14" s="559"/>
      <c r="D14" s="559"/>
      <c r="E14" s="75"/>
      <c r="F14" s="62"/>
      <c r="G14" s="1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P14" s="11">
        <v>4064001</v>
      </c>
      <c r="AQ14" s="12" t="s">
        <v>268</v>
      </c>
      <c r="AR14" s="91">
        <f>C19</f>
        <v>12546.245999999999</v>
      </c>
      <c r="AS14" s="94">
        <f t="shared" si="1"/>
        <v>55.781236557645805</v>
      </c>
    </row>
    <row r="15" spans="1:45" ht="12.75" customHeight="1">
      <c r="A15" s="101">
        <v>4063000</v>
      </c>
      <c r="B15" s="12" t="s">
        <v>183</v>
      </c>
      <c r="C15" s="560">
        <v>771.82399999999996</v>
      </c>
      <c r="D15" s="560">
        <v>3979.0880000000002</v>
      </c>
      <c r="E15" s="75">
        <f t="shared" si="2"/>
        <v>5155.4343995522304</v>
      </c>
      <c r="F15" s="62"/>
      <c r="G15" s="1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P15" s="11">
        <v>4064002</v>
      </c>
      <c r="AQ15" s="12" t="s">
        <v>184</v>
      </c>
      <c r="AR15" s="91">
        <f>C20</f>
        <v>124.622</v>
      </c>
      <c r="AS15" s="94">
        <f t="shared" si="1"/>
        <v>0.55407563842498675</v>
      </c>
    </row>
    <row r="16" spans="1:45" ht="12.75" customHeight="1">
      <c r="A16" s="101"/>
      <c r="B16" s="12"/>
      <c r="C16" s="559"/>
      <c r="D16" s="559"/>
      <c r="E16" s="75"/>
      <c r="F16" s="62"/>
      <c r="G16" s="1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12"/>
      <c r="AP16" s="11">
        <v>4064003</v>
      </c>
      <c r="AQ16" s="12" t="s">
        <v>185</v>
      </c>
      <c r="AR16" s="91">
        <f>C21</f>
        <v>17.518000000000001</v>
      </c>
      <c r="AS16" s="94">
        <f t="shared" si="1"/>
        <v>7.7885903242837701E-2</v>
      </c>
    </row>
    <row r="17" spans="1:45" ht="12.75" customHeight="1">
      <c r="A17" s="101">
        <v>4064000</v>
      </c>
      <c r="B17" s="12" t="s">
        <v>182</v>
      </c>
      <c r="C17" s="560">
        <v>152.61099999999999</v>
      </c>
      <c r="D17" s="560">
        <v>1211.23</v>
      </c>
      <c r="E17" s="75">
        <f t="shared" si="2"/>
        <v>7936.7149157007043</v>
      </c>
      <c r="F17" s="62"/>
      <c r="G17" s="1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P17" s="11">
        <v>4064004</v>
      </c>
      <c r="AQ17" s="12" t="s">
        <v>186</v>
      </c>
      <c r="AR17" s="91">
        <f>C22</f>
        <v>389.39400000000001</v>
      </c>
      <c r="AS17" s="94">
        <f t="shared" si="1"/>
        <v>1.73126517909245</v>
      </c>
    </row>
    <row r="18" spans="1:45" ht="12.75" customHeight="1">
      <c r="A18" s="101"/>
      <c r="B18" s="12"/>
      <c r="C18" s="559"/>
      <c r="D18" s="559"/>
      <c r="E18" s="75"/>
      <c r="F18" s="62"/>
      <c r="G18" s="1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P18" s="11">
        <v>4064005</v>
      </c>
      <c r="AQ18" s="12" t="s">
        <v>187</v>
      </c>
      <c r="AR18" s="91">
        <f>C23</f>
        <v>1292.2460000000001</v>
      </c>
      <c r="AS18" s="94">
        <f t="shared" si="1"/>
        <v>5.7453902798232699</v>
      </c>
    </row>
    <row r="19" spans="1:45" ht="12.75" customHeight="1">
      <c r="A19" s="562">
        <v>4069010</v>
      </c>
      <c r="B19" s="561" t="s">
        <v>188</v>
      </c>
      <c r="C19" s="563">
        <v>12546.245999999999</v>
      </c>
      <c r="D19" s="563">
        <v>41077.26</v>
      </c>
      <c r="E19" s="75">
        <f t="shared" si="2"/>
        <v>3274.0677968533382</v>
      </c>
      <c r="F19" s="62"/>
      <c r="G19" s="1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P19" s="12"/>
      <c r="AQ19" s="12"/>
      <c r="AR19" s="91"/>
      <c r="AS19" s="94"/>
    </row>
    <row r="20" spans="1:45" ht="12.75" customHeight="1">
      <c r="A20" s="562">
        <v>4069020</v>
      </c>
      <c r="B20" s="561" t="s">
        <v>184</v>
      </c>
      <c r="C20" s="563">
        <v>124.622</v>
      </c>
      <c r="D20" s="563">
        <v>687.15899999999999</v>
      </c>
      <c r="E20" s="75">
        <f t="shared" si="2"/>
        <v>5513.9461732278405</v>
      </c>
      <c r="F20" s="62"/>
      <c r="G20" s="1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Q20" s="83"/>
      <c r="AR20" s="91">
        <f>SUM(AR7:AR19)</f>
        <v>22491.875</v>
      </c>
      <c r="AS20" s="94">
        <f>AR20/$AR$20*100</f>
        <v>100</v>
      </c>
    </row>
    <row r="21" spans="1:45" ht="12.75" customHeight="1">
      <c r="A21" s="562">
        <v>4069030</v>
      </c>
      <c r="B21" s="561" t="s">
        <v>185</v>
      </c>
      <c r="C21" s="563">
        <v>17.518000000000001</v>
      </c>
      <c r="D21" s="563">
        <v>134.16900000000001</v>
      </c>
      <c r="E21" s="75">
        <f t="shared" si="2"/>
        <v>7658.9222513985624</v>
      </c>
      <c r="F21" s="62"/>
      <c r="G21" s="1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R21" s="91"/>
      <c r="AS21" s="94"/>
    </row>
    <row r="22" spans="1:45" ht="12.75" customHeight="1">
      <c r="A22" s="562">
        <v>4069040</v>
      </c>
      <c r="B22" s="561" t="s">
        <v>186</v>
      </c>
      <c r="C22" s="563">
        <v>389.39400000000001</v>
      </c>
      <c r="D22" s="563">
        <v>2365.7559999999999</v>
      </c>
      <c r="E22" s="75">
        <f t="shared" si="2"/>
        <v>6075.481389030133</v>
      </c>
      <c r="F22" s="62"/>
      <c r="G22" s="1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R22" s="91"/>
      <c r="AS22" s="94"/>
    </row>
    <row r="23" spans="1:45" ht="15" customHeight="1">
      <c r="A23" s="562">
        <v>4069090</v>
      </c>
      <c r="B23" s="561" t="s">
        <v>187</v>
      </c>
      <c r="C23" s="563">
        <v>1292.2460000000001</v>
      </c>
      <c r="D23" s="563">
        <v>6806.098</v>
      </c>
      <c r="E23" s="75">
        <f t="shared" si="2"/>
        <v>5266.8748829557217</v>
      </c>
      <c r="F23" s="62"/>
      <c r="G23" s="1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S23" s="94"/>
    </row>
    <row r="24" spans="1:45" ht="15" customHeight="1">
      <c r="A24" s="66"/>
      <c r="B24" s="385" t="s">
        <v>470</v>
      </c>
      <c r="C24" s="352">
        <f>SUM(C19:C23)</f>
        <v>14370.025999999998</v>
      </c>
      <c r="D24" s="352">
        <f>SUM(D19:D23)</f>
        <v>51070.442000000003</v>
      </c>
      <c r="E24" s="386">
        <f t="shared" si="2"/>
        <v>3553.9561306291312</v>
      </c>
      <c r="F24" s="62"/>
      <c r="G24" s="1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S24" s="94"/>
    </row>
    <row r="25" spans="1:45">
      <c r="A25" s="102"/>
      <c r="B25" s="12"/>
      <c r="C25" s="387"/>
      <c r="D25" s="387"/>
      <c r="E25" s="75"/>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S25" s="94"/>
    </row>
    <row r="26" spans="1:45" ht="12">
      <c r="A26" s="66"/>
      <c r="B26" s="385" t="s">
        <v>112</v>
      </c>
      <c r="C26" s="388">
        <f>C24+C15+C13+C11+C17</f>
        <v>22491.875</v>
      </c>
      <c r="D26" s="388">
        <f>D24+D15+D13+D11+D17</f>
        <v>85925.626000000004</v>
      </c>
      <c r="E26" s="386">
        <f t="shared" si="2"/>
        <v>3820.2962625392502</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S26" s="94"/>
    </row>
    <row r="27" spans="1:45">
      <c r="A27" s="84" t="s">
        <v>380</v>
      </c>
      <c r="B27" s="31"/>
      <c r="C27" s="31"/>
      <c r="D27" s="31"/>
      <c r="E27" s="85"/>
      <c r="AS27" s="94"/>
    </row>
    <row r="28" spans="1:45">
      <c r="A28" s="12"/>
      <c r="B28" s="12"/>
      <c r="C28" s="12"/>
      <c r="D28" s="12"/>
      <c r="E28" s="12"/>
      <c r="AS28" s="94"/>
    </row>
    <row r="29" spans="1:45">
      <c r="AS29" s="94"/>
    </row>
    <row r="30" spans="1:45">
      <c r="AS30" s="94"/>
    </row>
    <row r="31" spans="1:45">
      <c r="AS31" s="94"/>
    </row>
    <row r="32" spans="1:45">
      <c r="AS32" s="94"/>
    </row>
    <row r="33" spans="43:45">
      <c r="AS33" s="94"/>
    </row>
    <row r="34" spans="43:45">
      <c r="AS34" s="94"/>
    </row>
    <row r="35" spans="43:45">
      <c r="AS35" s="94"/>
    </row>
    <row r="36" spans="43:45">
      <c r="AS36" s="94"/>
    </row>
    <row r="37" spans="43:45">
      <c r="AQ37" s="11" t="s">
        <v>189</v>
      </c>
      <c r="AR37" s="91"/>
      <c r="AS37" s="94"/>
    </row>
    <row r="38" spans="43:45">
      <c r="AR38" s="91"/>
      <c r="AS38" s="94"/>
    </row>
    <row r="39" spans="43:45">
      <c r="AR39" s="91"/>
      <c r="AS39" s="94"/>
    </row>
    <row r="40" spans="43:45">
      <c r="AR40" s="91"/>
      <c r="AS40" s="94"/>
    </row>
    <row r="41" spans="43:45">
      <c r="AR41" s="91"/>
      <c r="AS41" s="94"/>
    </row>
    <row r="42" spans="43:45">
      <c r="AS42" s="94"/>
    </row>
    <row r="43" spans="43:45">
      <c r="AS43" s="94"/>
    </row>
    <row r="44" spans="43:45">
      <c r="AS44" s="94"/>
    </row>
    <row r="45" spans="43:45">
      <c r="AS45" s="94"/>
    </row>
    <row r="46" spans="43:45">
      <c r="AS46" s="94"/>
    </row>
    <row r="47" spans="43:45">
      <c r="AS47" s="94"/>
    </row>
    <row r="48" spans="43:45">
      <c r="AS48" s="94"/>
    </row>
    <row r="49" spans="1:45">
      <c r="AS49" s="94"/>
    </row>
    <row r="50" spans="1:45">
      <c r="AS50" s="94"/>
    </row>
    <row r="51" spans="1:45">
      <c r="AS51" s="94"/>
    </row>
    <row r="52" spans="1:45">
      <c r="AS52" s="94"/>
    </row>
    <row r="53" spans="1:45">
      <c r="AS53" s="94"/>
    </row>
    <row r="54" spans="1:45">
      <c r="AS54" s="94"/>
    </row>
    <row r="56" spans="1:45" ht="13.2">
      <c r="A56" s="658">
        <v>24</v>
      </c>
      <c r="B56" s="658"/>
      <c r="C56" s="658"/>
      <c r="D56" s="658"/>
      <c r="E56" s="658"/>
    </row>
  </sheetData>
  <mergeCells count="5">
    <mergeCell ref="A1:E1"/>
    <mergeCell ref="A3:E3"/>
    <mergeCell ref="A4:E4"/>
    <mergeCell ref="B5:B6"/>
    <mergeCell ref="A56:E56"/>
  </mergeCells>
  <printOptions horizontalCentered="1"/>
  <pageMargins left="0.59055118110236227" right="0.59055118110236227" top="0.98425196850393704" bottom="0.78740157480314965" header="0.51181102362204722" footer="0.19685039370078741"/>
  <pageSetup firstPageNumber="0" orientation="portrait" r:id="rId1"/>
  <colBreaks count="1" manualBreakCount="1">
    <brk id="4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Normal="96" zoomScaleSheetLayoutView="100" zoomScalePageLayoutView="96" workbookViewId="0">
      <selection activeCell="BK31" sqref="BK31"/>
    </sheetView>
  </sheetViews>
  <sheetFormatPr baseColWidth="10" defaultColWidth="10.921875" defaultRowHeight="11.4"/>
  <cols>
    <col min="1" max="1" width="18.69140625" style="11" customWidth="1"/>
    <col min="2" max="3" width="11.921875" style="11" customWidth="1"/>
    <col min="4" max="4" width="11.921875" style="91" customWidth="1"/>
    <col min="5" max="5" width="11.921875" style="11" customWidth="1"/>
    <col min="6" max="6" width="7.61328125" style="11" customWidth="1"/>
    <col min="7" max="16384" width="10.921875" style="11"/>
  </cols>
  <sheetData>
    <row r="1" spans="1:5" ht="12" customHeight="1">
      <c r="A1" s="656" t="s">
        <v>325</v>
      </c>
      <c r="B1" s="656"/>
      <c r="C1" s="656"/>
      <c r="D1" s="656"/>
      <c r="E1" s="656"/>
    </row>
    <row r="2" spans="1:5" ht="12" customHeight="1">
      <c r="A2" s="444"/>
      <c r="B2" s="444"/>
      <c r="C2" s="444"/>
      <c r="D2" s="445"/>
      <c r="E2" s="444"/>
    </row>
    <row r="3" spans="1:5" ht="12" customHeight="1">
      <c r="A3" s="701" t="s">
        <v>21</v>
      </c>
      <c r="B3" s="701"/>
      <c r="C3" s="701"/>
      <c r="D3" s="701"/>
      <c r="E3" s="701"/>
    </row>
    <row r="4" spans="1:5" ht="12" customHeight="1">
      <c r="A4" s="758" t="s">
        <v>540</v>
      </c>
      <c r="B4" s="758"/>
      <c r="C4" s="758"/>
      <c r="D4" s="758"/>
      <c r="E4" s="758"/>
    </row>
    <row r="5" spans="1:5" ht="12" customHeight="1">
      <c r="A5" s="691" t="s">
        <v>130</v>
      </c>
      <c r="B5" s="687" t="s">
        <v>365</v>
      </c>
      <c r="C5" s="687"/>
      <c r="D5" s="474" t="s">
        <v>176</v>
      </c>
      <c r="E5" s="471" t="s">
        <v>175</v>
      </c>
    </row>
    <row r="6" spans="1:5" ht="12" customHeight="1">
      <c r="A6" s="759"/>
      <c r="B6" s="468">
        <v>2017</v>
      </c>
      <c r="C6" s="471">
        <v>2018</v>
      </c>
      <c r="D6" s="475" t="s">
        <v>89</v>
      </c>
      <c r="E6" s="420" t="s">
        <v>89</v>
      </c>
    </row>
    <row r="7" spans="1:5" ht="12" customHeight="1">
      <c r="A7" s="567" t="s">
        <v>132</v>
      </c>
      <c r="B7" s="565">
        <v>23850.4892</v>
      </c>
      <c r="C7" s="565">
        <v>21019.114389999999</v>
      </c>
      <c r="D7" s="294">
        <f>(C7/B7-1)*100</f>
        <v>-11.87134899522313</v>
      </c>
      <c r="E7" s="294">
        <f>C7/$C$42*100</f>
        <v>23.497608676113348</v>
      </c>
    </row>
    <row r="8" spans="1:5" ht="12" customHeight="1">
      <c r="A8" s="566" t="s">
        <v>136</v>
      </c>
      <c r="B8" s="564">
        <v>9763.6883900000012</v>
      </c>
      <c r="C8" s="564">
        <v>10666.546400000001</v>
      </c>
      <c r="D8" s="81">
        <f t="shared" ref="D8:D42" si="0">(C8/B8-1)*100</f>
        <v>9.2470998042574859</v>
      </c>
      <c r="E8" s="81">
        <f t="shared" ref="E8:E42" si="1">C8/$C$42*100</f>
        <v>11.924305114969483</v>
      </c>
    </row>
    <row r="9" spans="1:5" ht="12" customHeight="1">
      <c r="A9" s="566" t="s">
        <v>144</v>
      </c>
      <c r="B9" s="564">
        <v>10950.374220000002</v>
      </c>
      <c r="C9" s="564">
        <v>8841.6323100000009</v>
      </c>
      <c r="D9" s="81">
        <f t="shared" si="0"/>
        <v>-19.257258862884786</v>
      </c>
      <c r="E9" s="81">
        <f t="shared" si="1"/>
        <v>9.8842040736645966</v>
      </c>
    </row>
    <row r="10" spans="1:5" ht="12" customHeight="1">
      <c r="A10" s="566" t="s">
        <v>308</v>
      </c>
      <c r="B10" s="564">
        <v>4587.49244</v>
      </c>
      <c r="C10" s="564">
        <v>6325.0919299999996</v>
      </c>
      <c r="D10" s="81">
        <f t="shared" si="0"/>
        <v>37.876890539355301</v>
      </c>
      <c r="E10" s="81">
        <f t="shared" si="1"/>
        <v>7.0709227921749047</v>
      </c>
    </row>
    <row r="11" spans="1:5" ht="12" customHeight="1">
      <c r="A11" s="566" t="s">
        <v>134</v>
      </c>
      <c r="B11" s="564">
        <v>9250.982</v>
      </c>
      <c r="C11" s="564">
        <v>5778.4575400000003</v>
      </c>
      <c r="D11" s="81">
        <f t="shared" si="0"/>
        <v>-37.536819983002879</v>
      </c>
      <c r="E11" s="81">
        <f t="shared" si="1"/>
        <v>6.4598313471786861</v>
      </c>
    </row>
    <row r="12" spans="1:5" ht="12" customHeight="1">
      <c r="A12" s="566" t="s">
        <v>307</v>
      </c>
      <c r="B12" s="564">
        <v>5094.6523299999999</v>
      </c>
      <c r="C12" s="564">
        <v>5531.2304999999997</v>
      </c>
      <c r="D12" s="81">
        <f t="shared" si="0"/>
        <v>8.56934176703672</v>
      </c>
      <c r="E12" s="81">
        <f t="shared" si="1"/>
        <v>6.1834522318512759</v>
      </c>
    </row>
    <row r="13" spans="1:5" ht="12" customHeight="1">
      <c r="A13" s="566" t="s">
        <v>256</v>
      </c>
      <c r="B13" s="564">
        <v>4503.5317400000004</v>
      </c>
      <c r="C13" s="564">
        <v>5424.5853299999999</v>
      </c>
      <c r="D13" s="81">
        <f t="shared" si="0"/>
        <v>20.451806341660195</v>
      </c>
      <c r="E13" s="81">
        <f t="shared" si="1"/>
        <v>6.0642318676931275</v>
      </c>
    </row>
    <row r="14" spans="1:5" ht="12" customHeight="1">
      <c r="A14" s="566" t="s">
        <v>146</v>
      </c>
      <c r="B14" s="564">
        <v>4669.9598299999998</v>
      </c>
      <c r="C14" s="564">
        <v>4412.5746799999997</v>
      </c>
      <c r="D14" s="81">
        <f t="shared" si="0"/>
        <v>-5.5115067231745307</v>
      </c>
      <c r="E14" s="81">
        <f t="shared" si="1"/>
        <v>4.9328887583434522</v>
      </c>
    </row>
    <row r="15" spans="1:5" ht="12" customHeight="1">
      <c r="A15" s="566" t="s">
        <v>190</v>
      </c>
      <c r="B15" s="564">
        <v>537.45593999999994</v>
      </c>
      <c r="C15" s="564">
        <v>3836.6381800000004</v>
      </c>
      <c r="D15" s="81">
        <f t="shared" si="0"/>
        <v>613.85166568258614</v>
      </c>
      <c r="E15" s="81">
        <f t="shared" si="1"/>
        <v>4.2890400096193462</v>
      </c>
    </row>
    <row r="16" spans="1:5" ht="12" customHeight="1">
      <c r="A16" s="566" t="s">
        <v>192</v>
      </c>
      <c r="B16" s="564">
        <v>3097.0308300000002</v>
      </c>
      <c r="C16" s="564">
        <v>3185.0131000000001</v>
      </c>
      <c r="D16" s="81">
        <f t="shared" si="0"/>
        <v>2.8408587072412228</v>
      </c>
      <c r="E16" s="81">
        <f t="shared" si="1"/>
        <v>3.5605777704745005</v>
      </c>
    </row>
    <row r="17" spans="1:5" ht="12" customHeight="1">
      <c r="A17" s="566" t="s">
        <v>306</v>
      </c>
      <c r="B17" s="564">
        <v>2066.5214599999999</v>
      </c>
      <c r="C17" s="564">
        <v>2447.59906</v>
      </c>
      <c r="D17" s="81">
        <f t="shared" si="0"/>
        <v>18.440534365416173</v>
      </c>
      <c r="E17" s="81">
        <f t="shared" si="1"/>
        <v>2.7362106623895146</v>
      </c>
    </row>
    <row r="18" spans="1:5" ht="12" customHeight="1">
      <c r="A18" s="566" t="s">
        <v>262</v>
      </c>
      <c r="B18" s="564">
        <v>1898.12932</v>
      </c>
      <c r="C18" s="564">
        <v>2308.1118199999996</v>
      </c>
      <c r="D18" s="81">
        <f t="shared" si="0"/>
        <v>21.599292296902071</v>
      </c>
      <c r="E18" s="81">
        <f t="shared" si="1"/>
        <v>2.5802756158401481</v>
      </c>
    </row>
    <row r="19" spans="1:5" ht="12" customHeight="1">
      <c r="A19" s="566" t="s">
        <v>142</v>
      </c>
      <c r="B19" s="564">
        <v>4686.2664000000004</v>
      </c>
      <c r="C19" s="564">
        <v>2126.67767</v>
      </c>
      <c r="D19" s="81">
        <f t="shared" si="0"/>
        <v>-54.618933528832244</v>
      </c>
      <c r="E19" s="81">
        <f t="shared" si="1"/>
        <v>2.3774474386829065</v>
      </c>
    </row>
    <row r="20" spans="1:5" ht="12" customHeight="1">
      <c r="A20" s="566" t="s">
        <v>147</v>
      </c>
      <c r="B20" s="564">
        <v>2686.6680000000001</v>
      </c>
      <c r="C20" s="564">
        <v>1751.9035800000001</v>
      </c>
      <c r="D20" s="81">
        <f t="shared" si="0"/>
        <v>-34.792703080544371</v>
      </c>
      <c r="E20" s="81">
        <f t="shared" si="1"/>
        <v>1.9584814087460725</v>
      </c>
    </row>
    <row r="21" spans="1:5" ht="12" customHeight="1">
      <c r="A21" s="566" t="s">
        <v>145</v>
      </c>
      <c r="B21" s="564">
        <v>2722.2307900000001</v>
      </c>
      <c r="C21" s="564">
        <v>1621.44517</v>
      </c>
      <c r="D21" s="81">
        <f t="shared" si="0"/>
        <v>-40.436895506570927</v>
      </c>
      <c r="E21" s="81">
        <f t="shared" si="1"/>
        <v>1.8126398376023152</v>
      </c>
    </row>
    <row r="22" spans="1:5" ht="12" customHeight="1">
      <c r="A22" s="566" t="s">
        <v>193</v>
      </c>
      <c r="B22" s="564">
        <v>978.32689000000005</v>
      </c>
      <c r="C22" s="564">
        <v>1177.7445299999999</v>
      </c>
      <c r="D22" s="81">
        <f t="shared" si="0"/>
        <v>20.383538675912295</v>
      </c>
      <c r="E22" s="81">
        <f t="shared" si="1"/>
        <v>1.3166197001877129</v>
      </c>
    </row>
    <row r="23" spans="1:5" ht="12" customHeight="1">
      <c r="A23" s="566" t="s">
        <v>131</v>
      </c>
      <c r="B23" s="564">
        <v>1186.51226</v>
      </c>
      <c r="C23" s="564">
        <v>880.53263000000004</v>
      </c>
      <c r="D23" s="81">
        <f t="shared" si="0"/>
        <v>-25.788155783573607</v>
      </c>
      <c r="E23" s="81">
        <f t="shared" si="1"/>
        <v>0.98436169966002585</v>
      </c>
    </row>
    <row r="24" spans="1:5" ht="12" customHeight="1">
      <c r="A24" s="566" t="s">
        <v>143</v>
      </c>
      <c r="B24" s="564">
        <v>996.38567</v>
      </c>
      <c r="C24" s="564">
        <v>863.39780000000007</v>
      </c>
      <c r="D24" s="81">
        <f t="shared" si="0"/>
        <v>-13.347027562128622</v>
      </c>
      <c r="E24" s="81">
        <f t="shared" si="1"/>
        <v>0.9652063954639899</v>
      </c>
    </row>
    <row r="25" spans="1:5" ht="12" customHeight="1">
      <c r="A25" s="566" t="s">
        <v>383</v>
      </c>
      <c r="B25" s="564">
        <v>247.83692000000002</v>
      </c>
      <c r="C25" s="564">
        <v>285.25215999999995</v>
      </c>
      <c r="D25" s="81">
        <f t="shared" si="0"/>
        <v>15.096717631900813</v>
      </c>
      <c r="E25" s="81">
        <f t="shared" si="1"/>
        <v>0.31888801332585887</v>
      </c>
    </row>
    <row r="26" spans="1:5" ht="12" customHeight="1">
      <c r="A26" s="566" t="s">
        <v>191</v>
      </c>
      <c r="B26" s="564">
        <v>255.33882999999997</v>
      </c>
      <c r="C26" s="564">
        <v>262.53712999999999</v>
      </c>
      <c r="D26" s="81">
        <f t="shared" si="0"/>
        <v>2.8191168573929781</v>
      </c>
      <c r="E26" s="81">
        <f t="shared" si="1"/>
        <v>0.29349451310017344</v>
      </c>
    </row>
    <row r="27" spans="1:5" ht="12" customHeight="1">
      <c r="A27" s="566" t="s">
        <v>358</v>
      </c>
      <c r="B27" s="564">
        <v>281.17988000000003</v>
      </c>
      <c r="C27" s="564">
        <v>210.55275</v>
      </c>
      <c r="D27" s="81">
        <f t="shared" si="0"/>
        <v>-25.118130785175673</v>
      </c>
      <c r="E27" s="81">
        <f t="shared" si="1"/>
        <v>0.23538033208160897</v>
      </c>
    </row>
    <row r="28" spans="1:5" ht="12" customHeight="1">
      <c r="A28" s="566" t="s">
        <v>395</v>
      </c>
      <c r="B28" s="564">
        <v>137.21542000000002</v>
      </c>
      <c r="C28" s="564">
        <v>158.96464</v>
      </c>
      <c r="D28" s="81">
        <f t="shared" si="0"/>
        <v>15.850419726879084</v>
      </c>
      <c r="E28" s="81">
        <f t="shared" si="1"/>
        <v>0.17770914771919824</v>
      </c>
    </row>
    <row r="29" spans="1:5" ht="12" customHeight="1">
      <c r="A29" s="566" t="s">
        <v>392</v>
      </c>
      <c r="B29" s="564">
        <v>77.534320000000008</v>
      </c>
      <c r="C29" s="564">
        <v>136.98832000000002</v>
      </c>
      <c r="D29" s="81">
        <f t="shared" si="0"/>
        <v>76.68088144708048</v>
      </c>
      <c r="E29" s="81">
        <f t="shared" si="1"/>
        <v>0.15314146337628798</v>
      </c>
    </row>
    <row r="30" spans="1:5" ht="12" customHeight="1">
      <c r="A30" s="566" t="s">
        <v>372</v>
      </c>
      <c r="B30" s="564">
        <v>148.97407000000001</v>
      </c>
      <c r="C30" s="564">
        <v>135.59720000000002</v>
      </c>
      <c r="D30" s="81">
        <f t="shared" si="0"/>
        <v>-8.9793277447545066</v>
      </c>
      <c r="E30" s="81">
        <f t="shared" si="1"/>
        <v>0.15158630777957707</v>
      </c>
    </row>
    <row r="31" spans="1:5" ht="12" customHeight="1">
      <c r="A31" s="566" t="s">
        <v>314</v>
      </c>
      <c r="B31" s="564">
        <v>28.258560000000003</v>
      </c>
      <c r="C31" s="564">
        <v>31.933439999999997</v>
      </c>
      <c r="D31" s="81">
        <f t="shared" si="0"/>
        <v>13.004484304932706</v>
      </c>
      <c r="E31" s="81">
        <f t="shared" si="1"/>
        <v>3.5698910186203386E-2</v>
      </c>
    </row>
    <row r="32" spans="1:5" ht="12" customHeight="1">
      <c r="A32" s="566" t="s">
        <v>548</v>
      </c>
      <c r="B32" s="564">
        <v>0</v>
      </c>
      <c r="C32" s="564">
        <v>18.809999999999999</v>
      </c>
      <c r="D32" s="568"/>
      <c r="E32" s="568">
        <f t="shared" si="1"/>
        <v>2.1028003891922872E-2</v>
      </c>
    </row>
    <row r="33" spans="1:5" ht="12" customHeight="1">
      <c r="A33" s="566" t="s">
        <v>384</v>
      </c>
      <c r="B33" s="564">
        <v>5.5354299999999999</v>
      </c>
      <c r="C33" s="564">
        <v>4.3441000000000001</v>
      </c>
      <c r="D33" s="568">
        <f t="shared" si="0"/>
        <v>-21.521905253973038</v>
      </c>
      <c r="E33" s="568">
        <f t="shared" si="1"/>
        <v>4.85633980366306E-3</v>
      </c>
    </row>
    <row r="34" spans="1:5" ht="12" customHeight="1">
      <c r="A34" s="566" t="s">
        <v>135</v>
      </c>
      <c r="B34" s="564">
        <v>93.688720000000004</v>
      </c>
      <c r="C34" s="564">
        <v>4.2105600000000001</v>
      </c>
      <c r="D34" s="568">
        <f t="shared" si="0"/>
        <v>-95.505798350110879</v>
      </c>
      <c r="E34" s="568">
        <f t="shared" si="1"/>
        <v>4.7070532731087076E-3</v>
      </c>
    </row>
    <row r="35" spans="1:5" ht="12" customHeight="1">
      <c r="A35" s="566" t="s">
        <v>139</v>
      </c>
      <c r="B35" s="564">
        <v>0</v>
      </c>
      <c r="C35" s="564">
        <v>2.2165500000000002</v>
      </c>
      <c r="D35" s="568"/>
      <c r="E35" s="568">
        <f t="shared" si="1"/>
        <v>2.4779171731335275E-3</v>
      </c>
    </row>
    <row r="36" spans="1:5" ht="12" customHeight="1">
      <c r="A36" s="566" t="s">
        <v>502</v>
      </c>
      <c r="B36" s="564">
        <v>0</v>
      </c>
      <c r="C36" s="564">
        <v>1.31</v>
      </c>
      <c r="D36" s="568"/>
      <c r="E36" s="568">
        <f t="shared" si="1"/>
        <v>1.4644702338340759E-3</v>
      </c>
    </row>
    <row r="37" spans="1:5" ht="12" customHeight="1">
      <c r="A37" s="566" t="s">
        <v>148</v>
      </c>
      <c r="B37" s="564">
        <v>0.29699999999999999</v>
      </c>
      <c r="C37" s="564">
        <v>1.129</v>
      </c>
      <c r="D37" s="568">
        <f t="shared" si="0"/>
        <v>280.13468013468014</v>
      </c>
      <c r="E37" s="568">
        <f t="shared" si="1"/>
        <v>1.262127399998986E-3</v>
      </c>
    </row>
    <row r="38" spans="1:5">
      <c r="A38" s="566" t="s">
        <v>503</v>
      </c>
      <c r="B38" s="564">
        <v>7.4021999999999997</v>
      </c>
      <c r="C38" s="564">
        <v>0</v>
      </c>
      <c r="D38" s="568"/>
      <c r="E38" s="568">
        <f t="shared" si="1"/>
        <v>0</v>
      </c>
    </row>
    <row r="39" spans="1:5">
      <c r="A39" s="566" t="s">
        <v>141</v>
      </c>
      <c r="B39" s="564">
        <v>0.12529999999999999</v>
      </c>
      <c r="C39" s="564">
        <v>0</v>
      </c>
      <c r="D39" s="568"/>
      <c r="E39" s="568">
        <f t="shared" si="1"/>
        <v>0</v>
      </c>
    </row>
    <row r="40" spans="1:5">
      <c r="A40" s="566" t="s">
        <v>149</v>
      </c>
      <c r="B40" s="564">
        <v>84.476699999999994</v>
      </c>
      <c r="C40" s="564">
        <v>0</v>
      </c>
      <c r="D40" s="568"/>
      <c r="E40" s="568">
        <f t="shared" si="1"/>
        <v>0</v>
      </c>
    </row>
    <row r="41" spans="1:5" ht="12" thickBot="1">
      <c r="A41" s="566" t="s">
        <v>414</v>
      </c>
      <c r="B41" s="564">
        <v>45.25</v>
      </c>
      <c r="C41" s="564">
        <v>0</v>
      </c>
      <c r="D41" s="568"/>
      <c r="E41" s="568">
        <f t="shared" si="1"/>
        <v>0</v>
      </c>
    </row>
    <row r="42" spans="1:5" ht="12.6" thickBot="1">
      <c r="A42" s="511" t="s">
        <v>112</v>
      </c>
      <c r="B42" s="510">
        <f>+SUM(B7:B41)</f>
        <v>94939.811060000036</v>
      </c>
      <c r="C42" s="510">
        <f>+SUM(C7:C41)</f>
        <v>89452.142470000021</v>
      </c>
      <c r="D42" s="509">
        <f t="shared" si="0"/>
        <v>-5.7801553728940132</v>
      </c>
      <c r="E42" s="511">
        <f t="shared" si="1"/>
        <v>100</v>
      </c>
    </row>
    <row r="43" spans="1:5">
      <c r="A43" s="588" t="s">
        <v>374</v>
      </c>
    </row>
    <row r="47" spans="1:5" ht="13.2">
      <c r="A47" s="658">
        <v>25</v>
      </c>
      <c r="B47" s="658"/>
      <c r="C47" s="658"/>
      <c r="D47" s="658"/>
      <c r="E47" s="658"/>
    </row>
  </sheetData>
  <mergeCells count="6">
    <mergeCell ref="A47:E47"/>
    <mergeCell ref="A1:E1"/>
    <mergeCell ref="A3:E3"/>
    <mergeCell ref="A4:E4"/>
    <mergeCell ref="B5:C5"/>
    <mergeCell ref="A5:A6"/>
  </mergeCells>
  <printOptions horizontalCentered="1"/>
  <pageMargins left="0.59055118110236227" right="0.59055118110236227" top="0.98425196850393704" bottom="0.78740157480314965" header="0.51181102362204722" footer="0.19685039370078741"/>
  <pageSetup firstPageNumber="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Normal="106" zoomScaleSheetLayoutView="100" zoomScalePageLayoutView="106" workbookViewId="0">
      <selection activeCell="BK31" sqref="BK31"/>
    </sheetView>
  </sheetViews>
  <sheetFormatPr baseColWidth="10" defaultColWidth="10.921875" defaultRowHeight="11.4"/>
  <cols>
    <col min="1" max="1" width="6.3828125" style="238" customWidth="1"/>
    <col min="2" max="2" width="31" style="238" customWidth="1"/>
    <col min="3" max="3" width="4.4609375" style="238" customWidth="1"/>
    <col min="4" max="4" width="4.3828125" style="238" customWidth="1"/>
    <col min="5" max="5" width="5.23046875" style="238" customWidth="1"/>
    <col min="6" max="7" width="6.23046875" style="238" customWidth="1"/>
    <col min="8" max="8" width="5.61328125" style="238" customWidth="1"/>
    <col min="9" max="9" width="4" style="11" customWidth="1"/>
    <col min="10" max="10" width="4.3828125" style="11" customWidth="1"/>
    <col min="11" max="11" width="4.921875" style="11" customWidth="1"/>
    <col min="12" max="12" width="3.4609375" style="11" customWidth="1"/>
    <col min="13" max="13" width="4" style="11" customWidth="1"/>
    <col min="14" max="14" width="4.921875" style="11" customWidth="1"/>
    <col min="15" max="15" width="3.921875" style="11" customWidth="1"/>
    <col min="16" max="16384" width="10.921875" style="11"/>
  </cols>
  <sheetData>
    <row r="1" spans="1:20" ht="13.5" customHeight="1">
      <c r="A1" s="741" t="s">
        <v>326</v>
      </c>
      <c r="B1" s="741"/>
      <c r="C1" s="741"/>
      <c r="D1" s="741"/>
      <c r="E1" s="741"/>
      <c r="F1" s="741"/>
      <c r="G1" s="741"/>
      <c r="H1" s="741"/>
    </row>
    <row r="2" spans="1:20" ht="13.5" customHeight="1">
      <c r="A2" s="422"/>
      <c r="B2" s="422"/>
      <c r="C2" s="422"/>
      <c r="D2" s="422"/>
      <c r="E2" s="422"/>
      <c r="F2" s="422"/>
      <c r="G2" s="422"/>
      <c r="H2" s="422"/>
    </row>
    <row r="3" spans="1:20" ht="13.5" customHeight="1">
      <c r="A3" s="687" t="s">
        <v>194</v>
      </c>
      <c r="B3" s="687"/>
      <c r="C3" s="687"/>
      <c r="D3" s="687"/>
      <c r="E3" s="687"/>
      <c r="F3" s="687"/>
      <c r="G3" s="687"/>
      <c r="H3" s="687"/>
    </row>
    <row r="4" spans="1:20" ht="13.5" customHeight="1">
      <c r="A4" s="760" t="s">
        <v>540</v>
      </c>
      <c r="B4" s="760"/>
      <c r="C4" s="760"/>
      <c r="D4" s="760"/>
      <c r="E4" s="760"/>
      <c r="F4" s="760"/>
      <c r="G4" s="760"/>
      <c r="H4" s="760"/>
      <c r="K4" s="44"/>
    </row>
    <row r="5" spans="1:20" ht="13.5" customHeight="1">
      <c r="A5" s="418" t="s">
        <v>150</v>
      </c>
      <c r="B5" s="691" t="s">
        <v>151</v>
      </c>
      <c r="C5" s="687" t="s">
        <v>152</v>
      </c>
      <c r="D5" s="687"/>
      <c r="E5" s="418" t="s">
        <v>176</v>
      </c>
      <c r="F5" s="687" t="s">
        <v>366</v>
      </c>
      <c r="G5" s="687"/>
      <c r="H5" s="419" t="s">
        <v>176</v>
      </c>
    </row>
    <row r="6" spans="1:20" ht="13.5" customHeight="1">
      <c r="A6" s="417" t="s">
        <v>153</v>
      </c>
      <c r="B6" s="692"/>
      <c r="C6" s="418">
        <v>2017</v>
      </c>
      <c r="D6" s="419">
        <v>2018</v>
      </c>
      <c r="E6" s="417" t="s">
        <v>89</v>
      </c>
      <c r="F6" s="418">
        <v>2017</v>
      </c>
      <c r="G6" s="419">
        <v>2018</v>
      </c>
      <c r="H6" s="420" t="s">
        <v>89</v>
      </c>
    </row>
    <row r="7" spans="1:20" ht="15" customHeight="1">
      <c r="A7" s="575">
        <v>4011000</v>
      </c>
      <c r="B7" s="576" t="s">
        <v>415</v>
      </c>
      <c r="C7" s="579">
        <v>327.50800000000004</v>
      </c>
      <c r="D7" s="579">
        <v>21.515999999999998</v>
      </c>
      <c r="E7" s="294">
        <f>(D7/C7-1)*100</f>
        <v>-93.430389486669029</v>
      </c>
      <c r="F7" s="581">
        <v>890.41431999999986</v>
      </c>
      <c r="G7" s="581">
        <v>17.343859999999999</v>
      </c>
      <c r="H7" s="294">
        <f t="shared" ref="H7:H25" si="0">(G7/F7-1)*100</f>
        <v>-98.052158460344614</v>
      </c>
      <c r="J7" s="44"/>
      <c r="K7" s="44"/>
      <c r="L7" s="44"/>
      <c r="M7" s="44"/>
      <c r="N7" s="44"/>
      <c r="O7" s="44"/>
    </row>
    <row r="8" spans="1:20" ht="15" customHeight="1">
      <c r="A8" s="577">
        <v>4012000</v>
      </c>
      <c r="B8" s="574" t="s">
        <v>407</v>
      </c>
      <c r="C8" s="578">
        <v>449.32639999999998</v>
      </c>
      <c r="D8" s="578">
        <v>143.64099999999999</v>
      </c>
      <c r="E8" s="81">
        <f t="shared" ref="E8:E30" si="1">(D8/C8-1)*100</f>
        <v>-68.031925121693277</v>
      </c>
      <c r="F8" s="580">
        <v>452.63830999999993</v>
      </c>
      <c r="G8" s="580">
        <v>195.91937999999999</v>
      </c>
      <c r="H8" s="81">
        <f t="shared" si="0"/>
        <v>-56.7161294853721</v>
      </c>
      <c r="J8" s="44"/>
      <c r="K8" s="44"/>
      <c r="L8" s="44"/>
      <c r="M8" s="44"/>
      <c r="N8" s="44"/>
      <c r="O8" s="44"/>
    </row>
    <row r="9" spans="1:20" ht="15" customHeight="1">
      <c r="A9" s="577">
        <v>4013000</v>
      </c>
      <c r="B9" s="574" t="s">
        <v>310</v>
      </c>
      <c r="C9" s="578">
        <v>226.35163999999997</v>
      </c>
      <c r="D9" s="578">
        <v>13.848000000000001</v>
      </c>
      <c r="E9" s="81">
        <f t="shared" si="1"/>
        <v>-93.882085413651069</v>
      </c>
      <c r="F9" s="580">
        <v>616.88822999999991</v>
      </c>
      <c r="G9" s="580">
        <v>11.792059999999999</v>
      </c>
      <c r="H9" s="81">
        <f t="shared" si="0"/>
        <v>-98.08846085457003</v>
      </c>
      <c r="J9" s="44"/>
      <c r="K9" s="44"/>
      <c r="L9" s="44"/>
      <c r="M9" s="44"/>
      <c r="N9" s="44"/>
      <c r="O9" s="44"/>
    </row>
    <row r="10" spans="1:20" ht="15" customHeight="1">
      <c r="A10" s="577">
        <v>4021000</v>
      </c>
      <c r="B10" s="574" t="s">
        <v>416</v>
      </c>
      <c r="C10" s="578">
        <v>507.04</v>
      </c>
      <c r="D10" s="578">
        <v>1200</v>
      </c>
      <c r="E10" s="81">
        <f t="shared" si="1"/>
        <v>136.66771852319343</v>
      </c>
      <c r="F10" s="580">
        <v>1409.2150100000001</v>
      </c>
      <c r="G10" s="580">
        <v>3189.5039999999999</v>
      </c>
      <c r="H10" s="81">
        <f t="shared" si="0"/>
        <v>126.33196335312947</v>
      </c>
      <c r="J10" s="44"/>
      <c r="K10" s="44"/>
      <c r="L10" s="44"/>
      <c r="M10" s="44"/>
      <c r="N10" s="44"/>
      <c r="O10" s="44"/>
    </row>
    <row r="11" spans="1:20" ht="15" customHeight="1">
      <c r="A11" s="577">
        <v>4022116</v>
      </c>
      <c r="B11" s="574" t="s">
        <v>399</v>
      </c>
      <c r="C11" s="578">
        <v>11.725</v>
      </c>
      <c r="D11" s="578">
        <v>0</v>
      </c>
      <c r="E11" s="81">
        <f t="shared" si="1"/>
        <v>-100</v>
      </c>
      <c r="F11" s="580">
        <v>42.327249999999999</v>
      </c>
      <c r="G11" s="580">
        <v>0</v>
      </c>
      <c r="H11" s="81"/>
      <c r="J11" s="44"/>
      <c r="K11" s="44"/>
      <c r="L11" s="44"/>
      <c r="M11" s="44"/>
      <c r="N11" s="44"/>
      <c r="O11" s="44"/>
    </row>
    <row r="12" spans="1:20" ht="15" customHeight="1">
      <c r="A12" s="577">
        <v>4022117</v>
      </c>
      <c r="B12" s="574" t="s">
        <v>408</v>
      </c>
      <c r="C12" s="578">
        <v>48.123840000000001</v>
      </c>
      <c r="D12" s="578">
        <v>37.694400000000002</v>
      </c>
      <c r="E12" s="81">
        <f t="shared" si="1"/>
        <v>-21.672086018073365</v>
      </c>
      <c r="F12" s="580">
        <v>17.375</v>
      </c>
      <c r="G12" s="580">
        <v>12.808</v>
      </c>
      <c r="H12" s="81">
        <f t="shared" si="0"/>
        <v>-26.284892086330935</v>
      </c>
      <c r="I12" s="44"/>
      <c r="J12" s="44"/>
      <c r="K12" s="44"/>
      <c r="L12" s="44"/>
      <c r="M12" s="44"/>
      <c r="N12" s="44"/>
      <c r="O12" s="44"/>
    </row>
    <row r="13" spans="1:20" ht="15" customHeight="1">
      <c r="A13" s="577">
        <v>4022118</v>
      </c>
      <c r="B13" s="574" t="s">
        <v>409</v>
      </c>
      <c r="C13" s="578">
        <v>2258.1244000000002</v>
      </c>
      <c r="D13" s="578">
        <v>1608.3668000000002</v>
      </c>
      <c r="E13" s="81">
        <f t="shared" si="1"/>
        <v>-28.774216336354186</v>
      </c>
      <c r="F13" s="580">
        <v>6755.185770000001</v>
      </c>
      <c r="G13" s="580">
        <v>7018.527250000001</v>
      </c>
      <c r="H13" s="81">
        <f t="shared" si="0"/>
        <v>3.8983602963149844</v>
      </c>
      <c r="J13" s="44"/>
      <c r="K13" s="44"/>
      <c r="L13" s="44"/>
      <c r="M13" s="44"/>
      <c r="N13" s="44"/>
      <c r="O13" s="44"/>
      <c r="Q13" s="169"/>
      <c r="R13" s="169"/>
      <c r="S13" s="161"/>
    </row>
    <row r="14" spans="1:20" ht="15" customHeight="1">
      <c r="A14" s="577">
        <v>4022120</v>
      </c>
      <c r="B14" s="574" t="s">
        <v>359</v>
      </c>
      <c r="C14" s="578">
        <v>13.188000000000001</v>
      </c>
      <c r="D14" s="578">
        <v>20.79307</v>
      </c>
      <c r="E14" s="81">
        <f t="shared" si="1"/>
        <v>57.666590840157703</v>
      </c>
      <c r="F14" s="580">
        <v>4.5979999999999999</v>
      </c>
      <c r="G14" s="580">
        <v>13.499000000000001</v>
      </c>
      <c r="H14" s="81">
        <f t="shared" si="0"/>
        <v>193.58416702914312</v>
      </c>
      <c r="K14" s="44"/>
      <c r="L14" s="44"/>
      <c r="N14" s="44"/>
      <c r="O14" s="44"/>
      <c r="Q14" s="169"/>
      <c r="R14" s="169"/>
      <c r="S14" s="161"/>
      <c r="T14" s="168"/>
    </row>
    <row r="15" spans="1:20" ht="15" customHeight="1">
      <c r="A15" s="577">
        <v>4022911</v>
      </c>
      <c r="B15" s="574" t="s">
        <v>410</v>
      </c>
      <c r="C15" s="578">
        <v>10.5552712</v>
      </c>
      <c r="D15" s="578">
        <v>7.145999999999999</v>
      </c>
      <c r="E15" s="81">
        <f t="shared" si="1"/>
        <v>-32.299228844067983</v>
      </c>
      <c r="F15" s="580">
        <v>21.442309999999999</v>
      </c>
      <c r="G15" s="580">
        <v>15.178650000000001</v>
      </c>
      <c r="H15" s="81">
        <f t="shared" si="0"/>
        <v>-29.21168474851823</v>
      </c>
      <c r="N15" s="44"/>
      <c r="S15" s="161"/>
    </row>
    <row r="16" spans="1:20" ht="15" customHeight="1">
      <c r="A16" s="577">
        <v>4022918</v>
      </c>
      <c r="B16" s="574" t="s">
        <v>402</v>
      </c>
      <c r="C16" s="578">
        <v>19.692</v>
      </c>
      <c r="D16" s="578">
        <v>15.97</v>
      </c>
      <c r="E16" s="81">
        <f t="shared" si="1"/>
        <v>-18.90107657932155</v>
      </c>
      <c r="F16" s="580">
        <v>97.722529999999992</v>
      </c>
      <c r="G16" s="580">
        <v>76.669669999999996</v>
      </c>
      <c r="H16" s="81">
        <f t="shared" si="0"/>
        <v>-21.543506906749133</v>
      </c>
      <c r="J16" s="44"/>
      <c r="K16" s="44"/>
      <c r="L16" s="44"/>
      <c r="M16" s="44"/>
      <c r="N16" s="44"/>
      <c r="O16" s="44"/>
      <c r="Q16" s="169"/>
      <c r="R16" s="169"/>
      <c r="S16" s="161"/>
    </row>
    <row r="17" spans="1:14" ht="14.25" customHeight="1">
      <c r="A17" s="577">
        <v>4029110</v>
      </c>
      <c r="B17" s="574" t="s">
        <v>391</v>
      </c>
      <c r="C17" s="578">
        <v>0.22800000000000001</v>
      </c>
      <c r="D17" s="578">
        <v>0.26591000000000004</v>
      </c>
      <c r="E17" s="81">
        <f t="shared" si="1"/>
        <v>16.627192982456162</v>
      </c>
      <c r="F17" s="580">
        <v>0.37806000000000001</v>
      </c>
      <c r="G17" s="580">
        <v>0.29674</v>
      </c>
      <c r="H17" s="81">
        <f t="shared" si="0"/>
        <v>-21.509813257154953</v>
      </c>
    </row>
    <row r="18" spans="1:14" ht="15" customHeight="1">
      <c r="A18" s="577">
        <v>4029120</v>
      </c>
      <c r="B18" s="574" t="s">
        <v>257</v>
      </c>
      <c r="C18" s="578">
        <v>89.614579999999989</v>
      </c>
      <c r="D18" s="578">
        <v>219.69598999999999</v>
      </c>
      <c r="E18" s="81">
        <f t="shared" si="1"/>
        <v>145.15652475300337</v>
      </c>
      <c r="F18" s="580">
        <v>64.112920000000003</v>
      </c>
      <c r="G18" s="580">
        <v>108.88011999999999</v>
      </c>
      <c r="H18" s="81">
        <f t="shared" si="0"/>
        <v>69.825551542497195</v>
      </c>
      <c r="J18" s="44"/>
      <c r="K18" s="44"/>
      <c r="L18" s="44"/>
      <c r="M18" s="44"/>
      <c r="N18" s="44"/>
    </row>
    <row r="19" spans="1:14" ht="15" customHeight="1">
      <c r="A19" s="577">
        <v>4029910</v>
      </c>
      <c r="B19" s="574" t="s">
        <v>128</v>
      </c>
      <c r="C19" s="578">
        <v>14017.458279999999</v>
      </c>
      <c r="D19" s="578">
        <v>12889.032826000001</v>
      </c>
      <c r="E19" s="81">
        <f t="shared" si="1"/>
        <v>-8.0501431248062083</v>
      </c>
      <c r="F19" s="580">
        <v>22257.434089999995</v>
      </c>
      <c r="G19" s="580">
        <v>22057.996730000003</v>
      </c>
      <c r="H19" s="81">
        <f t="shared" si="0"/>
        <v>-0.89604830095665333</v>
      </c>
    </row>
    <row r="20" spans="1:14" ht="15" customHeight="1">
      <c r="A20" s="577">
        <v>4029990</v>
      </c>
      <c r="B20" s="574" t="s">
        <v>411</v>
      </c>
      <c r="C20" s="578">
        <v>11.138990000000002</v>
      </c>
      <c r="D20" s="578">
        <v>6.6039700000000003</v>
      </c>
      <c r="E20" s="81">
        <f t="shared" si="1"/>
        <v>-40.71302694409458</v>
      </c>
      <c r="F20" s="580">
        <v>27.716099999999997</v>
      </c>
      <c r="G20" s="580">
        <v>13.956390000000001</v>
      </c>
      <c r="H20" s="81">
        <f t="shared" si="0"/>
        <v>-49.645188175825595</v>
      </c>
    </row>
    <row r="21" spans="1:14" ht="15" customHeight="1">
      <c r="A21" s="577">
        <v>4031000</v>
      </c>
      <c r="B21" s="574" t="s">
        <v>124</v>
      </c>
      <c r="C21" s="578">
        <v>138.78435999999999</v>
      </c>
      <c r="D21" s="578">
        <v>191.95189999999997</v>
      </c>
      <c r="E21" s="81">
        <f t="shared" si="1"/>
        <v>38.309460806678786</v>
      </c>
      <c r="F21" s="580">
        <v>451.14887000000004</v>
      </c>
      <c r="G21" s="580">
        <v>628.78025000000002</v>
      </c>
      <c r="H21" s="81">
        <f t="shared" si="0"/>
        <v>39.373118678098429</v>
      </c>
    </row>
    <row r="22" spans="1:14" ht="15" customHeight="1">
      <c r="A22" s="577">
        <v>4039000</v>
      </c>
      <c r="B22" s="574" t="s">
        <v>302</v>
      </c>
      <c r="C22" s="578">
        <v>2.4</v>
      </c>
      <c r="D22" s="578">
        <v>24.6</v>
      </c>
      <c r="E22" s="81">
        <f t="shared" si="1"/>
        <v>925.00000000000023</v>
      </c>
      <c r="F22" s="580">
        <v>0.8</v>
      </c>
      <c r="G22" s="580">
        <v>33.751179999999998</v>
      </c>
      <c r="H22" s="81">
        <f t="shared" si="0"/>
        <v>4118.8974999999991</v>
      </c>
    </row>
    <row r="23" spans="1:14" ht="15" customHeight="1">
      <c r="A23" s="577">
        <v>4041000</v>
      </c>
      <c r="B23" s="574" t="s">
        <v>154</v>
      </c>
      <c r="C23" s="578">
        <v>7087.5</v>
      </c>
      <c r="D23" s="578">
        <v>6029.5</v>
      </c>
      <c r="E23" s="81">
        <f t="shared" si="1"/>
        <v>-14.927689594356263</v>
      </c>
      <c r="F23" s="580">
        <v>6314.3088800000005</v>
      </c>
      <c r="G23" s="580">
        <v>4766.2252600000011</v>
      </c>
      <c r="H23" s="81">
        <f t="shared" si="0"/>
        <v>-24.51707145501566</v>
      </c>
    </row>
    <row r="24" spans="1:14" ht="15" customHeight="1">
      <c r="A24" s="577">
        <v>4049000</v>
      </c>
      <c r="B24" s="574" t="s">
        <v>288</v>
      </c>
      <c r="C24" s="578">
        <v>0</v>
      </c>
      <c r="D24" s="578">
        <v>5.0000000000000001E-4</v>
      </c>
      <c r="E24" s="81"/>
      <c r="F24" s="580">
        <v>0</v>
      </c>
      <c r="G24" s="580">
        <v>1.1142300000000001</v>
      </c>
      <c r="H24" s="81"/>
    </row>
    <row r="25" spans="1:14" ht="15" customHeight="1">
      <c r="A25" s="577">
        <v>4051000</v>
      </c>
      <c r="B25" s="574" t="s">
        <v>155</v>
      </c>
      <c r="C25" s="578">
        <v>1389.5</v>
      </c>
      <c r="D25" s="578">
        <v>90.003</v>
      </c>
      <c r="E25" s="81">
        <f t="shared" si="1"/>
        <v>-93.522634041021945</v>
      </c>
      <c r="F25" s="580">
        <v>5437.2050599999993</v>
      </c>
      <c r="G25" s="580">
        <v>432.19099999999997</v>
      </c>
      <c r="H25" s="81">
        <f t="shared" si="0"/>
        <v>-92.051228614136548</v>
      </c>
    </row>
    <row r="26" spans="1:14" ht="15" customHeight="1">
      <c r="A26" s="577">
        <v>4059000</v>
      </c>
      <c r="B26" s="574" t="s">
        <v>385</v>
      </c>
      <c r="C26" s="578">
        <v>821.8</v>
      </c>
      <c r="D26" s="578">
        <v>669.6</v>
      </c>
      <c r="E26" s="81"/>
      <c r="F26" s="580">
        <v>3912.1602000000003</v>
      </c>
      <c r="G26" s="580">
        <v>4247.1237599999995</v>
      </c>
      <c r="H26" s="81"/>
    </row>
    <row r="27" spans="1:14" ht="15" customHeight="1">
      <c r="A27" s="584">
        <v>4061000</v>
      </c>
      <c r="B27" s="582" t="s">
        <v>265</v>
      </c>
      <c r="C27" s="585">
        <v>905.44885000000011</v>
      </c>
      <c r="D27" s="585">
        <v>189.66617000000002</v>
      </c>
      <c r="E27" s="81">
        <f t="shared" si="1"/>
        <v>-79.052801270883492</v>
      </c>
      <c r="F27" s="587">
        <v>3704.0639000000006</v>
      </c>
      <c r="G27" s="587">
        <v>783.98068999999998</v>
      </c>
      <c r="H27" s="81">
        <f>(G27/F27-1)*100</f>
        <v>-78.834579770613573</v>
      </c>
    </row>
    <row r="28" spans="1:14" ht="15" customHeight="1">
      <c r="A28" s="584">
        <v>4062000</v>
      </c>
      <c r="B28" s="582" t="s">
        <v>156</v>
      </c>
      <c r="C28" s="583">
        <v>0</v>
      </c>
      <c r="D28" s="583">
        <v>0.32800000000000001</v>
      </c>
      <c r="E28" s="81"/>
      <c r="F28" s="586">
        <v>0</v>
      </c>
      <c r="G28" s="586">
        <v>9.7944200000000006</v>
      </c>
      <c r="H28" s="81"/>
    </row>
    <row r="29" spans="1:14" ht="15" customHeight="1">
      <c r="A29" s="584">
        <v>4063000</v>
      </c>
      <c r="B29" s="582" t="s">
        <v>403</v>
      </c>
      <c r="C29" s="585">
        <v>0.23963999999999999</v>
      </c>
      <c r="D29" s="585">
        <v>0</v>
      </c>
      <c r="E29" s="81">
        <f t="shared" si="1"/>
        <v>-100</v>
      </c>
      <c r="F29" s="587">
        <v>6.6458399999999997</v>
      </c>
      <c r="G29" s="587">
        <v>0</v>
      </c>
      <c r="H29" s="81"/>
    </row>
    <row r="30" spans="1:14" ht="15" customHeight="1">
      <c r="A30" s="584">
        <v>4069000</v>
      </c>
      <c r="B30" s="582" t="s">
        <v>412</v>
      </c>
      <c r="C30" s="583">
        <v>3235.9483099999998</v>
      </c>
      <c r="D30" s="583">
        <v>2830.5186599999997</v>
      </c>
      <c r="E30" s="81">
        <f t="shared" si="1"/>
        <v>-12.528928498242919</v>
      </c>
      <c r="F30" s="586">
        <v>12651.26158</v>
      </c>
      <c r="G30" s="586">
        <v>11829.09186</v>
      </c>
      <c r="H30" s="81">
        <f>(G30/F30-1)*100</f>
        <v>-6.4987172607334553</v>
      </c>
    </row>
    <row r="31" spans="1:14">
      <c r="A31" s="323"/>
      <c r="B31" s="11" t="s">
        <v>481</v>
      </c>
      <c r="C31" s="38">
        <f>SUM(C27:C30)</f>
        <v>4141.6368000000002</v>
      </c>
      <c r="D31" s="38">
        <f>SUM(D27:D30)</f>
        <v>3020.5128299999997</v>
      </c>
      <c r="E31" s="81">
        <f>(D31/C31-1)*100</f>
        <v>-27.069586835813332</v>
      </c>
      <c r="F31" s="38">
        <f>SUM(F27:F30)</f>
        <v>16361.971320000001</v>
      </c>
      <c r="G31" s="38">
        <f>SUM(G27:G30)</f>
        <v>12622.866970000001</v>
      </c>
      <c r="H31" s="81">
        <f>(G31/F31-1)*100</f>
        <v>-22.85240743228487</v>
      </c>
    </row>
    <row r="32" spans="1:14">
      <c r="A32" s="323"/>
      <c r="B32" s="11"/>
      <c r="C32" s="38"/>
      <c r="D32" s="38"/>
      <c r="E32" s="81"/>
      <c r="F32" s="38"/>
      <c r="G32" s="38"/>
      <c r="H32" s="81"/>
    </row>
    <row r="33" spans="1:9">
      <c r="A33" s="589">
        <v>19011010</v>
      </c>
      <c r="B33" s="588" t="s">
        <v>413</v>
      </c>
      <c r="C33" s="590">
        <v>6792.1908200000016</v>
      </c>
      <c r="D33" s="590">
        <v>7119.3110800000004</v>
      </c>
      <c r="E33" s="81">
        <f>(D33/C33-1)*100</f>
        <v>4.8161229368994585</v>
      </c>
      <c r="F33" s="591">
        <v>26759.606280000004</v>
      </c>
      <c r="G33" s="591">
        <v>29901.586009999995</v>
      </c>
      <c r="H33" s="81">
        <f>(G33/F33-1)*100</f>
        <v>11.741502087600942</v>
      </c>
    </row>
    <row r="34" spans="1:9">
      <c r="A34" s="589">
        <v>19019011</v>
      </c>
      <c r="B34" s="588" t="s">
        <v>158</v>
      </c>
      <c r="C34" s="590">
        <v>2108.6476600000001</v>
      </c>
      <c r="D34" s="590">
        <v>2588.1210000000001</v>
      </c>
      <c r="E34" s="81">
        <f>(D34/C34-1)*100</f>
        <v>22.738428476950958</v>
      </c>
      <c r="F34" s="591">
        <v>3004.3782899999997</v>
      </c>
      <c r="G34" s="591">
        <v>4065.0407799999998</v>
      </c>
      <c r="H34" s="81">
        <f>(G34/F34-1)*100</f>
        <v>35.303892773103485</v>
      </c>
    </row>
    <row r="35" spans="1:9" ht="12" thickBot="1">
      <c r="A35" s="589">
        <v>22029931</v>
      </c>
      <c r="B35" s="588" t="s">
        <v>482</v>
      </c>
      <c r="C35" s="590">
        <v>49.235999999999997</v>
      </c>
      <c r="D35" s="590">
        <v>29.972099999999998</v>
      </c>
      <c r="E35" s="81">
        <f>(D35/C35-1)*100</f>
        <v>-39.125639775773827</v>
      </c>
      <c r="F35" s="591">
        <v>40.784259999999996</v>
      </c>
      <c r="G35" s="591">
        <v>21.091180000000001</v>
      </c>
      <c r="H35" s="81">
        <f>(G35/F35-1)*100</f>
        <v>-48.285980915186386</v>
      </c>
      <c r="I35" s="44"/>
    </row>
    <row r="36" spans="1:9" ht="18" customHeight="1" thickBot="1">
      <c r="A36" s="742" t="s">
        <v>159</v>
      </c>
      <c r="B36" s="743"/>
      <c r="C36" s="642"/>
      <c r="D36" s="642"/>
      <c r="E36" s="643"/>
      <c r="F36" s="642">
        <f>SUM(F7:F35)-F31</f>
        <v>94939.811060000007</v>
      </c>
      <c r="G36" s="642">
        <f>SUM(G7:G35)-G31</f>
        <v>89452.142469999992</v>
      </c>
      <c r="H36" s="644">
        <f>(G36/F36-1)*100</f>
        <v>-5.7801553728940132</v>
      </c>
    </row>
    <row r="37" spans="1:9">
      <c r="A37" s="515" t="s">
        <v>380</v>
      </c>
      <c r="B37" s="514"/>
      <c r="C37" s="514"/>
      <c r="D37" s="514"/>
      <c r="E37" s="514"/>
      <c r="F37" s="514"/>
      <c r="G37" s="514"/>
      <c r="H37" s="516"/>
    </row>
    <row r="38" spans="1:9">
      <c r="F38" s="319" t="s">
        <v>422</v>
      </c>
    </row>
    <row r="41" spans="1:9" ht="13.2">
      <c r="A41" s="740">
        <v>26</v>
      </c>
      <c r="B41" s="740"/>
      <c r="C41" s="740"/>
      <c r="D41" s="740"/>
      <c r="E41" s="740"/>
      <c r="F41" s="740"/>
      <c r="G41" s="740"/>
      <c r="H41" s="740"/>
    </row>
  </sheetData>
  <mergeCells count="8">
    <mergeCell ref="A41:H41"/>
    <mergeCell ref="A1:H1"/>
    <mergeCell ref="A3:H3"/>
    <mergeCell ref="A4:H4"/>
    <mergeCell ref="C5:D5"/>
    <mergeCell ref="F5:G5"/>
    <mergeCell ref="B5:B6"/>
    <mergeCell ref="A36:B36"/>
  </mergeCells>
  <printOptions horizontalCentered="1"/>
  <pageMargins left="0.59055118110236227" right="0.27559055118110237" top="0.94488188976377963" bottom="0.78740157480314965" header="0.51181102362204722" footer="0.19685039370078741"/>
  <pageSetup firstPageNumber="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view="pageBreakPreview" zoomScaleNormal="100" zoomScaleSheetLayoutView="100" workbookViewId="0">
      <selection activeCell="BK31" sqref="BK31"/>
    </sheetView>
  </sheetViews>
  <sheetFormatPr baseColWidth="10" defaultColWidth="10.921875" defaultRowHeight="11.4"/>
  <cols>
    <col min="1" max="1" width="17.4609375" style="11" customWidth="1"/>
    <col min="2" max="4" width="13.69140625" style="11" customWidth="1"/>
    <col min="5" max="5" width="8.23046875" style="11" customWidth="1"/>
    <col min="6" max="10" width="6.3828125" style="11" customWidth="1"/>
    <col min="11" max="36" width="7.07421875" style="11" customWidth="1"/>
    <col min="37" max="37" width="7.4609375" style="11" customWidth="1"/>
    <col min="38" max="38" width="6.69140625" style="11" customWidth="1"/>
    <col min="39" max="39" width="6.07421875" style="11" customWidth="1"/>
    <col min="40" max="40" width="5.4609375" style="11" customWidth="1"/>
    <col min="41" max="16384" width="10.921875" style="11"/>
  </cols>
  <sheetData>
    <row r="1" spans="1:38" ht="14.25" customHeight="1">
      <c r="A1" s="656" t="s">
        <v>327</v>
      </c>
      <c r="B1" s="656"/>
      <c r="C1" s="656"/>
      <c r="D1" s="656"/>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row>
    <row r="2" spans="1:38" ht="14.25" customHeight="1">
      <c r="A2" s="464"/>
      <c r="B2" s="464"/>
      <c r="C2" s="464"/>
      <c r="D2" s="46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8" ht="14.25" customHeight="1">
      <c r="A3" s="687" t="s">
        <v>194</v>
      </c>
      <c r="B3" s="687"/>
      <c r="C3" s="687"/>
      <c r="D3" s="68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1:38" ht="14.25" customHeight="1">
      <c r="A4" s="761" t="s">
        <v>549</v>
      </c>
      <c r="B4" s="762"/>
      <c r="C4" s="762"/>
      <c r="D4" s="763"/>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1:38" ht="14.25" customHeight="1">
      <c r="A5" s="691" t="s">
        <v>151</v>
      </c>
      <c r="B5" s="468" t="s">
        <v>160</v>
      </c>
      <c r="C5" s="471" t="s">
        <v>161</v>
      </c>
      <c r="D5" s="471" t="s">
        <v>162</v>
      </c>
      <c r="E5" s="54"/>
      <c r="F5" s="65"/>
      <c r="G5" s="65"/>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row>
    <row r="6" spans="1:38" ht="14.25" customHeight="1">
      <c r="A6" s="692"/>
      <c r="B6" s="467" t="s">
        <v>152</v>
      </c>
      <c r="C6" s="420" t="s">
        <v>366</v>
      </c>
      <c r="D6" s="420" t="s">
        <v>357</v>
      </c>
      <c r="E6" s="54"/>
      <c r="F6" s="65"/>
      <c r="G6" s="65"/>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1:38" ht="14.25" customHeight="1">
      <c r="A7" s="594" t="s">
        <v>195</v>
      </c>
      <c r="B7" s="601">
        <v>179.005</v>
      </c>
      <c r="C7" s="600">
        <v>225.05529999999999</v>
      </c>
      <c r="D7" s="295">
        <f>C7/B7*1000</f>
        <v>1257.2570598586633</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row>
    <row r="8" spans="1:38" ht="14.25" customHeight="1">
      <c r="A8" s="592" t="s">
        <v>431</v>
      </c>
      <c r="B8" s="593">
        <v>1244.8404</v>
      </c>
      <c r="C8" s="593">
        <v>3217.4906499999988</v>
      </c>
      <c r="D8" s="38">
        <f t="shared" ref="D8:D18" si="0">C8/B8*1000</f>
        <v>2584.6611742356681</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103"/>
      <c r="AL8" s="62"/>
    </row>
    <row r="9" spans="1:38" ht="14.25" customHeight="1">
      <c r="A9" s="592" t="s">
        <v>430</v>
      </c>
      <c r="B9" s="593">
        <v>1624.3368000000003</v>
      </c>
      <c r="C9" s="593">
        <v>7095.1969200000012</v>
      </c>
      <c r="D9" s="38">
        <f t="shared" si="0"/>
        <v>4368.0577328544186</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row>
    <row r="10" spans="1:38" ht="14.25" customHeight="1">
      <c r="A10" s="592" t="s">
        <v>128</v>
      </c>
      <c r="B10" s="593">
        <v>12889.032826000001</v>
      </c>
      <c r="C10" s="593">
        <v>22057.996730000003</v>
      </c>
      <c r="D10" s="38">
        <f>C10/B10*1000</f>
        <v>1711.3771861535022</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1:38" ht="14.25" customHeight="1">
      <c r="A11" s="592" t="s">
        <v>196</v>
      </c>
      <c r="B11" s="593">
        <v>247.35893999999999</v>
      </c>
      <c r="C11" s="593">
        <v>136.63225</v>
      </c>
      <c r="D11" s="38">
        <f t="shared" si="0"/>
        <v>552.36430912907372</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103"/>
      <c r="AL11" s="62"/>
    </row>
    <row r="12" spans="1:38" ht="14.25" customHeight="1">
      <c r="A12" s="592" t="s">
        <v>124</v>
      </c>
      <c r="B12" s="593">
        <v>191.95189999999997</v>
      </c>
      <c r="C12" s="593">
        <v>628.78025000000002</v>
      </c>
      <c r="D12" s="38">
        <f t="shared" si="0"/>
        <v>3275.7177709624139</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103"/>
      <c r="AL12" s="62"/>
    </row>
    <row r="13" spans="1:38" ht="14.25" customHeight="1">
      <c r="A13" s="592" t="s">
        <v>164</v>
      </c>
      <c r="B13" s="593">
        <v>6054.1005000000005</v>
      </c>
      <c r="C13" s="593">
        <v>4801.0906700000014</v>
      </c>
      <c r="D13" s="38">
        <f t="shared" si="0"/>
        <v>793.03121413329711</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103"/>
      <c r="AL13" s="62"/>
    </row>
    <row r="14" spans="1:38" ht="27.75" customHeight="1">
      <c r="A14" s="599" t="s">
        <v>315</v>
      </c>
      <c r="B14" s="597">
        <v>759.60300000000007</v>
      </c>
      <c r="C14" s="597">
        <v>4679.3147599999993</v>
      </c>
      <c r="D14" s="173">
        <f t="shared" si="0"/>
        <v>6160.2110049591674</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103"/>
      <c r="AL14" s="62"/>
    </row>
    <row r="15" spans="1:38" ht="14.25" customHeight="1">
      <c r="A15" s="592" t="s">
        <v>123</v>
      </c>
      <c r="B15" s="593">
        <v>3020.5128299999997</v>
      </c>
      <c r="C15" s="593">
        <v>12622.866970000001</v>
      </c>
      <c r="D15" s="173">
        <f t="shared" si="0"/>
        <v>4179.0476254987479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103"/>
      <c r="AL15" s="62"/>
    </row>
    <row r="16" spans="1:38" ht="14.25" customHeight="1">
      <c r="A16" s="592" t="s">
        <v>129</v>
      </c>
      <c r="B16" s="593">
        <v>2588.1210000000001</v>
      </c>
      <c r="C16" s="593">
        <v>4065.0407799999998</v>
      </c>
      <c r="D16" s="173">
        <f t="shared" si="0"/>
        <v>1570.6532963489728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103"/>
      <c r="AL16" s="103"/>
    </row>
    <row r="17" spans="1:40" ht="24" customHeight="1">
      <c r="A17" s="596" t="s">
        <v>305</v>
      </c>
      <c r="B17" s="597">
        <v>7119.3110800000004</v>
      </c>
      <c r="C17" s="598">
        <v>29901.586009999995</v>
      </c>
      <c r="D17" s="173">
        <f t="shared" si="0"/>
        <v>4200.0673483704541</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103"/>
      <c r="AL17" s="103"/>
    </row>
    <row r="18" spans="1:40" ht="14.25" customHeight="1" thickBot="1">
      <c r="A18" s="592" t="s">
        <v>177</v>
      </c>
      <c r="B18" s="593">
        <v>29.972099999999998</v>
      </c>
      <c r="C18" s="595">
        <v>21.091180000000001</v>
      </c>
      <c r="D18" s="173">
        <f t="shared" si="0"/>
        <v>703.69376853807387</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103"/>
    </row>
    <row r="19" spans="1:40" ht="14.25" customHeight="1" thickBot="1">
      <c r="A19" s="651" t="s">
        <v>159</v>
      </c>
      <c r="B19" s="652"/>
      <c r="C19" s="652">
        <f>SUM(C7:C18)</f>
        <v>89452.142470000006</v>
      </c>
      <c r="D19" s="65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103"/>
    </row>
    <row r="20" spans="1:40" ht="14.25" customHeight="1">
      <c r="A20" s="32"/>
      <c r="B20" s="35"/>
      <c r="C20" s="33"/>
      <c r="D20" s="33"/>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40" ht="14.25" customHeight="1">
      <c r="A21" s="66" t="s">
        <v>374</v>
      </c>
      <c r="B21" s="76"/>
      <c r="C21" s="76"/>
      <c r="D21" s="77"/>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6" spans="1:40">
      <c r="AL26" s="12" t="str">
        <f t="shared" ref="AL26:AL36" si="1">A7</f>
        <v>Leche fluida</v>
      </c>
      <c r="AM26" s="62">
        <f t="shared" ref="AM26:AM37" si="2">C7</f>
        <v>225.05529999999999</v>
      </c>
      <c r="AN26" s="104">
        <f t="shared" ref="AN26:AN37" si="3">AM26/$AM$39</f>
        <v>2.5159296779892989E-3</v>
      </c>
    </row>
    <row r="27" spans="1:40">
      <c r="AL27" s="12" t="str">
        <f t="shared" si="1"/>
        <v>Leche descremada en polvo</v>
      </c>
      <c r="AM27" s="62">
        <f t="shared" si="2"/>
        <v>3217.4906499999988</v>
      </c>
      <c r="AN27" s="104">
        <f t="shared" si="3"/>
        <v>3.5968849500491999E-2</v>
      </c>
    </row>
    <row r="28" spans="1:40">
      <c r="AL28" s="12" t="str">
        <f t="shared" si="1"/>
        <v>Leche entera en polvo</v>
      </c>
      <c r="AM28" s="62">
        <f t="shared" si="2"/>
        <v>7095.1969200000012</v>
      </c>
      <c r="AN28" s="104">
        <f t="shared" si="3"/>
        <v>7.9318356431536022E-2</v>
      </c>
    </row>
    <row r="29" spans="1:40">
      <c r="AL29" s="12" t="str">
        <f t="shared" si="1"/>
        <v>Leche condensada</v>
      </c>
      <c r="AM29" s="62">
        <f t="shared" si="2"/>
        <v>22057.996730000003</v>
      </c>
      <c r="AN29" s="104">
        <f t="shared" si="3"/>
        <v>0.24658992083278161</v>
      </c>
    </row>
    <row r="30" spans="1:40">
      <c r="AL30" s="12" t="str">
        <f t="shared" si="1"/>
        <v>Leche crema y nata</v>
      </c>
      <c r="AM30" s="62">
        <f t="shared" si="2"/>
        <v>136.63225</v>
      </c>
      <c r="AN30" s="104">
        <f t="shared" si="3"/>
        <v>1.5274340695173737E-3</v>
      </c>
    </row>
    <row r="31" spans="1:40">
      <c r="AL31" s="12" t="str">
        <f t="shared" si="1"/>
        <v>Yogur</v>
      </c>
      <c r="AM31" s="62">
        <f t="shared" si="2"/>
        <v>628.78025000000002</v>
      </c>
      <c r="AN31" s="104">
        <f t="shared" si="3"/>
        <v>7.0292363339522811E-3</v>
      </c>
    </row>
    <row r="32" spans="1:40">
      <c r="AL32" s="12" t="str">
        <f t="shared" si="1"/>
        <v>Suero y lactosuero</v>
      </c>
      <c r="AM32" s="62">
        <f t="shared" si="2"/>
        <v>4801.0906700000014</v>
      </c>
      <c r="AN32" s="104">
        <f t="shared" si="3"/>
        <v>5.3672170810332084E-2</v>
      </c>
    </row>
    <row r="33" spans="38:40">
      <c r="AL33" s="12" t="str">
        <f t="shared" si="1"/>
        <v>Mantequilla y demás materias grasas de la leche</v>
      </c>
      <c r="AM33" s="62">
        <f t="shared" si="2"/>
        <v>4679.3147599999993</v>
      </c>
      <c r="AN33" s="104">
        <f t="shared" si="3"/>
        <v>5.2310818173743841E-2</v>
      </c>
    </row>
    <row r="34" spans="38:40">
      <c r="AL34" s="12" t="str">
        <f t="shared" si="1"/>
        <v>Quesos</v>
      </c>
      <c r="AM34" s="62">
        <f t="shared" si="2"/>
        <v>12622.866970000001</v>
      </c>
      <c r="AN34" s="104">
        <f t="shared" si="3"/>
        <v>0.14111307590238426</v>
      </c>
    </row>
    <row r="35" spans="38:40">
      <c r="AL35" s="12" t="str">
        <f t="shared" si="1"/>
        <v>Manjar</v>
      </c>
      <c r="AM35" s="62">
        <f t="shared" si="2"/>
        <v>4065.0407799999998</v>
      </c>
      <c r="AN35" s="104">
        <f t="shared" si="3"/>
        <v>4.544374978344775E-2</v>
      </c>
    </row>
    <row r="36" spans="38:40" ht="17.25" customHeight="1">
      <c r="AL36" s="174" t="str">
        <f t="shared" si="1"/>
        <v>Preparaciones para la alimentación infantil</v>
      </c>
      <c r="AM36" s="175">
        <f t="shared" si="2"/>
        <v>29901.586009999995</v>
      </c>
      <c r="AN36" s="176">
        <f t="shared" si="3"/>
        <v>0.33427467676392697</v>
      </c>
    </row>
    <row r="37" spans="38:40">
      <c r="AL37" s="12" t="s">
        <v>177</v>
      </c>
      <c r="AM37" s="62">
        <f t="shared" si="2"/>
        <v>21.091180000000001</v>
      </c>
      <c r="AN37" s="104">
        <f t="shared" si="3"/>
        <v>2.3578171989646252E-4</v>
      </c>
    </row>
    <row r="39" spans="38:40">
      <c r="AM39" s="44">
        <f>SUM(AM26:AM37)</f>
        <v>89452.142470000006</v>
      </c>
      <c r="AN39" s="104">
        <f>AM39/$AM$39</f>
        <v>1</v>
      </c>
    </row>
    <row r="51" spans="1:4" ht="13.2">
      <c r="A51" s="658">
        <v>27</v>
      </c>
      <c r="B51" s="658"/>
      <c r="C51" s="658"/>
      <c r="D51" s="658"/>
    </row>
  </sheetData>
  <mergeCells count="5">
    <mergeCell ref="A1:D1"/>
    <mergeCell ref="A3:D3"/>
    <mergeCell ref="A4:D4"/>
    <mergeCell ref="A5:A6"/>
    <mergeCell ref="A51:D51"/>
  </mergeCells>
  <printOptions horizontalCentered="1"/>
  <pageMargins left="0.59055118110236227" right="0.59055118110236227" top="1.0236220472440944" bottom="0.78740157480314965" header="0.51181102362204722" footer="0.19685039370078741"/>
  <pageSetup firstPageNumber="0" orientation="portrait" r:id="rId1"/>
  <colBreaks count="1" manualBreakCount="1">
    <brk id="3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Normal="100" zoomScaleSheetLayoutView="100" workbookViewId="0">
      <selection activeCell="BK31" sqref="BK31"/>
    </sheetView>
  </sheetViews>
  <sheetFormatPr baseColWidth="10" defaultColWidth="10.921875" defaultRowHeight="11.4"/>
  <cols>
    <col min="1" max="1" width="13" style="11" customWidth="1"/>
    <col min="2" max="8" width="6.07421875" style="11" customWidth="1"/>
    <col min="9" max="9" width="6.921875" style="11" customWidth="1"/>
    <col min="10" max="14" width="6.07421875" style="11" customWidth="1"/>
    <col min="15" max="16384" width="10.921875" style="11"/>
  </cols>
  <sheetData>
    <row r="1" spans="1:13" ht="14.25" customHeight="1">
      <c r="A1" s="679" t="s">
        <v>328</v>
      </c>
      <c r="B1" s="679"/>
      <c r="C1" s="679"/>
      <c r="D1" s="679"/>
      <c r="E1" s="679"/>
      <c r="F1" s="679"/>
      <c r="G1" s="679"/>
      <c r="H1" s="679"/>
      <c r="I1" s="679"/>
      <c r="J1" s="679"/>
    </row>
    <row r="2" spans="1:13" ht="14.25" customHeight="1">
      <c r="A2" s="416"/>
      <c r="B2" s="416"/>
      <c r="C2" s="416"/>
      <c r="D2" s="416"/>
      <c r="E2" s="416"/>
      <c r="F2" s="416"/>
      <c r="G2" s="416"/>
      <c r="H2" s="416"/>
      <c r="I2" s="416"/>
      <c r="J2" s="416"/>
    </row>
    <row r="3" spans="1:13" ht="14.25" customHeight="1">
      <c r="A3" s="689" t="s">
        <v>25</v>
      </c>
      <c r="B3" s="689"/>
      <c r="C3" s="689"/>
      <c r="D3" s="689"/>
      <c r="E3" s="689"/>
      <c r="F3" s="689"/>
      <c r="G3" s="689"/>
      <c r="H3" s="689"/>
      <c r="I3" s="689"/>
      <c r="J3" s="689"/>
    </row>
    <row r="4" spans="1:13" ht="14.25" customHeight="1">
      <c r="A4" s="691" t="s">
        <v>169</v>
      </c>
      <c r="B4" s="687" t="s">
        <v>166</v>
      </c>
      <c r="C4" s="687"/>
      <c r="D4" s="687" t="s">
        <v>167</v>
      </c>
      <c r="E4" s="687"/>
      <c r="F4" s="687" t="s">
        <v>168</v>
      </c>
      <c r="G4" s="687"/>
      <c r="H4" s="745" t="s">
        <v>471</v>
      </c>
      <c r="I4" s="745"/>
      <c r="J4" s="745"/>
    </row>
    <row r="5" spans="1:13" ht="14.25" customHeight="1">
      <c r="A5" s="759"/>
      <c r="B5" s="701" t="s">
        <v>170</v>
      </c>
      <c r="C5" s="701"/>
      <c r="D5" s="688" t="s">
        <v>369</v>
      </c>
      <c r="E5" s="688"/>
      <c r="F5" s="701" t="s">
        <v>367</v>
      </c>
      <c r="G5" s="701"/>
      <c r="H5" s="418" t="s">
        <v>166</v>
      </c>
      <c r="I5" s="418" t="s">
        <v>161</v>
      </c>
      <c r="J5" s="419" t="s">
        <v>161</v>
      </c>
    </row>
    <row r="6" spans="1:13" ht="14.25" customHeight="1">
      <c r="A6" s="692"/>
      <c r="B6" s="427">
        <v>2017</v>
      </c>
      <c r="C6" s="427">
        <v>2018</v>
      </c>
      <c r="D6" s="427">
        <v>2017</v>
      </c>
      <c r="E6" s="427">
        <v>2018</v>
      </c>
      <c r="F6" s="427">
        <v>2017</v>
      </c>
      <c r="G6" s="427">
        <v>2018</v>
      </c>
      <c r="H6" s="447" t="s">
        <v>170</v>
      </c>
      <c r="I6" s="447" t="s">
        <v>198</v>
      </c>
      <c r="J6" s="447" t="s">
        <v>172</v>
      </c>
    </row>
    <row r="7" spans="1:13" ht="14.25" customHeight="1">
      <c r="A7" s="57" t="s">
        <v>90</v>
      </c>
      <c r="B7" s="602">
        <v>435.33499999999998</v>
      </c>
      <c r="C7" s="602">
        <v>778.87</v>
      </c>
      <c r="D7" s="602">
        <v>1229.67</v>
      </c>
      <c r="E7" s="602">
        <v>3572.1302999999998</v>
      </c>
      <c r="F7" s="75">
        <f>D7/B7*1000</f>
        <v>2824.6522792791761</v>
      </c>
      <c r="G7" s="75">
        <f>E7/C7*1000</f>
        <v>4586.2984837007452</v>
      </c>
      <c r="H7" s="81">
        <f>(C7/B7-1)*100</f>
        <v>78.912791298655065</v>
      </c>
      <c r="I7" s="81">
        <f>(E7/D7-1)*100</f>
        <v>190.49503525336061</v>
      </c>
      <c r="J7" s="81">
        <f>(G7/F7-1)*100</f>
        <v>62.366834223967714</v>
      </c>
    </row>
    <row r="8" spans="1:13" ht="14.25" customHeight="1">
      <c r="A8" s="32" t="s">
        <v>91</v>
      </c>
      <c r="B8" s="602">
        <v>714.69399999999996</v>
      </c>
      <c r="C8" s="602">
        <v>199.51</v>
      </c>
      <c r="D8" s="602">
        <v>2173.598</v>
      </c>
      <c r="E8" s="602">
        <v>1368.87</v>
      </c>
      <c r="F8" s="75">
        <f t="shared" ref="F8:F18" si="0">D8/B8*1000</f>
        <v>3041.2987936095728</v>
      </c>
      <c r="G8" s="75">
        <f>E8/C8*1000</f>
        <v>6861.1598416119487</v>
      </c>
      <c r="H8" s="81">
        <f>(C8/B8-1)*100</f>
        <v>-72.084556467523157</v>
      </c>
      <c r="I8" s="81">
        <f>(E8/D8-1)*100</f>
        <v>-37.022853351907756</v>
      </c>
      <c r="J8" s="81">
        <f>(G8/F8-1)*100</f>
        <v>125.59966340790751</v>
      </c>
    </row>
    <row r="9" spans="1:13" ht="14.25" customHeight="1">
      <c r="A9" s="32" t="s">
        <v>92</v>
      </c>
      <c r="B9" s="602">
        <v>372.61840000000001</v>
      </c>
      <c r="C9" s="602">
        <v>128.32</v>
      </c>
      <c r="D9" s="602">
        <v>1066.9770000000001</v>
      </c>
      <c r="E9" s="602">
        <v>591.62414000000001</v>
      </c>
      <c r="F9" s="75">
        <f t="shared" si="0"/>
        <v>2863.4576285014373</v>
      </c>
      <c r="G9" s="75">
        <f>E9/C9*1000</f>
        <v>4610.5372506234417</v>
      </c>
      <c r="H9" s="81">
        <f>(C9/B9-1)*100</f>
        <v>-65.5626238532504</v>
      </c>
      <c r="I9" s="81">
        <f>(E9/D9-1)*100</f>
        <v>-44.551368961092884</v>
      </c>
      <c r="J9" s="81">
        <f>(G9/F9-1)*100</f>
        <v>61.012937811003034</v>
      </c>
    </row>
    <row r="10" spans="1:13" ht="14.25" customHeight="1">
      <c r="A10" s="32" t="s">
        <v>93</v>
      </c>
      <c r="B10" s="602">
        <v>103.869</v>
      </c>
      <c r="C10" s="602">
        <v>425</v>
      </c>
      <c r="D10" s="602">
        <v>260.03300000000002</v>
      </c>
      <c r="E10" s="602">
        <v>1347.8230000000001</v>
      </c>
      <c r="F10" s="75">
        <f t="shared" si="0"/>
        <v>2503.4707179235384</v>
      </c>
      <c r="G10" s="75">
        <f>E10/C10*1000</f>
        <v>3171.3482352941182</v>
      </c>
      <c r="H10" s="81">
        <f>(C10/B10-1)*100</f>
        <v>309.16924202601353</v>
      </c>
      <c r="I10" s="81">
        <f>(E10/D10-1)*100</f>
        <v>418.32767379524904</v>
      </c>
      <c r="J10" s="81">
        <f>(G10/F10-1)*100</f>
        <v>26.678063881032308</v>
      </c>
    </row>
    <row r="11" spans="1:13" ht="14.25" customHeight="1">
      <c r="A11" s="32" t="s">
        <v>94</v>
      </c>
      <c r="B11" s="602">
        <v>651.29999999999995</v>
      </c>
      <c r="C11" s="602">
        <v>92.635999999999996</v>
      </c>
      <c r="D11" s="602">
        <v>2122.6329999999998</v>
      </c>
      <c r="E11" s="602">
        <v>214.75</v>
      </c>
      <c r="F11" s="75">
        <f t="shared" si="0"/>
        <v>3259.0710885920466</v>
      </c>
      <c r="G11" s="75">
        <f>E11/C11*1000</f>
        <v>2318.2132216416944</v>
      </c>
      <c r="H11" s="81">
        <f>(C11/B11-1)*100</f>
        <v>-85.776754183939815</v>
      </c>
      <c r="I11" s="81">
        <f>(E11/D11-1)*100</f>
        <v>-89.882848330351976</v>
      </c>
      <c r="J11" s="81">
        <f>(G11/F11-1)*100</f>
        <v>-28.868896730841577</v>
      </c>
    </row>
    <row r="12" spans="1:13" ht="14.25" customHeight="1">
      <c r="A12" s="32" t="s">
        <v>95</v>
      </c>
      <c r="B12" s="602">
        <v>89.367999999999995</v>
      </c>
      <c r="C12" s="602"/>
      <c r="D12" s="602">
        <v>112.646</v>
      </c>
      <c r="E12" s="602"/>
      <c r="F12" s="75">
        <f t="shared" si="0"/>
        <v>1260.4735475785517</v>
      </c>
      <c r="G12" s="75"/>
      <c r="H12" s="81"/>
      <c r="I12" s="81"/>
      <c r="J12" s="81"/>
    </row>
    <row r="13" spans="1:13" ht="14.25" customHeight="1">
      <c r="A13" s="32" t="s">
        <v>96</v>
      </c>
      <c r="B13" s="602">
        <v>26.588999999999999</v>
      </c>
      <c r="C13" s="602"/>
      <c r="D13" s="602">
        <v>80.162000000000006</v>
      </c>
      <c r="E13" s="602"/>
      <c r="F13" s="75">
        <f t="shared" si="0"/>
        <v>3014.8557674226186</v>
      </c>
      <c r="G13" s="75"/>
      <c r="H13" s="81"/>
      <c r="I13" s="81"/>
      <c r="J13" s="81"/>
    </row>
    <row r="14" spans="1:13" ht="14.25" customHeight="1">
      <c r="A14" s="32" t="s">
        <v>97</v>
      </c>
      <c r="B14" s="602">
        <v>325.255</v>
      </c>
      <c r="C14" s="602"/>
      <c r="D14" s="602">
        <v>1018.2523</v>
      </c>
      <c r="E14" s="602"/>
      <c r="F14" s="75">
        <f t="shared" si="0"/>
        <v>3130.6276613733839</v>
      </c>
      <c r="G14" s="75"/>
      <c r="H14" s="81"/>
      <c r="I14" s="81"/>
      <c r="J14" s="81"/>
      <c r="L14" s="62"/>
      <c r="M14" s="62"/>
    </row>
    <row r="15" spans="1:13" ht="14.25" customHeight="1">
      <c r="A15" s="32" t="s">
        <v>98</v>
      </c>
      <c r="B15" s="602">
        <v>199.61199999999999</v>
      </c>
      <c r="C15" s="602"/>
      <c r="D15" s="602">
        <v>1046.1300000000001</v>
      </c>
      <c r="E15" s="602"/>
      <c r="F15" s="75">
        <f t="shared" si="0"/>
        <v>5240.8171853395597</v>
      </c>
      <c r="G15" s="75"/>
      <c r="H15" s="81"/>
      <c r="I15" s="81"/>
      <c r="J15" s="81"/>
    </row>
    <row r="16" spans="1:13" ht="14.25" customHeight="1">
      <c r="A16" s="32" t="s">
        <v>99</v>
      </c>
      <c r="B16" s="602">
        <v>178</v>
      </c>
      <c r="C16" s="602"/>
      <c r="D16" s="602">
        <v>949</v>
      </c>
      <c r="E16" s="602"/>
      <c r="F16" s="75">
        <f t="shared" si="0"/>
        <v>5331.4606741573034</v>
      </c>
      <c r="G16" s="75"/>
      <c r="H16" s="81"/>
      <c r="I16" s="81"/>
      <c r="J16" s="81"/>
    </row>
    <row r="17" spans="1:11" ht="14.25" customHeight="1">
      <c r="A17" s="32" t="s">
        <v>100</v>
      </c>
      <c r="B17" s="602">
        <v>653.69000000000005</v>
      </c>
      <c r="C17" s="602"/>
      <c r="D17" s="602">
        <v>2411.8794800000001</v>
      </c>
      <c r="E17" s="602"/>
      <c r="F17" s="75">
        <f t="shared" si="0"/>
        <v>3689.6380241398824</v>
      </c>
      <c r="G17" s="75"/>
      <c r="H17" s="81"/>
      <c r="I17" s="81"/>
      <c r="J17" s="81"/>
    </row>
    <row r="18" spans="1:11" ht="14.25" customHeight="1">
      <c r="A18" s="32" t="s">
        <v>101</v>
      </c>
      <c r="B18" s="602">
        <v>96.850399999999993</v>
      </c>
      <c r="C18" s="602"/>
      <c r="D18" s="602">
        <v>264.40971999999999</v>
      </c>
      <c r="E18" s="602"/>
      <c r="F18" s="75">
        <f t="shared" si="0"/>
        <v>2730.0839232465742</v>
      </c>
      <c r="G18" s="75"/>
      <c r="H18" s="81"/>
      <c r="I18" s="81"/>
      <c r="J18" s="81"/>
    </row>
    <row r="19" spans="1:11" ht="14.25" customHeight="1">
      <c r="A19" s="367" t="s">
        <v>550</v>
      </c>
      <c r="B19" s="365">
        <f>SUM(B7:B11)</f>
        <v>2277.8163999999997</v>
      </c>
      <c r="C19" s="365">
        <f t="shared" ref="C19:E19" si="1">SUM(C7:C11)</f>
        <v>1624.336</v>
      </c>
      <c r="D19" s="365">
        <f t="shared" si="1"/>
        <v>6852.9110000000001</v>
      </c>
      <c r="E19" s="365">
        <f t="shared" si="1"/>
        <v>7095.1974399999999</v>
      </c>
      <c r="F19" s="364">
        <f>D19/B19*1000</f>
        <v>3008.5440600041343</v>
      </c>
      <c r="G19" s="364">
        <f>E19/C19*1000</f>
        <v>4368.0602042927076</v>
      </c>
      <c r="H19" s="357">
        <f>(C19/B19-1)*100</f>
        <v>-28.688896962898312</v>
      </c>
      <c r="I19" s="357">
        <f>(E19/D19-1)*100</f>
        <v>3.5355258517146826</v>
      </c>
      <c r="J19" s="356">
        <f>(G19/F19-1)*100</f>
        <v>45.1885070377432</v>
      </c>
      <c r="K19" s="421"/>
    </row>
    <row r="20" spans="1:11" ht="14.25" customHeight="1">
      <c r="A20" s="367" t="s">
        <v>267</v>
      </c>
      <c r="B20" s="365">
        <f>+SUM(B7:B18)</f>
        <v>3847.1807999999996</v>
      </c>
      <c r="C20" s="365"/>
      <c r="D20" s="365">
        <f>+SUM(D7:D18)</f>
        <v>12735.3905</v>
      </c>
      <c r="E20" s="365"/>
      <c r="F20" s="364">
        <f>D20/B20*1000</f>
        <v>3310.3176487052547</v>
      </c>
      <c r="G20" s="364"/>
      <c r="H20" s="357"/>
      <c r="I20" s="357"/>
      <c r="J20" s="356"/>
    </row>
    <row r="21" spans="1:11" ht="14.25" customHeight="1">
      <c r="A21" s="84" t="s">
        <v>380</v>
      </c>
      <c r="B21" s="31"/>
      <c r="C21" s="31"/>
      <c r="D21" s="31"/>
      <c r="E21" s="31"/>
      <c r="F21" s="31"/>
      <c r="G21" s="31"/>
      <c r="H21" s="31"/>
      <c r="I21" s="31"/>
      <c r="J21" s="85"/>
    </row>
    <row r="22" spans="1:11" ht="14.25" customHeight="1">
      <c r="A22" s="79"/>
      <c r="B22" s="12"/>
      <c r="C22" s="12"/>
      <c r="D22" s="12"/>
      <c r="E22" s="12"/>
      <c r="F22" s="12"/>
      <c r="G22" s="12"/>
      <c r="H22" s="12"/>
      <c r="I22" s="12"/>
      <c r="J22" s="12"/>
    </row>
    <row r="23" spans="1:11" ht="14.25" customHeight="1">
      <c r="A23" s="656" t="s">
        <v>329</v>
      </c>
      <c r="B23" s="656"/>
      <c r="C23" s="656"/>
      <c r="D23" s="656"/>
      <c r="E23" s="656"/>
      <c r="F23" s="656"/>
      <c r="G23" s="656"/>
      <c r="H23" s="656"/>
      <c r="I23" s="656"/>
      <c r="J23" s="656"/>
    </row>
    <row r="24" spans="1:11" ht="14.25" customHeight="1">
      <c r="A24" s="444"/>
      <c r="B24" s="444"/>
      <c r="C24" s="444"/>
      <c r="D24" s="444"/>
      <c r="E24" s="444"/>
      <c r="F24" s="444"/>
      <c r="G24" s="444"/>
      <c r="H24" s="444"/>
      <c r="I24" s="444"/>
      <c r="J24" s="444"/>
    </row>
    <row r="25" spans="1:11" ht="14.25" customHeight="1">
      <c r="A25" s="689" t="s">
        <v>27</v>
      </c>
      <c r="B25" s="689"/>
      <c r="C25" s="689"/>
      <c r="D25" s="689"/>
      <c r="E25" s="689"/>
      <c r="F25" s="689"/>
      <c r="G25" s="689"/>
      <c r="H25" s="689"/>
      <c r="I25" s="689"/>
      <c r="J25" s="689"/>
    </row>
    <row r="26" spans="1:11" ht="14.25" customHeight="1">
      <c r="A26" s="691" t="s">
        <v>169</v>
      </c>
      <c r="B26" s="687" t="s">
        <v>166</v>
      </c>
      <c r="C26" s="687"/>
      <c r="D26" s="687" t="s">
        <v>167</v>
      </c>
      <c r="E26" s="687"/>
      <c r="F26" s="687" t="s">
        <v>168</v>
      </c>
      <c r="G26" s="687"/>
      <c r="H26" s="745" t="s">
        <v>471</v>
      </c>
      <c r="I26" s="745"/>
      <c r="J26" s="745"/>
    </row>
    <row r="27" spans="1:11" ht="14.25" customHeight="1">
      <c r="A27" s="759"/>
      <c r="B27" s="701" t="s">
        <v>170</v>
      </c>
      <c r="C27" s="701"/>
      <c r="D27" s="688" t="s">
        <v>369</v>
      </c>
      <c r="E27" s="688"/>
      <c r="F27" s="701" t="s">
        <v>367</v>
      </c>
      <c r="G27" s="701"/>
      <c r="H27" s="418" t="s">
        <v>166</v>
      </c>
      <c r="I27" s="418" t="s">
        <v>161</v>
      </c>
      <c r="J27" s="419" t="s">
        <v>161</v>
      </c>
    </row>
    <row r="28" spans="1:11" ht="14.25" customHeight="1">
      <c r="A28" s="692"/>
      <c r="B28" s="427">
        <v>2017</v>
      </c>
      <c r="C28" s="427">
        <v>2018</v>
      </c>
      <c r="D28" s="427">
        <v>2017</v>
      </c>
      <c r="E28" s="427">
        <v>2018</v>
      </c>
      <c r="F28" s="427">
        <v>2017</v>
      </c>
      <c r="G28" s="427">
        <v>2018</v>
      </c>
      <c r="H28" s="447" t="s">
        <v>170</v>
      </c>
      <c r="I28" s="447" t="s">
        <v>198</v>
      </c>
      <c r="J28" s="447" t="s">
        <v>172</v>
      </c>
    </row>
    <row r="29" spans="1:11" ht="14.25" customHeight="1">
      <c r="A29" s="57" t="s">
        <v>90</v>
      </c>
      <c r="B29" s="603">
        <v>15.31</v>
      </c>
      <c r="C29" s="603">
        <v>2.67849</v>
      </c>
      <c r="D29" s="603">
        <v>42.316000000000003</v>
      </c>
      <c r="E29" s="603">
        <v>4.2802199999999999</v>
      </c>
      <c r="F29" s="75">
        <f t="shared" ref="F29:G31" si="2">D29/B29*1000</f>
        <v>2763.9451338994122</v>
      </c>
      <c r="G29" s="75">
        <f t="shared" si="2"/>
        <v>1597.9973791203251</v>
      </c>
      <c r="H29" s="81">
        <f>(C29/B29-1)*100</f>
        <v>-82.504964075767475</v>
      </c>
      <c r="I29" s="81">
        <f>(E29/D29-1)*100</f>
        <v>-89.885102561678792</v>
      </c>
      <c r="J29" s="81">
        <f>(G29/F29-1)*100</f>
        <v>-42.184185947792372</v>
      </c>
    </row>
    <row r="30" spans="1:11" ht="14.25" customHeight="1">
      <c r="A30" s="32" t="s">
        <v>91</v>
      </c>
      <c r="B30" s="603">
        <v>108.994</v>
      </c>
      <c r="C30" s="603">
        <v>607.44500000000005</v>
      </c>
      <c r="D30" s="603">
        <v>278.69099999999997</v>
      </c>
      <c r="E30" s="603">
        <v>1599.857</v>
      </c>
      <c r="F30" s="75">
        <v>4814.4098092615595</v>
      </c>
      <c r="G30" s="75">
        <f>E30/C30*1000</f>
        <v>2633.7479113335362</v>
      </c>
      <c r="H30" s="81">
        <f>(C30/B30-1)*100</f>
        <v>457.31966897260401</v>
      </c>
      <c r="I30" s="81">
        <f>(E30/D30-1)*100</f>
        <v>474.06123627960721</v>
      </c>
      <c r="J30" s="81">
        <f>(G30/F30-1)*100</f>
        <v>-45.294480202600283</v>
      </c>
    </row>
    <row r="31" spans="1:11" ht="14.25" customHeight="1">
      <c r="A31" s="32" t="s">
        <v>92</v>
      </c>
      <c r="B31" s="603">
        <v>7.0009499999999996</v>
      </c>
      <c r="C31" s="603">
        <v>607.67293999999993</v>
      </c>
      <c r="D31" s="603">
        <v>7.1096999999999992</v>
      </c>
      <c r="E31" s="603">
        <v>1599.5057599999998</v>
      </c>
      <c r="F31" s="75">
        <f t="shared" si="2"/>
        <v>1015.5336061534506</v>
      </c>
      <c r="G31" s="75">
        <f>E31/C31*1000</f>
        <v>2632.1819760478393</v>
      </c>
      <c r="H31" s="81">
        <f>(C31/B31-1)*100</f>
        <v>8579.8640184546366</v>
      </c>
      <c r="I31" s="81">
        <f>(E31/D31-1)*100</f>
        <v>22397.514100454307</v>
      </c>
      <c r="J31" s="81">
        <f>(G31/F31-1)*100</f>
        <v>159.19201098797586</v>
      </c>
    </row>
    <row r="32" spans="1:11" ht="14.25" customHeight="1">
      <c r="A32" s="32" t="s">
        <v>93</v>
      </c>
      <c r="B32" s="603">
        <v>320.3</v>
      </c>
      <c r="C32" s="603">
        <v>21.132000000000001</v>
      </c>
      <c r="D32" s="603">
        <v>873.59400000000005</v>
      </c>
      <c r="E32" s="603">
        <v>9.2520000000000007</v>
      </c>
      <c r="F32" s="75">
        <f>D32/B32*1000</f>
        <v>2727.4242897283798</v>
      </c>
      <c r="G32" s="75"/>
      <c r="H32" s="81">
        <f>(C32/B32-1)*100</f>
        <v>-93.402435216984088</v>
      </c>
      <c r="I32" s="81">
        <f>(E32/D32-1)*100</f>
        <v>-98.940926792079622</v>
      </c>
      <c r="J32" s="81"/>
    </row>
    <row r="33" spans="1:10" ht="14.25" customHeight="1">
      <c r="A33" s="32" t="s">
        <v>94</v>
      </c>
      <c r="B33" s="603">
        <v>125.839</v>
      </c>
      <c r="C33" s="603">
        <v>5.9130000000000003</v>
      </c>
      <c r="D33" s="603">
        <v>288.649</v>
      </c>
      <c r="E33" s="603">
        <v>4.5960000000000001</v>
      </c>
      <c r="F33" s="75">
        <f t="shared" ref="F33:F39" si="3">D33/B33*1000</f>
        <v>2293.7960409729894</v>
      </c>
      <c r="G33" s="75"/>
      <c r="H33" s="81">
        <f>(C33/B33-1)*100</f>
        <v>-95.301138756665267</v>
      </c>
      <c r="I33" s="81">
        <f>(E33/D33-1)*100</f>
        <v>-98.407754747115007</v>
      </c>
      <c r="J33" s="81"/>
    </row>
    <row r="34" spans="1:10" ht="14.25" customHeight="1">
      <c r="A34" s="32" t="s">
        <v>95</v>
      </c>
      <c r="B34" s="603">
        <v>14.78</v>
      </c>
      <c r="C34" s="603"/>
      <c r="D34" s="603">
        <v>8.1859999999999999</v>
      </c>
      <c r="E34" s="603"/>
      <c r="F34" s="75"/>
      <c r="G34" s="75"/>
      <c r="H34" s="81"/>
      <c r="I34" s="81"/>
      <c r="J34" s="81"/>
    </row>
    <row r="35" spans="1:10" ht="14.25" customHeight="1">
      <c r="A35" s="32" t="s">
        <v>96</v>
      </c>
      <c r="B35" s="603">
        <v>14.211</v>
      </c>
      <c r="C35" s="603"/>
      <c r="D35" s="603">
        <v>12.09</v>
      </c>
      <c r="E35" s="603"/>
      <c r="F35" s="75"/>
      <c r="G35" s="75"/>
      <c r="H35" s="81"/>
      <c r="I35" s="81"/>
      <c r="J35" s="81"/>
    </row>
    <row r="36" spans="1:10" ht="14.25" customHeight="1">
      <c r="A36" s="32" t="s">
        <v>97</v>
      </c>
      <c r="B36" s="603">
        <v>432.48214999999999</v>
      </c>
      <c r="C36" s="603"/>
      <c r="D36" s="603">
        <v>1292.2303300000001</v>
      </c>
      <c r="E36" s="603"/>
      <c r="F36" s="75">
        <f t="shared" si="3"/>
        <v>2987.9391091632338</v>
      </c>
      <c r="G36" s="75"/>
      <c r="H36" s="81"/>
      <c r="I36" s="81"/>
      <c r="J36" s="81"/>
    </row>
    <row r="37" spans="1:10" ht="14.25" customHeight="1">
      <c r="A37" s="32" t="s">
        <v>98</v>
      </c>
      <c r="B37" s="603">
        <v>7.22</v>
      </c>
      <c r="C37" s="603"/>
      <c r="D37" s="603">
        <v>2.4500000000000002</v>
      </c>
      <c r="E37" s="603"/>
      <c r="F37" s="75"/>
      <c r="G37" s="75"/>
      <c r="H37" s="81"/>
      <c r="I37" s="81"/>
      <c r="J37" s="81"/>
    </row>
    <row r="38" spans="1:10" ht="14.25" customHeight="1">
      <c r="A38" s="32" t="s">
        <v>99</v>
      </c>
      <c r="B38" s="603">
        <v>13.263390000000001</v>
      </c>
      <c r="C38" s="603"/>
      <c r="D38" s="603">
        <v>16.74147</v>
      </c>
      <c r="E38" s="603"/>
      <c r="F38" s="75">
        <f t="shared" si="3"/>
        <v>1262.2316014231653</v>
      </c>
      <c r="G38" s="75"/>
      <c r="H38" s="81"/>
      <c r="I38" s="81"/>
      <c r="J38" s="81"/>
    </row>
    <row r="39" spans="1:10" ht="14.25" customHeight="1">
      <c r="A39" s="32" t="s">
        <v>100</v>
      </c>
      <c r="B39" s="603">
        <v>62.884400000000007</v>
      </c>
      <c r="C39" s="603"/>
      <c r="D39" s="603">
        <v>198.19571999999999</v>
      </c>
      <c r="E39" s="603"/>
      <c r="F39" s="75">
        <f t="shared" si="3"/>
        <v>3151.7470151579719</v>
      </c>
      <c r="G39" s="75"/>
      <c r="H39" s="81"/>
      <c r="I39" s="81"/>
      <c r="J39" s="81"/>
    </row>
    <row r="40" spans="1:10" ht="14.25" customHeight="1">
      <c r="A40" s="32" t="s">
        <v>101</v>
      </c>
      <c r="B40" s="603">
        <v>21.442150000000002</v>
      </c>
      <c r="C40" s="603"/>
      <c r="D40" s="603">
        <v>47.226410000000001</v>
      </c>
      <c r="E40" s="603"/>
      <c r="F40" s="75">
        <f>D40/B40*1000</f>
        <v>2202.5034802946529</v>
      </c>
      <c r="G40" s="75"/>
      <c r="H40" s="81"/>
      <c r="I40" s="81"/>
      <c r="J40" s="81"/>
    </row>
    <row r="41" spans="1:10" ht="14.25" customHeight="1">
      <c r="A41" s="573" t="s">
        <v>551</v>
      </c>
      <c r="B41" s="572">
        <f>SUM(B29:B33)</f>
        <v>577.44395000000009</v>
      </c>
      <c r="C41" s="572">
        <f t="shared" ref="C41:E41" si="4">SUM(C29:C33)</f>
        <v>1244.8414299999999</v>
      </c>
      <c r="D41" s="572">
        <f t="shared" si="4"/>
        <v>1490.3597</v>
      </c>
      <c r="E41" s="572">
        <f t="shared" si="4"/>
        <v>3217.4909799999996</v>
      </c>
      <c r="F41" s="571">
        <f>D41/B41*1000</f>
        <v>2580.9599355920168</v>
      </c>
      <c r="G41" s="571">
        <f>E41/C41*1000</f>
        <v>2584.659300743228</v>
      </c>
      <c r="H41" s="570">
        <f>(C41/B41-1)*100</f>
        <v>115.57788076227999</v>
      </c>
      <c r="I41" s="570">
        <f>(E41/D41-1)*100</f>
        <v>115.88687482625835</v>
      </c>
      <c r="J41" s="569">
        <f>(G41/F41-1)*100</f>
        <v>0.14333291657093739</v>
      </c>
    </row>
    <row r="42" spans="1:10" ht="14.25" customHeight="1">
      <c r="A42" s="349" t="s">
        <v>552</v>
      </c>
      <c r="B42" s="348">
        <f>B41+B19</f>
        <v>2855.2603499999996</v>
      </c>
      <c r="C42" s="348">
        <f>C41+C19</f>
        <v>2869.1774299999997</v>
      </c>
      <c r="D42" s="348">
        <f>D41+D19</f>
        <v>8343.2707000000009</v>
      </c>
      <c r="E42" s="348">
        <f>E41+E19</f>
        <v>10312.688419999999</v>
      </c>
      <c r="F42" s="347">
        <f>D42/B42*1000</f>
        <v>2922.0700311969808</v>
      </c>
      <c r="G42" s="347">
        <f>E42/C42*1000</f>
        <v>3594.3013883250851</v>
      </c>
      <c r="H42" s="346">
        <f>(C42/B42-1)*100</f>
        <v>0.48741894937882613</v>
      </c>
      <c r="I42" s="346">
        <f>(E42/D42-1)*100</f>
        <v>23.604864217098907</v>
      </c>
      <c r="J42" s="345">
        <f>(G42/F42-1)*100</f>
        <v>23.00531301273212</v>
      </c>
    </row>
    <row r="43" spans="1:10" ht="14.25" customHeight="1">
      <c r="A43" s="367" t="s">
        <v>483</v>
      </c>
      <c r="B43" s="365">
        <f>SUM(B29:B40)</f>
        <v>1143.7270400000002</v>
      </c>
      <c r="C43" s="365"/>
      <c r="D43" s="365">
        <f>SUM(D29:D40)</f>
        <v>3067.4796300000003</v>
      </c>
      <c r="E43" s="365"/>
      <c r="F43" s="364">
        <f>D43/B43*1000</f>
        <v>2682.0032426618154</v>
      </c>
      <c r="G43" s="364"/>
      <c r="H43" s="357"/>
      <c r="I43" s="357"/>
      <c r="J43" s="356"/>
    </row>
    <row r="44" spans="1:10" ht="12">
      <c r="A44" s="349" t="s">
        <v>396</v>
      </c>
      <c r="B44" s="348">
        <f>+B20+B43</f>
        <v>4990.9078399999999</v>
      </c>
      <c r="C44" s="348"/>
      <c r="D44" s="348">
        <f>+D20+D43</f>
        <v>15802.870129999999</v>
      </c>
      <c r="E44" s="348"/>
      <c r="F44" s="347">
        <f>D44/B44*1000</f>
        <v>3166.3317850405347</v>
      </c>
      <c r="G44" s="347"/>
      <c r="H44" s="346"/>
      <c r="I44" s="346"/>
      <c r="J44" s="345"/>
    </row>
    <row r="45" spans="1:10">
      <c r="A45" s="84" t="s">
        <v>378</v>
      </c>
      <c r="B45" s="31"/>
      <c r="C45" s="31"/>
      <c r="D45" s="31"/>
      <c r="E45" s="31"/>
      <c r="F45" s="31"/>
      <c r="G45" s="350"/>
      <c r="H45" s="31"/>
      <c r="I45" s="31"/>
      <c r="J45" s="85"/>
    </row>
    <row r="46" spans="1:10">
      <c r="A46" s="79"/>
    </row>
    <row r="48" spans="1:10" ht="13.2">
      <c r="A48" s="658">
        <v>28</v>
      </c>
      <c r="B48" s="658"/>
      <c r="C48" s="658"/>
      <c r="D48" s="658"/>
      <c r="E48" s="658"/>
      <c r="F48" s="658"/>
      <c r="G48" s="658"/>
      <c r="H48" s="658"/>
      <c r="I48" s="658"/>
      <c r="J48" s="658"/>
    </row>
  </sheetData>
  <mergeCells count="21">
    <mergeCell ref="A48:J48"/>
    <mergeCell ref="B27:C27"/>
    <mergeCell ref="D27:E27"/>
    <mergeCell ref="F27:G27"/>
    <mergeCell ref="B26:C26"/>
    <mergeCell ref="H26:J26"/>
    <mergeCell ref="D26:E26"/>
    <mergeCell ref="A26:A28"/>
    <mergeCell ref="F26:G26"/>
    <mergeCell ref="A23:J23"/>
    <mergeCell ref="A25:J25"/>
    <mergeCell ref="B5:C5"/>
    <mergeCell ref="A1:J1"/>
    <mergeCell ref="A3:J3"/>
    <mergeCell ref="B4:C4"/>
    <mergeCell ref="D4:E4"/>
    <mergeCell ref="F4:G4"/>
    <mergeCell ref="H4:J4"/>
    <mergeCell ref="A4:A6"/>
    <mergeCell ref="D5:E5"/>
    <mergeCell ref="F5:G5"/>
  </mergeCells>
  <printOptions horizontalCentered="1"/>
  <pageMargins left="0.39370078740157483" right="0.39370078740157483" top="0.98425196850393704" bottom="0.78740157480314965" header="0.51181102362204722" footer="0.19685039370078741"/>
  <pageSetup firstPageNumber="0" orientation="portrait" r:id="rId1"/>
  <ignoredErrors>
    <ignoredError sqref="B20:D20 B43:D43"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4"/>
  <sheetViews>
    <sheetView view="pageBreakPreview" zoomScaleNormal="93" zoomScaleSheetLayoutView="100" zoomScalePageLayoutView="93" workbookViewId="0">
      <selection activeCell="BK31" sqref="BK31"/>
    </sheetView>
  </sheetViews>
  <sheetFormatPr baseColWidth="10" defaultColWidth="10.921875" defaultRowHeight="13.2"/>
  <cols>
    <col min="1" max="1" width="7.23046875" style="105" customWidth="1"/>
    <col min="2" max="7" width="8.4609375" style="105" customWidth="1"/>
    <col min="8" max="8" width="8.23046875" style="105" customWidth="1"/>
    <col min="9" max="37" width="8" style="105" customWidth="1"/>
    <col min="38" max="38" width="3" style="105" customWidth="1"/>
    <col min="39" max="42" width="4.07421875" style="45" customWidth="1"/>
    <col min="43" max="43" width="3.4609375" style="45" customWidth="1"/>
    <col min="44" max="44" width="4.61328125" style="45" customWidth="1"/>
    <col min="45" max="45" width="3.69140625" style="105" customWidth="1"/>
    <col min="46" max="46" width="4.3828125" style="105" customWidth="1"/>
    <col min="47" max="47" width="4.3828125" style="45" customWidth="1"/>
    <col min="48" max="49" width="5.4609375" style="105" customWidth="1"/>
    <col min="50" max="50" width="4.921875" style="105" customWidth="1"/>
    <col min="51" max="51" width="5.07421875" style="105" customWidth="1"/>
    <col min="52" max="52" width="5.4609375" style="105" customWidth="1"/>
    <col min="53" max="53" width="3.53515625" style="105" bestFit="1" customWidth="1"/>
    <col min="54" max="16384" width="10.921875" style="105"/>
  </cols>
  <sheetData>
    <row r="1" spans="38:53" ht="15" customHeight="1"/>
    <row r="2" spans="38:53" ht="15" customHeight="1"/>
    <row r="3" spans="38:53" ht="15" customHeight="1">
      <c r="AM3" s="89">
        <v>2004</v>
      </c>
      <c r="AN3" s="89">
        <v>2005</v>
      </c>
      <c r="AO3" s="45">
        <v>2006</v>
      </c>
      <c r="AP3" s="45">
        <v>2007</v>
      </c>
      <c r="AQ3" s="45">
        <v>2008</v>
      </c>
      <c r="AR3" s="45">
        <v>2009</v>
      </c>
      <c r="AS3" s="105">
        <v>2010</v>
      </c>
      <c r="AT3" s="105">
        <v>2011</v>
      </c>
      <c r="AU3" s="45">
        <v>2012</v>
      </c>
      <c r="AV3" s="105">
        <v>2013</v>
      </c>
      <c r="AW3" s="105">
        <v>2014</v>
      </c>
      <c r="AX3" s="105">
        <v>2015</v>
      </c>
      <c r="AY3" s="105">
        <v>2016</v>
      </c>
      <c r="AZ3" s="317">
        <v>2017</v>
      </c>
      <c r="BA3" s="317">
        <v>2018</v>
      </c>
    </row>
    <row r="4" spans="38:53" ht="15" customHeight="1">
      <c r="AL4" s="106" t="s">
        <v>90</v>
      </c>
      <c r="AM4" s="52">
        <v>1784.5242319057768</v>
      </c>
      <c r="AN4" s="52">
        <v>2188.0293391746623</v>
      </c>
      <c r="AO4" s="51">
        <v>2505.8986854632035</v>
      </c>
      <c r="AP4" s="51">
        <v>2181.5287262231595</v>
      </c>
      <c r="AQ4" s="51">
        <v>5227</v>
      </c>
      <c r="AR4" s="51">
        <v>2311</v>
      </c>
      <c r="AS4" s="137">
        <v>2793</v>
      </c>
      <c r="AT4" s="137">
        <v>3453</v>
      </c>
      <c r="AU4" s="164">
        <v>3909.3901136113136</v>
      </c>
      <c r="AV4" s="137">
        <v>4208</v>
      </c>
      <c r="AW4" s="137">
        <v>4623.7012987012986</v>
      </c>
      <c r="AX4" s="137">
        <v>3694.3833564950969</v>
      </c>
      <c r="AY4" s="137">
        <v>2548</v>
      </c>
      <c r="AZ4" s="318">
        <v>2824.65</v>
      </c>
      <c r="BA4" s="318">
        <v>4586.2984837007452</v>
      </c>
    </row>
    <row r="5" spans="38:53" ht="15" customHeight="1">
      <c r="AL5" s="106" t="s">
        <v>91</v>
      </c>
      <c r="AM5" s="52">
        <v>1889.0515658345325</v>
      </c>
      <c r="AN5" s="52">
        <v>2209.1901578004249</v>
      </c>
      <c r="AO5" s="51">
        <v>2491.5734215162911</v>
      </c>
      <c r="AP5" s="51">
        <v>2169.8038372172728</v>
      </c>
      <c r="AQ5" s="51">
        <v>4923</v>
      </c>
      <c r="AR5" s="51">
        <v>2676</v>
      </c>
      <c r="AS5" s="137">
        <v>2873</v>
      </c>
      <c r="AT5" s="137">
        <v>3555</v>
      </c>
      <c r="AU5" s="51">
        <v>3985</v>
      </c>
      <c r="AV5" s="137">
        <v>4012</v>
      </c>
      <c r="AW5" s="137">
        <v>4722.5025227043388</v>
      </c>
      <c r="AX5" s="137">
        <v>4814</v>
      </c>
      <c r="AY5" s="137">
        <v>2257</v>
      </c>
      <c r="AZ5" s="318">
        <v>3041</v>
      </c>
      <c r="BA5" s="318"/>
    </row>
    <row r="6" spans="38:53" ht="15" customHeight="1">
      <c r="AL6" s="106" t="s">
        <v>92</v>
      </c>
      <c r="AM6" s="52">
        <v>1885.1179304099016</v>
      </c>
      <c r="AN6" s="52">
        <v>2246.3640031678401</v>
      </c>
      <c r="AO6" s="51">
        <v>2650.2866814510176</v>
      </c>
      <c r="AP6" s="51">
        <v>2858.2803444422302</v>
      </c>
      <c r="AQ6" s="51">
        <v>4804</v>
      </c>
      <c r="AR6" s="51">
        <v>3671</v>
      </c>
      <c r="AS6" s="137">
        <v>3335</v>
      </c>
      <c r="AT6" s="137">
        <v>3611</v>
      </c>
      <c r="AU6" s="51">
        <v>3830</v>
      </c>
      <c r="AV6" s="137">
        <v>3737</v>
      </c>
      <c r="AW6" s="137">
        <v>4883.26</v>
      </c>
      <c r="AX6" s="137">
        <v>2487</v>
      </c>
      <c r="AY6" s="137">
        <v>2244</v>
      </c>
      <c r="AZ6" s="318">
        <v>2863.46</v>
      </c>
      <c r="BA6" s="318">
        <v>4610.5372506234417</v>
      </c>
    </row>
    <row r="7" spans="38:53" ht="15" customHeight="1">
      <c r="AL7" s="106" t="s">
        <v>93</v>
      </c>
      <c r="AM7" s="52">
        <v>1874.4294732511346</v>
      </c>
      <c r="AN7" s="52">
        <v>2244.9450671820532</v>
      </c>
      <c r="AO7" s="51">
        <v>2144.9353260764487</v>
      </c>
      <c r="AP7" s="51">
        <v>2580.2903378160036</v>
      </c>
      <c r="AQ7" s="51">
        <v>4966</v>
      </c>
      <c r="AR7" s="51">
        <v>3610</v>
      </c>
      <c r="AS7" s="137">
        <v>3141</v>
      </c>
      <c r="AT7" s="137">
        <v>4056</v>
      </c>
      <c r="AU7" s="51">
        <v>4015</v>
      </c>
      <c r="AV7" s="137">
        <v>4048</v>
      </c>
      <c r="AW7" s="137">
        <v>4802</v>
      </c>
      <c r="AX7" s="137">
        <v>2552</v>
      </c>
      <c r="AY7" s="137">
        <v>2042.069</v>
      </c>
      <c r="AZ7" s="318">
        <v>2503</v>
      </c>
      <c r="BA7" s="318">
        <v>3171.3477647058826</v>
      </c>
    </row>
    <row r="8" spans="38:53" ht="15" customHeight="1">
      <c r="AL8" s="106" t="s">
        <v>94</v>
      </c>
      <c r="AM8" s="52">
        <v>1921.1878110518767</v>
      </c>
      <c r="AN8" s="52">
        <v>2292.0426888367183</v>
      </c>
      <c r="AO8" s="51">
        <v>2450.3189717482169</v>
      </c>
      <c r="AP8" s="51">
        <v>3249.316193536868</v>
      </c>
      <c r="AQ8" s="51">
        <v>5029.18</v>
      </c>
      <c r="AR8" s="51">
        <v>3249</v>
      </c>
      <c r="AS8" s="137">
        <v>3079</v>
      </c>
      <c r="AT8" s="137">
        <v>4115</v>
      </c>
      <c r="AU8" s="51">
        <v>4139</v>
      </c>
      <c r="AV8" s="137">
        <v>4125.46</v>
      </c>
      <c r="AW8" s="137">
        <v>4583.58</v>
      </c>
      <c r="AX8" s="137">
        <v>2828.06</v>
      </c>
      <c r="AY8" s="137">
        <v>2164.88</v>
      </c>
      <c r="AZ8" s="318">
        <v>3259</v>
      </c>
      <c r="BA8" s="318">
        <v>2318.2132216416944</v>
      </c>
    </row>
    <row r="9" spans="38:53" ht="15" customHeight="1">
      <c r="AL9" s="106" t="s">
        <v>95</v>
      </c>
      <c r="AM9" s="52">
        <v>2388.4635281945161</v>
      </c>
      <c r="AN9" s="52">
        <v>2223.547130303446</v>
      </c>
      <c r="AO9" s="51">
        <v>2616.8027868888225</v>
      </c>
      <c r="AP9" s="51">
        <v>3784.228574788483</v>
      </c>
      <c r="AQ9" s="51">
        <v>5038</v>
      </c>
      <c r="AR9" s="51">
        <v>2991.13</v>
      </c>
      <c r="AS9" s="137">
        <v>3310</v>
      </c>
      <c r="AT9" s="137">
        <v>4257</v>
      </c>
      <c r="AU9" s="51">
        <v>4145</v>
      </c>
      <c r="AV9" s="137">
        <v>4343.26</v>
      </c>
      <c r="AW9" s="137">
        <v>4430.93</v>
      </c>
      <c r="AX9" s="137">
        <v>2632</v>
      </c>
      <c r="AY9" s="137">
        <v>2461</v>
      </c>
      <c r="AZ9" s="318"/>
      <c r="BA9" s="318"/>
    </row>
    <row r="10" spans="38:53" ht="15" customHeight="1">
      <c r="AL10" s="106" t="s">
        <v>96</v>
      </c>
      <c r="AM10" s="52">
        <v>2188.326130837534</v>
      </c>
      <c r="AN10" s="52">
        <v>2154.7879630112793</v>
      </c>
      <c r="AO10" s="51">
        <v>2976.1592655938543</v>
      </c>
      <c r="AP10" s="51">
        <v>4258.0046324681525</v>
      </c>
      <c r="AQ10" s="51">
        <v>4275</v>
      </c>
      <c r="AR10" s="51">
        <v>2972</v>
      </c>
      <c r="AS10" s="137">
        <v>3742.17</v>
      </c>
      <c r="AT10" s="137">
        <v>4210</v>
      </c>
      <c r="AU10" s="51">
        <v>4228.3</v>
      </c>
      <c r="AV10" s="137">
        <v>4444.82</v>
      </c>
      <c r="AW10" s="137">
        <v>4900.3289999999997</v>
      </c>
      <c r="AY10" s="137">
        <v>1940</v>
      </c>
      <c r="AZ10" s="318">
        <v>3015</v>
      </c>
      <c r="BA10" s="318"/>
    </row>
    <row r="11" spans="38:53" ht="15" customHeight="1">
      <c r="AL11" s="106" t="s">
        <v>97</v>
      </c>
      <c r="AM11" s="52">
        <v>2222.0796421411746</v>
      </c>
      <c r="AN11" s="52">
        <v>2254.160251863897</v>
      </c>
      <c r="AO11" s="51">
        <v>3097.3652209160923</v>
      </c>
      <c r="AP11" s="51">
        <v>4505</v>
      </c>
      <c r="AQ11" s="51">
        <v>4732</v>
      </c>
      <c r="AR11" s="51">
        <v>2757</v>
      </c>
      <c r="AS11" s="137">
        <v>3783</v>
      </c>
      <c r="AT11" s="137">
        <v>4217</v>
      </c>
      <c r="AU11" s="51">
        <v>3954</v>
      </c>
      <c r="AV11" s="137">
        <v>4426.1499999999996</v>
      </c>
      <c r="AW11" s="137">
        <v>4240.8100000000004</v>
      </c>
      <c r="AX11" s="137">
        <v>1582</v>
      </c>
      <c r="AY11" s="137">
        <v>1410.71</v>
      </c>
      <c r="AZ11" s="318">
        <v>3131</v>
      </c>
      <c r="BA11" s="318"/>
    </row>
    <row r="12" spans="38:53" ht="15" customHeight="1">
      <c r="AL12" s="106" t="s">
        <v>98</v>
      </c>
      <c r="AM12" s="52">
        <v>2219.9581641669083</v>
      </c>
      <c r="AN12" s="52">
        <v>2355.4654991496905</v>
      </c>
      <c r="AO12" s="51">
        <v>2224.9229040885939</v>
      </c>
      <c r="AP12" s="51">
        <v>2637</v>
      </c>
      <c r="AQ12" s="51">
        <v>4781</v>
      </c>
      <c r="AR12" s="51">
        <v>2350</v>
      </c>
      <c r="AS12" s="137">
        <v>3267</v>
      </c>
      <c r="AT12" s="137">
        <v>3939</v>
      </c>
      <c r="AU12" s="51">
        <v>4179</v>
      </c>
      <c r="AV12" s="137">
        <v>4416</v>
      </c>
      <c r="AW12" s="137">
        <v>4097.5200000000004</v>
      </c>
      <c r="AX12" s="137">
        <v>1418</v>
      </c>
      <c r="AY12" s="137">
        <v>3019</v>
      </c>
      <c r="AZ12" s="318"/>
      <c r="BA12" s="318"/>
    </row>
    <row r="13" spans="38:53" ht="15" customHeight="1">
      <c r="AL13" s="106" t="s">
        <v>99</v>
      </c>
      <c r="AM13" s="52">
        <v>2250.7822142265868</v>
      </c>
      <c r="AN13" s="52">
        <v>2320.8475297008131</v>
      </c>
      <c r="AO13" s="51">
        <v>2297.083081341696</v>
      </c>
      <c r="AP13" s="51">
        <v>5165.78</v>
      </c>
      <c r="AQ13" s="51">
        <v>4758</v>
      </c>
      <c r="AR13" s="51">
        <v>2733</v>
      </c>
      <c r="AS13" s="137">
        <v>3039</v>
      </c>
      <c r="AT13" s="137">
        <v>3908</v>
      </c>
      <c r="AU13" s="51">
        <v>3911</v>
      </c>
      <c r="AV13" s="137">
        <v>4498</v>
      </c>
      <c r="AW13" s="137">
        <v>5601.51</v>
      </c>
      <c r="AX13" s="137">
        <v>2004</v>
      </c>
      <c r="AY13" s="137">
        <v>2156</v>
      </c>
      <c r="AZ13" s="318"/>
      <c r="BA13" s="318"/>
    </row>
    <row r="14" spans="38:53" ht="15" customHeight="1">
      <c r="AL14" s="106" t="s">
        <v>100</v>
      </c>
      <c r="AM14" s="52">
        <v>2406.9032438240483</v>
      </c>
      <c r="AN14" s="52">
        <v>2730.9905861322954</v>
      </c>
      <c r="AO14" s="51">
        <v>2289.419669973679</v>
      </c>
      <c r="AP14" s="51">
        <v>4630</v>
      </c>
      <c r="AQ14" s="51">
        <v>3940</v>
      </c>
      <c r="AR14" s="51">
        <v>2495</v>
      </c>
      <c r="AS14" s="137">
        <v>3711</v>
      </c>
      <c r="AT14" s="137">
        <v>3802</v>
      </c>
      <c r="AU14" s="51">
        <v>3921.74</v>
      </c>
      <c r="AV14" s="137">
        <v>4513</v>
      </c>
      <c r="AW14" s="137">
        <v>3470</v>
      </c>
      <c r="AX14" s="137">
        <v>1948</v>
      </c>
      <c r="AY14" s="137">
        <v>2772.71</v>
      </c>
      <c r="AZ14" s="318">
        <v>3690</v>
      </c>
      <c r="BA14" s="318"/>
    </row>
    <row r="15" spans="38:53" ht="15" customHeight="1">
      <c r="AL15" s="106" t="s">
        <v>101</v>
      </c>
      <c r="AM15" s="52">
        <v>2238.8063203873894</v>
      </c>
      <c r="AN15" s="52">
        <v>2814.9515561707149</v>
      </c>
      <c r="AO15" s="51">
        <v>2710.6730628743971</v>
      </c>
      <c r="AP15" s="51">
        <v>4670</v>
      </c>
      <c r="AQ15" s="51">
        <v>3266</v>
      </c>
      <c r="AR15" s="51">
        <v>2516</v>
      </c>
      <c r="AS15" s="137">
        <v>3404</v>
      </c>
      <c r="AT15" s="137">
        <v>3733</v>
      </c>
      <c r="AU15" s="51">
        <v>4002.57</v>
      </c>
      <c r="AV15" s="137">
        <v>4551</v>
      </c>
      <c r="AW15" s="137">
        <v>3306</v>
      </c>
      <c r="AX15" s="137">
        <v>2352</v>
      </c>
      <c r="AY15" s="137">
        <v>2536</v>
      </c>
      <c r="AZ15" s="318">
        <v>2730</v>
      </c>
      <c r="BA15" s="318"/>
    </row>
    <row r="16" spans="38:53" ht="15" customHeight="1">
      <c r="AM16" s="52"/>
      <c r="AN16" s="52"/>
      <c r="AO16" s="51"/>
      <c r="AP16" s="51"/>
      <c r="AZ16" s="317"/>
      <c r="BA16" s="317"/>
    </row>
    <row r="17" spans="38:53" ht="15" customHeight="1">
      <c r="AZ17" s="317"/>
      <c r="BA17" s="317"/>
    </row>
    <row r="18" spans="38:53" ht="15" customHeight="1">
      <c r="AZ18" s="317"/>
      <c r="BA18" s="317"/>
    </row>
    <row r="19" spans="38:53" ht="15" customHeight="1">
      <c r="AZ19" s="317"/>
      <c r="BA19" s="317"/>
    </row>
    <row r="20" spans="38:53" ht="15" customHeight="1">
      <c r="AZ20" s="317"/>
      <c r="BA20" s="317"/>
    </row>
    <row r="21" spans="38:53" ht="15" customHeight="1">
      <c r="AZ21" s="317"/>
      <c r="BA21" s="317"/>
    </row>
    <row r="22" spans="38:53" ht="15" customHeight="1">
      <c r="AZ22" s="317"/>
      <c r="BA22" s="317"/>
    </row>
    <row r="23" spans="38:53" ht="15" customHeight="1">
      <c r="AZ23" s="317"/>
      <c r="BA23" s="317"/>
    </row>
    <row r="24" spans="38:53" ht="15" customHeight="1">
      <c r="AZ24" s="317"/>
      <c r="BA24" s="317"/>
    </row>
    <row r="25" spans="38:53" ht="15" customHeight="1">
      <c r="AM25" s="89">
        <v>2004</v>
      </c>
      <c r="AN25" s="89">
        <v>2005</v>
      </c>
      <c r="AO25" s="45">
        <v>2006</v>
      </c>
      <c r="AP25" s="45">
        <v>2007</v>
      </c>
      <c r="AQ25" s="45">
        <v>2008</v>
      </c>
      <c r="AR25" s="45">
        <v>2009</v>
      </c>
      <c r="AS25" s="105">
        <v>2010</v>
      </c>
      <c r="AT25" s="105">
        <v>2011</v>
      </c>
      <c r="AU25" s="45">
        <v>2012</v>
      </c>
      <c r="AV25" s="105">
        <v>2013</v>
      </c>
      <c r="AW25" s="105">
        <v>2014</v>
      </c>
      <c r="AX25" s="105">
        <v>2015</v>
      </c>
      <c r="AY25" s="105">
        <v>2016</v>
      </c>
      <c r="AZ25" s="317">
        <v>2017</v>
      </c>
      <c r="BA25" s="317">
        <v>2018</v>
      </c>
    </row>
    <row r="26" spans="38:53" ht="15" customHeight="1">
      <c r="AL26" s="106" t="s">
        <v>90</v>
      </c>
      <c r="AM26" s="52">
        <v>2890.7020872865278</v>
      </c>
      <c r="AN26" s="52">
        <v>2716.5238539634061</v>
      </c>
      <c r="AO26" s="51">
        <v>3771.4891811624952</v>
      </c>
      <c r="AP26" s="51">
        <v>3292.6240188133602</v>
      </c>
      <c r="AQ26" s="51">
        <v>2417</v>
      </c>
      <c r="AR26" s="51">
        <v>521</v>
      </c>
      <c r="AS26" s="137"/>
      <c r="AT26" s="137">
        <v>3299</v>
      </c>
      <c r="AU26" s="51">
        <v>3858.7991001903447</v>
      </c>
      <c r="AV26" s="137">
        <v>4245</v>
      </c>
      <c r="AW26" s="137">
        <v>967.87383177570098</v>
      </c>
      <c r="AX26" s="137"/>
      <c r="AY26" s="137">
        <v>1863.55</v>
      </c>
      <c r="AZ26" s="318">
        <v>2764.03</v>
      </c>
      <c r="BA26" s="318">
        <v>1597.9973791203251</v>
      </c>
    </row>
    <row r="27" spans="38:53" ht="15" customHeight="1">
      <c r="AL27" s="106" t="s">
        <v>91</v>
      </c>
      <c r="AM27" s="52">
        <v>2169.13626084315</v>
      </c>
      <c r="AN27" s="52">
        <v>2826.0851045704303</v>
      </c>
      <c r="AO27" s="51">
        <v>3946.4285714285711</v>
      </c>
      <c r="AP27" s="51">
        <v>3042.8548982638076</v>
      </c>
      <c r="AQ27" s="51"/>
      <c r="AR27" s="51">
        <v>3366</v>
      </c>
      <c r="AS27" s="137">
        <v>3400</v>
      </c>
      <c r="AT27" s="137"/>
      <c r="AU27" s="51">
        <v>3507</v>
      </c>
      <c r="AV27" s="137"/>
      <c r="AW27" s="137">
        <v>3916.2284512323386</v>
      </c>
      <c r="AX27" s="137">
        <v>3146</v>
      </c>
      <c r="AY27" s="137">
        <v>2196</v>
      </c>
      <c r="AZ27" s="318">
        <v>2557</v>
      </c>
      <c r="BA27" s="318">
        <v>2633.7479113335362</v>
      </c>
    </row>
    <row r="28" spans="38:53" ht="15" customHeight="1">
      <c r="AL28" s="106" t="s">
        <v>92</v>
      </c>
      <c r="AM28" s="52">
        <v>1891.6730737867244</v>
      </c>
      <c r="AN28" s="52">
        <v>2728.0786902219634</v>
      </c>
      <c r="AO28" s="51">
        <v>4076.5957446808516</v>
      </c>
      <c r="AP28" s="51">
        <v>2934.4037244837054</v>
      </c>
      <c r="AQ28" s="51">
        <v>4626</v>
      </c>
      <c r="AR28" s="51"/>
      <c r="AS28" s="137">
        <v>2968</v>
      </c>
      <c r="AT28" s="137">
        <v>3127</v>
      </c>
      <c r="AU28" s="51">
        <v>3579</v>
      </c>
      <c r="AV28" s="137"/>
      <c r="AW28" s="137">
        <v>1276.8395657418575</v>
      </c>
      <c r="AX28" s="137"/>
      <c r="AY28" s="137"/>
      <c r="AZ28" s="318">
        <v>1015.53</v>
      </c>
      <c r="BA28" s="318">
        <v>2632.1819760478393</v>
      </c>
    </row>
    <row r="29" spans="38:53" ht="15" customHeight="1">
      <c r="AL29" s="106" t="s">
        <v>93</v>
      </c>
      <c r="AM29" s="52">
        <v>4069.7674418604652</v>
      </c>
      <c r="AN29" s="52">
        <v>2863.4337757969188</v>
      </c>
      <c r="AO29" s="51">
        <v>4037.4404622472089</v>
      </c>
      <c r="AP29" s="51">
        <v>2793.3895430844573</v>
      </c>
      <c r="AQ29" s="51"/>
      <c r="AR29" s="51">
        <v>2760</v>
      </c>
      <c r="AS29" s="137">
        <v>2765</v>
      </c>
      <c r="AT29" s="137">
        <v>3649</v>
      </c>
      <c r="AU29" s="51">
        <v>3567</v>
      </c>
      <c r="AV29" s="137"/>
      <c r="AW29" s="137">
        <v>4275</v>
      </c>
      <c r="AX29" s="137">
        <v>3765</v>
      </c>
      <c r="AY29" s="137">
        <v>2190.0770000000002</v>
      </c>
      <c r="AZ29" s="318">
        <v>2727</v>
      </c>
      <c r="BA29" s="318"/>
    </row>
    <row r="30" spans="38:53" ht="15" customHeight="1">
      <c r="AL30" s="106" t="s">
        <v>94</v>
      </c>
      <c r="AM30" s="52">
        <v>2335.0192998802077</v>
      </c>
      <c r="AN30" s="52">
        <v>3422.9817854733528</v>
      </c>
      <c r="AO30" s="51">
        <v>3977.0413003605086</v>
      </c>
      <c r="AP30" s="51">
        <v>2084.2572062084255</v>
      </c>
      <c r="AQ30" s="51">
        <v>4171.6099999999997</v>
      </c>
      <c r="AR30" s="51">
        <v>4243</v>
      </c>
      <c r="AS30" s="137">
        <v>2974</v>
      </c>
      <c r="AT30" s="137">
        <v>3627</v>
      </c>
      <c r="AU30" s="51">
        <v>3757</v>
      </c>
      <c r="AV30" s="137"/>
      <c r="AW30" s="137">
        <v>4065.82</v>
      </c>
      <c r="AX30" s="137">
        <v>3834.68</v>
      </c>
      <c r="AY30" s="137">
        <v>2104.25</v>
      </c>
      <c r="AZ30" s="318">
        <v>2294</v>
      </c>
      <c r="BA30" s="318"/>
    </row>
    <row r="31" spans="38:53" ht="15" customHeight="1">
      <c r="AL31" s="106" t="s">
        <v>95</v>
      </c>
      <c r="AM31" s="52">
        <v>1832.8809616130284</v>
      </c>
      <c r="AN31" s="52">
        <v>3406.2194893952928</v>
      </c>
      <c r="AO31" s="51">
        <v>2556.0344827586209</v>
      </c>
      <c r="AP31" s="51"/>
      <c r="AQ31" s="51">
        <v>3808</v>
      </c>
      <c r="AR31" s="51">
        <v>1980.29</v>
      </c>
      <c r="AS31" s="137">
        <v>2784</v>
      </c>
      <c r="AT31" s="137">
        <v>1561</v>
      </c>
      <c r="AU31" s="51">
        <v>3519</v>
      </c>
      <c r="AV31" s="137"/>
      <c r="AW31" s="137">
        <v>4696.09</v>
      </c>
      <c r="AX31" s="137">
        <v>3419</v>
      </c>
      <c r="AY31" s="137">
        <v>2018</v>
      </c>
      <c r="AZ31" s="318"/>
      <c r="BA31" s="318"/>
    </row>
    <row r="32" spans="38:53" ht="15" customHeight="1">
      <c r="AL32" s="106" t="s">
        <v>96</v>
      </c>
      <c r="AM32" s="52">
        <v>2667.5657451112611</v>
      </c>
      <c r="AN32" s="52">
        <v>3955.6771545827637</v>
      </c>
      <c r="AO32" s="51">
        <v>4012.3502026036731</v>
      </c>
      <c r="AP32" s="51">
        <v>5650</v>
      </c>
      <c r="AQ32" s="51">
        <v>3994</v>
      </c>
      <c r="AR32" s="51">
        <v>2508</v>
      </c>
      <c r="AS32" s="137">
        <v>3073.4</v>
      </c>
      <c r="AT32" s="137">
        <v>2943</v>
      </c>
      <c r="AU32" s="51"/>
      <c r="AV32" s="137">
        <v>1385.62</v>
      </c>
      <c r="AW32" s="137">
        <v>4641.0600000000004</v>
      </c>
      <c r="AX32" s="137">
        <v>3486</v>
      </c>
      <c r="AY32" s="137">
        <v>1030</v>
      </c>
      <c r="AZ32" s="318"/>
      <c r="BA32" s="318"/>
    </row>
    <row r="33" spans="1:53" ht="15" customHeight="1">
      <c r="AL33" s="106" t="s">
        <v>97</v>
      </c>
      <c r="AM33" s="52">
        <v>1890.3524820100013</v>
      </c>
      <c r="AN33" s="52">
        <v>3514.9892933618839</v>
      </c>
      <c r="AO33" s="51">
        <v>4025.9915865384619</v>
      </c>
      <c r="AP33" s="51">
        <v>8213</v>
      </c>
      <c r="AQ33" s="51">
        <v>4209</v>
      </c>
      <c r="AR33" s="51">
        <v>1697</v>
      </c>
      <c r="AS33" s="137">
        <v>3493</v>
      </c>
      <c r="AT33" s="137">
        <v>4251</v>
      </c>
      <c r="AU33" s="51">
        <v>3512</v>
      </c>
      <c r="AV33" s="137">
        <v>1310.42</v>
      </c>
      <c r="AW33" s="137">
        <v>4701.84</v>
      </c>
      <c r="AX33" s="137"/>
      <c r="AY33" s="137">
        <v>2109.5500000000002</v>
      </c>
      <c r="AZ33" s="318">
        <v>2988</v>
      </c>
      <c r="BA33" s="318"/>
    </row>
    <row r="34" spans="1:53" ht="15" customHeight="1">
      <c r="AL34" s="106" t="s">
        <v>98</v>
      </c>
      <c r="AM34" s="52">
        <v>2107.7034476315052</v>
      </c>
      <c r="AN34" s="52">
        <v>4490.566037735849</v>
      </c>
      <c r="AO34" s="51">
        <v>4029.8052866311327</v>
      </c>
      <c r="AP34" s="51"/>
      <c r="AQ34" s="51">
        <v>4710</v>
      </c>
      <c r="AR34" s="51">
        <v>5515</v>
      </c>
      <c r="AS34" s="137">
        <v>3565</v>
      </c>
      <c r="AT34" s="137"/>
      <c r="AU34" s="51"/>
      <c r="AV34" s="137">
        <v>2900.645</v>
      </c>
      <c r="AW34" s="137"/>
      <c r="AX34" s="137">
        <v>3927</v>
      </c>
      <c r="AY34" s="137"/>
      <c r="AZ34" s="318"/>
      <c r="BA34" s="318"/>
    </row>
    <row r="35" spans="1:53" ht="15" customHeight="1">
      <c r="AL35" s="106" t="s">
        <v>99</v>
      </c>
      <c r="AM35" s="52">
        <v>1889.0113928702681</v>
      </c>
      <c r="AN35" s="52">
        <v>3423.9832635983266</v>
      </c>
      <c r="AO35" s="51">
        <v>2829.9224706862306</v>
      </c>
      <c r="AP35" s="51">
        <v>7141</v>
      </c>
      <c r="AQ35" s="51">
        <v>3964</v>
      </c>
      <c r="AR35" s="51"/>
      <c r="AS35" s="137">
        <v>3337</v>
      </c>
      <c r="AT35" s="137">
        <v>3620</v>
      </c>
      <c r="AU35" s="51"/>
      <c r="AV35" s="137"/>
      <c r="AW35" s="137">
        <v>3504.22</v>
      </c>
      <c r="AX35" s="137">
        <v>3705</v>
      </c>
      <c r="AY35" s="137">
        <v>3125.6</v>
      </c>
      <c r="AZ35" s="318">
        <v>1262</v>
      </c>
      <c r="BA35" s="318"/>
    </row>
    <row r="36" spans="1:53" ht="15" customHeight="1">
      <c r="AL36" s="106" t="s">
        <v>100</v>
      </c>
      <c r="AM36" s="52">
        <v>1537.5385114318144</v>
      </c>
      <c r="AN36" s="52">
        <v>3533.1447225244833</v>
      </c>
      <c r="AO36" s="51">
        <v>2498.1932770373651</v>
      </c>
      <c r="AP36" s="51"/>
      <c r="AQ36" s="51">
        <v>3978</v>
      </c>
      <c r="AR36" s="51">
        <v>2808</v>
      </c>
      <c r="AS36" s="137">
        <v>3029</v>
      </c>
      <c r="AT36" s="137">
        <v>3458.6</v>
      </c>
      <c r="AU36" s="51">
        <v>3954.62</v>
      </c>
      <c r="AV36" s="137">
        <v>1286</v>
      </c>
      <c r="AW36" s="137">
        <v>4847</v>
      </c>
      <c r="AX36" s="137">
        <v>2055</v>
      </c>
      <c r="AY36" s="137"/>
      <c r="AZ36" s="318">
        <v>3152</v>
      </c>
      <c r="BA36" s="318"/>
    </row>
    <row r="37" spans="1:53" ht="15" customHeight="1">
      <c r="AL37" s="106" t="s">
        <v>101</v>
      </c>
      <c r="AM37" s="52">
        <v>1790.9365208309155</v>
      </c>
      <c r="AN37" s="52">
        <v>3766.0898603521559</v>
      </c>
      <c r="AO37" s="51">
        <v>2541.4518059725797</v>
      </c>
      <c r="AP37" s="51"/>
      <c r="AQ37" s="51">
        <v>2845</v>
      </c>
      <c r="AR37" s="51">
        <v>2703</v>
      </c>
      <c r="AS37" s="137">
        <v>3215</v>
      </c>
      <c r="AT37" s="137"/>
      <c r="AU37" s="51"/>
      <c r="AV37" s="137"/>
      <c r="AW37" s="137"/>
      <c r="AY37" s="137">
        <v>1029</v>
      </c>
      <c r="AZ37" s="318">
        <v>2203</v>
      </c>
      <c r="BA37" s="318"/>
    </row>
    <row r="38" spans="1:53" ht="15" customHeight="1">
      <c r="AM38" s="52">
        <v>2001.1817176838331</v>
      </c>
      <c r="AN38" s="52">
        <v>3246.1893571667051</v>
      </c>
      <c r="AO38" s="51">
        <v>2857.9779467361705</v>
      </c>
      <c r="AP38" s="51">
        <v>3328.4075739163231</v>
      </c>
      <c r="AQ38" s="51"/>
      <c r="AS38" s="137"/>
      <c r="AY38" s="137"/>
      <c r="AZ38" s="317"/>
    </row>
    <row r="39" spans="1:53" ht="15" customHeight="1">
      <c r="AZ39" s="317"/>
    </row>
    <row r="40" spans="1:53" ht="15" customHeight="1">
      <c r="AZ40" s="317"/>
    </row>
    <row r="41" spans="1:53" ht="15" customHeight="1">
      <c r="AZ41" s="317"/>
    </row>
    <row r="42" spans="1:53" ht="15" customHeight="1">
      <c r="AZ42" s="317"/>
    </row>
    <row r="43" spans="1:53" ht="15" customHeight="1">
      <c r="AZ43" s="317"/>
    </row>
    <row r="44" spans="1:53">
      <c r="A44" s="764">
        <v>29</v>
      </c>
      <c r="B44" s="764"/>
      <c r="C44" s="764"/>
      <c r="D44" s="764"/>
      <c r="E44" s="764"/>
      <c r="F44" s="764"/>
      <c r="G44" s="764"/>
      <c r="H44" s="764"/>
    </row>
  </sheetData>
  <mergeCells count="1">
    <mergeCell ref="A44:H44"/>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51"/>
  <sheetViews>
    <sheetView tabSelected="1" view="pageBreakPreview" zoomScaleNormal="100" zoomScaleSheetLayoutView="100" workbookViewId="0">
      <selection activeCell="H16" sqref="H16"/>
    </sheetView>
  </sheetViews>
  <sheetFormatPr baseColWidth="10" defaultColWidth="10.921875" defaultRowHeight="11.4"/>
  <cols>
    <col min="1" max="1" width="9.921875" style="11" customWidth="1"/>
    <col min="2" max="32" width="6.3828125" style="11" customWidth="1"/>
    <col min="33" max="33" width="4.921875" style="11" customWidth="1"/>
    <col min="34" max="34" width="3.921875" style="11" customWidth="1"/>
    <col min="35" max="41" width="3.4609375" style="11" customWidth="1"/>
    <col min="42" max="46" width="4.07421875" style="11" customWidth="1"/>
    <col min="47" max="47" width="6.61328125" style="11" customWidth="1"/>
    <col min="48" max="48" width="6" style="11" customWidth="1"/>
    <col min="49" max="49" width="4" style="11" customWidth="1"/>
    <col min="50" max="16384" width="10.921875" style="11"/>
  </cols>
  <sheetData>
    <row r="2" spans="1:32" ht="12">
      <c r="A2" s="656" t="s">
        <v>330</v>
      </c>
      <c r="B2" s="656"/>
      <c r="C2" s="656"/>
      <c r="D2" s="656"/>
      <c r="E2" s="656"/>
      <c r="F2" s="656"/>
      <c r="G2" s="656"/>
      <c r="H2" s="656"/>
      <c r="I2" s="656"/>
      <c r="J2" s="656"/>
      <c r="K2" s="54"/>
      <c r="L2" s="54"/>
      <c r="M2" s="54"/>
      <c r="N2" s="54"/>
      <c r="O2" s="54"/>
      <c r="P2" s="54"/>
      <c r="Q2" s="54"/>
      <c r="R2" s="54"/>
      <c r="S2" s="54"/>
      <c r="T2" s="54"/>
      <c r="U2" s="54"/>
      <c r="V2" s="54"/>
      <c r="W2" s="54"/>
      <c r="X2" s="54"/>
      <c r="Y2" s="54"/>
      <c r="Z2" s="54"/>
      <c r="AA2" s="54"/>
      <c r="AB2" s="54"/>
      <c r="AC2" s="54"/>
      <c r="AD2" s="54"/>
      <c r="AE2" s="54"/>
      <c r="AF2" s="54"/>
    </row>
    <row r="3" spans="1:32" ht="12">
      <c r="A3" s="416"/>
      <c r="B3" s="416"/>
      <c r="C3" s="416"/>
      <c r="D3" s="416"/>
      <c r="E3" s="416"/>
      <c r="F3" s="416"/>
      <c r="G3" s="416"/>
      <c r="H3" s="416"/>
      <c r="I3" s="416"/>
      <c r="J3" s="416"/>
      <c r="K3" s="29"/>
      <c r="L3" s="29"/>
      <c r="M3" s="29"/>
      <c r="N3" s="29"/>
      <c r="O3" s="29"/>
      <c r="P3" s="29"/>
      <c r="Q3" s="29"/>
      <c r="R3" s="29"/>
      <c r="S3" s="29"/>
      <c r="T3" s="29"/>
      <c r="U3" s="29"/>
      <c r="V3" s="29"/>
      <c r="W3" s="29"/>
      <c r="X3" s="29"/>
      <c r="Y3" s="29"/>
      <c r="Z3" s="29"/>
      <c r="AA3" s="29"/>
      <c r="AB3" s="29"/>
      <c r="AC3" s="29"/>
      <c r="AD3" s="29"/>
      <c r="AE3" s="29"/>
      <c r="AF3" s="29"/>
    </row>
    <row r="4" spans="1:32" ht="12">
      <c r="A4" s="689" t="s">
        <v>29</v>
      </c>
      <c r="B4" s="689"/>
      <c r="C4" s="689"/>
      <c r="D4" s="689"/>
      <c r="E4" s="689"/>
      <c r="F4" s="689"/>
      <c r="G4" s="689"/>
      <c r="H4" s="689"/>
      <c r="I4" s="689"/>
      <c r="J4" s="689"/>
      <c r="K4" s="54"/>
      <c r="L4" s="54"/>
      <c r="M4" s="54"/>
      <c r="N4" s="54"/>
      <c r="O4" s="54"/>
      <c r="P4" s="54"/>
      <c r="Q4" s="54"/>
      <c r="R4" s="54"/>
      <c r="S4" s="54"/>
      <c r="T4" s="54"/>
      <c r="U4" s="54"/>
      <c r="V4" s="54"/>
      <c r="W4" s="54"/>
      <c r="X4" s="54"/>
      <c r="Y4" s="54"/>
      <c r="Z4" s="54"/>
      <c r="AA4" s="54"/>
      <c r="AB4" s="54"/>
      <c r="AC4" s="54"/>
      <c r="AD4" s="54"/>
      <c r="AE4" s="54"/>
      <c r="AF4" s="54"/>
    </row>
    <row r="5" spans="1:32" ht="18" customHeight="1">
      <c r="A5" s="691" t="s">
        <v>169</v>
      </c>
      <c r="B5" s="687" t="s">
        <v>166</v>
      </c>
      <c r="C5" s="687"/>
      <c r="D5" s="687" t="s">
        <v>167</v>
      </c>
      <c r="E5" s="687"/>
      <c r="F5" s="687" t="s">
        <v>168</v>
      </c>
      <c r="G5" s="687"/>
      <c r="H5" s="745" t="s">
        <v>471</v>
      </c>
      <c r="I5" s="745"/>
      <c r="J5" s="745"/>
      <c r="K5" s="54"/>
      <c r="L5" s="54"/>
      <c r="M5" s="54"/>
      <c r="N5" s="54"/>
      <c r="O5" s="54"/>
      <c r="P5" s="54"/>
      <c r="Q5" s="54"/>
      <c r="R5" s="54"/>
      <c r="S5" s="54"/>
      <c r="T5" s="54"/>
      <c r="U5" s="54"/>
      <c r="V5" s="54"/>
      <c r="W5" s="54"/>
      <c r="X5" s="54"/>
      <c r="Y5" s="54"/>
      <c r="Z5" s="54"/>
      <c r="AA5" s="54"/>
      <c r="AB5" s="54"/>
      <c r="AC5" s="54"/>
      <c r="AD5" s="54"/>
      <c r="AE5" s="54"/>
      <c r="AF5" s="54"/>
    </row>
    <row r="6" spans="1:32" ht="12">
      <c r="A6" s="759"/>
      <c r="B6" s="701" t="s">
        <v>170</v>
      </c>
      <c r="C6" s="701"/>
      <c r="D6" s="688" t="s">
        <v>366</v>
      </c>
      <c r="E6" s="688"/>
      <c r="F6" s="701" t="s">
        <v>367</v>
      </c>
      <c r="G6" s="701"/>
      <c r="H6" s="680" t="s">
        <v>166</v>
      </c>
      <c r="I6" s="418" t="s">
        <v>161</v>
      </c>
      <c r="J6" s="419" t="s">
        <v>161</v>
      </c>
      <c r="K6" s="54"/>
      <c r="L6" s="54"/>
      <c r="M6" s="54"/>
      <c r="N6" s="54"/>
      <c r="O6" s="54"/>
      <c r="P6" s="54"/>
      <c r="Q6" s="54"/>
      <c r="R6" s="54"/>
      <c r="S6" s="54"/>
      <c r="T6" s="54"/>
      <c r="U6" s="54"/>
      <c r="V6" s="54"/>
      <c r="W6" s="54"/>
      <c r="X6" s="54"/>
      <c r="Y6" s="54"/>
      <c r="Z6" s="54"/>
      <c r="AA6" s="54"/>
      <c r="AB6" s="54"/>
      <c r="AC6" s="54"/>
      <c r="AD6" s="54"/>
      <c r="AE6" s="54"/>
      <c r="AF6" s="54"/>
    </row>
    <row r="7" spans="1:32" ht="12">
      <c r="A7" s="692"/>
      <c r="B7" s="427">
        <v>2017</v>
      </c>
      <c r="C7" s="427">
        <v>2018</v>
      </c>
      <c r="D7" s="427">
        <v>2017</v>
      </c>
      <c r="E7" s="427">
        <v>2018</v>
      </c>
      <c r="F7" s="427">
        <v>2017</v>
      </c>
      <c r="G7" s="427">
        <v>2018</v>
      </c>
      <c r="H7" s="710"/>
      <c r="I7" s="447" t="s">
        <v>198</v>
      </c>
      <c r="J7" s="447" t="s">
        <v>172</v>
      </c>
      <c r="K7" s="107"/>
      <c r="L7" s="62"/>
      <c r="M7" s="62"/>
      <c r="N7" s="62"/>
      <c r="O7" s="62"/>
      <c r="P7" s="62"/>
      <c r="Q7" s="107"/>
      <c r="R7" s="107"/>
      <c r="S7" s="107"/>
      <c r="T7" s="107"/>
      <c r="U7" s="107"/>
      <c r="V7" s="107"/>
      <c r="W7" s="107"/>
      <c r="X7" s="107"/>
      <c r="Y7" s="107"/>
      <c r="Z7" s="107"/>
      <c r="AA7" s="107"/>
      <c r="AB7" s="107"/>
      <c r="AC7" s="107"/>
      <c r="AD7" s="107"/>
      <c r="AE7" s="107"/>
      <c r="AF7" s="107"/>
    </row>
    <row r="8" spans="1:32">
      <c r="A8" s="606" t="s">
        <v>90</v>
      </c>
      <c r="B8" s="605">
        <v>300.94099999999997</v>
      </c>
      <c r="C8" s="605">
        <v>47.735999999999997</v>
      </c>
      <c r="D8" s="605">
        <v>724.54200000000003</v>
      </c>
      <c r="E8" s="605">
        <v>51.993319999999997</v>
      </c>
      <c r="F8" s="75">
        <f t="shared" ref="F8:F14" si="0">D8/B8*1000</f>
        <v>2407.5881983511722</v>
      </c>
      <c r="G8" s="75">
        <f>E8/C8*1000</f>
        <v>1089.1846824199765</v>
      </c>
      <c r="H8" s="81">
        <f>(C8/B8-1)*100</f>
        <v>-84.137754576478457</v>
      </c>
      <c r="I8" s="81">
        <f>(E8/D8-1)*100</f>
        <v>-92.823974317568897</v>
      </c>
      <c r="J8" s="81">
        <f>(G8/F8-1)*100</f>
        <v>-54.760341358796303</v>
      </c>
      <c r="K8" s="83"/>
      <c r="L8" s="83"/>
      <c r="M8" s="83"/>
      <c r="N8" s="83"/>
      <c r="O8" s="83"/>
      <c r="P8" s="83"/>
      <c r="Q8" s="83"/>
      <c r="R8" s="83"/>
      <c r="S8" s="83"/>
      <c r="T8" s="83"/>
      <c r="U8" s="83"/>
      <c r="V8" s="83"/>
      <c r="W8" s="83"/>
      <c r="X8" s="83"/>
      <c r="Y8" s="83"/>
      <c r="Z8" s="83"/>
      <c r="AA8" s="83"/>
      <c r="AB8" s="83"/>
      <c r="AC8" s="83"/>
      <c r="AD8" s="83"/>
      <c r="AE8" s="83"/>
      <c r="AF8" s="83"/>
    </row>
    <row r="9" spans="1:32">
      <c r="A9" s="604" t="s">
        <v>91</v>
      </c>
      <c r="B9" s="605">
        <v>74.897999999999996</v>
      </c>
      <c r="C9" s="605">
        <v>0</v>
      </c>
      <c r="D9" s="605">
        <v>67.861999999999995</v>
      </c>
      <c r="E9" s="605">
        <v>0</v>
      </c>
      <c r="F9" s="75">
        <f t="shared" si="0"/>
        <v>906.05890677988737</v>
      </c>
      <c r="G9" s="75"/>
      <c r="H9" s="81"/>
      <c r="I9" s="81"/>
      <c r="J9" s="81"/>
      <c r="K9" s="83"/>
      <c r="L9" s="83"/>
      <c r="M9" s="83"/>
      <c r="N9" s="83"/>
      <c r="O9" s="83"/>
      <c r="P9" s="83"/>
      <c r="Q9" s="83"/>
      <c r="R9" s="83"/>
      <c r="S9" s="83"/>
      <c r="T9" s="83"/>
      <c r="U9" s="83"/>
      <c r="V9" s="83"/>
      <c r="W9" s="83"/>
      <c r="X9" s="83"/>
      <c r="Y9" s="83"/>
      <c r="Z9" s="83"/>
      <c r="AA9" s="83"/>
      <c r="AB9" s="83"/>
      <c r="AC9" s="83"/>
      <c r="AD9" s="83"/>
      <c r="AE9" s="83"/>
      <c r="AF9" s="83"/>
    </row>
    <row r="10" spans="1:32">
      <c r="A10" s="604" t="s">
        <v>92</v>
      </c>
      <c r="B10" s="605">
        <v>562.82500000000005</v>
      </c>
      <c r="C10" s="605">
        <v>1.6320000000000001</v>
      </c>
      <c r="D10" s="605">
        <v>1097.61554</v>
      </c>
      <c r="E10" s="605">
        <v>6.3336000000000006</v>
      </c>
      <c r="F10" s="75">
        <f t="shared" si="0"/>
        <v>1950.1897392617598</v>
      </c>
      <c r="G10" s="75">
        <f>E10/C10*1000</f>
        <v>3880.8823529411766</v>
      </c>
      <c r="H10" s="81">
        <f>(C10/B10-1)*100</f>
        <v>-99.71003420246079</v>
      </c>
      <c r="I10" s="81">
        <f>(E10/D10-1)*100</f>
        <v>-99.42296735339589</v>
      </c>
      <c r="J10" s="81">
        <f>(G10/F10-1)*100</f>
        <v>99.000244684410887</v>
      </c>
      <c r="K10" s="83"/>
      <c r="L10" s="83"/>
      <c r="M10" s="83"/>
      <c r="N10" s="83"/>
      <c r="O10" s="83"/>
      <c r="P10" s="83"/>
      <c r="Q10" s="83"/>
      <c r="R10" s="83"/>
      <c r="S10" s="83"/>
      <c r="T10" s="83"/>
      <c r="U10" s="83"/>
      <c r="V10" s="83"/>
      <c r="W10" s="83"/>
      <c r="X10" s="83"/>
      <c r="Y10" s="83"/>
      <c r="Z10" s="83"/>
      <c r="AA10" s="83"/>
      <c r="AB10" s="83"/>
      <c r="AC10" s="83"/>
      <c r="AD10" s="83"/>
      <c r="AE10" s="83"/>
      <c r="AF10" s="83"/>
    </row>
    <row r="11" spans="1:32">
      <c r="A11" s="604" t="s">
        <v>93</v>
      </c>
      <c r="B11" s="605">
        <v>58.804000000000002</v>
      </c>
      <c r="C11" s="605">
        <v>122.304</v>
      </c>
      <c r="D11" s="605">
        <v>64.090999999999994</v>
      </c>
      <c r="E11" s="605">
        <v>150.38999999999999</v>
      </c>
      <c r="F11" s="75">
        <f t="shared" si="0"/>
        <v>1089.9088497381128</v>
      </c>
      <c r="G11" s="75">
        <f>E11/C11*1000</f>
        <v>1229.6408948194662</v>
      </c>
      <c r="H11" s="81">
        <f>(C11/B11-1)*100</f>
        <v>107.98585130263247</v>
      </c>
      <c r="I11" s="81">
        <f>(E11/D11-1)*100</f>
        <v>134.65073099187092</v>
      </c>
      <c r="J11" s="81">
        <f>(G11/F11-1)*100</f>
        <v>12.820525782034764</v>
      </c>
      <c r="K11" s="83"/>
      <c r="L11" s="83"/>
      <c r="M11" s="83"/>
      <c r="N11" s="83"/>
      <c r="O11" s="83"/>
      <c r="P11" s="83"/>
      <c r="Q11" s="83"/>
      <c r="R11" s="83"/>
      <c r="S11" s="83"/>
      <c r="T11" s="83"/>
      <c r="U11" s="83"/>
      <c r="V11" s="83"/>
      <c r="W11" s="83"/>
      <c r="X11" s="83"/>
      <c r="Y11" s="83"/>
      <c r="Z11" s="83"/>
      <c r="AA11" s="83"/>
      <c r="AB11" s="83"/>
      <c r="AC11" s="83"/>
      <c r="AD11" s="83"/>
      <c r="AE11" s="83"/>
      <c r="AF11" s="83"/>
    </row>
    <row r="12" spans="1:32">
      <c r="A12" s="604" t="s">
        <v>94</v>
      </c>
      <c r="B12" s="605">
        <v>5.718</v>
      </c>
      <c r="C12" s="605">
        <v>7.3330000000000002</v>
      </c>
      <c r="D12" s="605">
        <v>5.83</v>
      </c>
      <c r="E12" s="605">
        <v>16.338999999999999</v>
      </c>
      <c r="F12" s="75">
        <f t="shared" si="0"/>
        <v>1019.5872682756209</v>
      </c>
      <c r="G12" s="607"/>
      <c r="H12" s="81">
        <f>(C12/B12-1)*100</f>
        <v>28.244141308149718</v>
      </c>
      <c r="I12" s="81">
        <f>(E12/D12-1)*100</f>
        <v>180.25728987993136</v>
      </c>
      <c r="J12" s="81"/>
      <c r="K12" s="83"/>
      <c r="L12" s="83"/>
      <c r="M12" s="83"/>
      <c r="N12" s="83"/>
      <c r="O12" s="83"/>
      <c r="P12" s="83"/>
      <c r="Q12" s="83"/>
      <c r="R12" s="83"/>
      <c r="S12" s="83"/>
      <c r="T12" s="83"/>
      <c r="U12" s="83"/>
      <c r="V12" s="83"/>
      <c r="W12" s="83"/>
      <c r="X12" s="83"/>
      <c r="Y12" s="83"/>
      <c r="Z12" s="83"/>
      <c r="AA12" s="83"/>
      <c r="AB12" s="83"/>
      <c r="AC12" s="83"/>
      <c r="AD12" s="83"/>
      <c r="AE12" s="83"/>
      <c r="AF12" s="83"/>
    </row>
    <row r="13" spans="1:32">
      <c r="A13" s="604" t="s">
        <v>95</v>
      </c>
      <c r="B13" s="605">
        <v>77.531999999999996</v>
      </c>
      <c r="C13" s="605"/>
      <c r="D13" s="605">
        <v>72.477999999999994</v>
      </c>
      <c r="E13" s="605"/>
      <c r="F13" s="75">
        <f t="shared" si="0"/>
        <v>934.81401227880099</v>
      </c>
      <c r="G13" s="75"/>
      <c r="H13" s="81"/>
      <c r="I13" s="81"/>
      <c r="J13" s="81"/>
      <c r="K13" s="83"/>
      <c r="L13" s="83"/>
      <c r="M13" s="83"/>
      <c r="N13" s="83"/>
      <c r="O13" s="83"/>
      <c r="P13" s="83"/>
      <c r="Q13" s="83"/>
      <c r="R13" s="83"/>
      <c r="S13" s="83"/>
      <c r="T13" s="83"/>
      <c r="U13" s="83"/>
      <c r="V13" s="83"/>
      <c r="W13" s="83"/>
      <c r="X13" s="83"/>
      <c r="Y13" s="83"/>
      <c r="Z13" s="83"/>
      <c r="AA13" s="83"/>
      <c r="AB13" s="83"/>
      <c r="AC13" s="83"/>
      <c r="AD13" s="83"/>
      <c r="AE13" s="83"/>
      <c r="AF13" s="83"/>
    </row>
    <row r="14" spans="1:32">
      <c r="A14" s="604" t="s">
        <v>96</v>
      </c>
      <c r="B14" s="605">
        <v>147.94499999999999</v>
      </c>
      <c r="C14" s="605"/>
      <c r="D14" s="605">
        <v>150.53</v>
      </c>
      <c r="E14" s="605"/>
      <c r="F14" s="75">
        <f t="shared" si="0"/>
        <v>1017.4727094528373</v>
      </c>
      <c r="G14" s="75"/>
      <c r="H14" s="81"/>
      <c r="I14" s="81"/>
      <c r="J14" s="81"/>
      <c r="K14" s="83"/>
      <c r="L14" s="83"/>
      <c r="M14" s="83"/>
      <c r="N14" s="83"/>
      <c r="O14" s="83"/>
      <c r="P14" s="83"/>
      <c r="Q14" s="83"/>
      <c r="R14" s="83"/>
      <c r="S14" s="83"/>
      <c r="T14" s="83"/>
      <c r="U14" s="83"/>
      <c r="V14" s="83"/>
      <c r="W14" s="83"/>
      <c r="X14" s="83"/>
      <c r="Y14" s="83"/>
      <c r="Z14" s="83"/>
      <c r="AA14" s="83"/>
      <c r="AB14" s="83"/>
      <c r="AC14" s="83"/>
      <c r="AD14" s="83"/>
      <c r="AE14" s="83"/>
      <c r="AF14" s="83"/>
    </row>
    <row r="15" spans="1:32">
      <c r="A15" s="604" t="s">
        <v>97</v>
      </c>
      <c r="B15" s="605">
        <v>167.11199999999999</v>
      </c>
      <c r="C15" s="605"/>
      <c r="D15" s="605">
        <v>167.02401999999998</v>
      </c>
      <c r="E15" s="605"/>
      <c r="F15" s="75">
        <f>D15/B15*1000</f>
        <v>999.47352673655985</v>
      </c>
      <c r="G15" s="75"/>
      <c r="H15" s="81"/>
      <c r="I15" s="81"/>
      <c r="J15" s="81"/>
      <c r="K15" s="83"/>
      <c r="L15" s="83"/>
      <c r="M15" s="83"/>
      <c r="N15" s="83"/>
      <c r="O15" s="83"/>
      <c r="P15" s="83"/>
      <c r="Q15" s="83"/>
      <c r="R15" s="83"/>
      <c r="S15" s="83"/>
      <c r="T15" s="83"/>
      <c r="U15" s="83"/>
      <c r="V15" s="83"/>
      <c r="W15" s="83"/>
      <c r="X15" s="83"/>
      <c r="Y15" s="83"/>
      <c r="Z15" s="83"/>
      <c r="AA15" s="83"/>
      <c r="AB15" s="83"/>
      <c r="AC15" s="83"/>
      <c r="AD15" s="83"/>
      <c r="AE15" s="83"/>
      <c r="AF15" s="83"/>
    </row>
    <row r="16" spans="1:32">
      <c r="A16" s="604" t="s">
        <v>98</v>
      </c>
      <c r="B16" s="605">
        <v>7.1</v>
      </c>
      <c r="C16" s="605"/>
      <c r="D16" s="605">
        <v>13.2</v>
      </c>
      <c r="E16" s="605"/>
      <c r="F16" s="75">
        <f>D16/B16*1000</f>
        <v>1859.1549295774648</v>
      </c>
      <c r="G16" s="75"/>
      <c r="H16" s="81"/>
      <c r="I16" s="81"/>
      <c r="J16" s="81"/>
      <c r="K16" s="83"/>
      <c r="L16" s="83"/>
      <c r="M16" s="83"/>
      <c r="N16" s="83"/>
      <c r="O16" s="83"/>
      <c r="P16" s="83"/>
      <c r="Q16" s="83"/>
      <c r="R16" s="83"/>
      <c r="S16" s="83"/>
      <c r="T16" s="83"/>
      <c r="U16" s="83"/>
      <c r="V16" s="83"/>
      <c r="W16" s="83"/>
      <c r="X16" s="83"/>
      <c r="Y16" s="83"/>
      <c r="Z16" s="83"/>
      <c r="AA16" s="83"/>
      <c r="AB16" s="83"/>
      <c r="AC16" s="83"/>
      <c r="AD16" s="83"/>
      <c r="AE16" s="83"/>
      <c r="AF16" s="83"/>
    </row>
    <row r="17" spans="1:49">
      <c r="A17" s="604" t="s">
        <v>99</v>
      </c>
      <c r="B17" s="605">
        <v>10.992000000000001</v>
      </c>
      <c r="C17" s="605"/>
      <c r="D17" s="605">
        <v>9.36707</v>
      </c>
      <c r="E17" s="605"/>
      <c r="F17" s="75">
        <f>D17/B17*1000</f>
        <v>852.17157933042211</v>
      </c>
      <c r="G17" s="75"/>
      <c r="H17" s="81"/>
      <c r="I17" s="81"/>
      <c r="J17" s="81"/>
      <c r="K17" s="83"/>
      <c r="L17" s="83"/>
      <c r="M17" s="83"/>
      <c r="N17" s="83"/>
      <c r="O17" s="83"/>
      <c r="P17" s="83"/>
      <c r="Q17" s="83"/>
      <c r="R17" s="83"/>
      <c r="S17" s="83"/>
      <c r="T17" s="83"/>
      <c r="U17" s="83"/>
      <c r="V17" s="83"/>
      <c r="W17" s="83"/>
      <c r="X17" s="83"/>
      <c r="Y17" s="83"/>
      <c r="Z17" s="83"/>
      <c r="AA17" s="83"/>
      <c r="AB17" s="83"/>
      <c r="AC17" s="83"/>
      <c r="AD17" s="83"/>
      <c r="AE17" s="83"/>
      <c r="AF17" s="83"/>
    </row>
    <row r="18" spans="1:49">
      <c r="A18" s="604" t="s">
        <v>100</v>
      </c>
      <c r="B18" s="605">
        <v>49.308</v>
      </c>
      <c r="C18" s="605"/>
      <c r="D18" s="605">
        <v>50.912750000000003</v>
      </c>
      <c r="E18" s="605"/>
      <c r="F18" s="75">
        <f>D18/B18*1000</f>
        <v>1032.5454287336743</v>
      </c>
      <c r="G18" s="75"/>
      <c r="H18" s="81"/>
      <c r="I18" s="81"/>
      <c r="J18" s="81"/>
      <c r="K18" s="83"/>
      <c r="L18" s="83"/>
      <c r="M18" s="83"/>
      <c r="N18" s="83"/>
      <c r="O18" s="83"/>
      <c r="P18" s="83"/>
      <c r="Q18" s="83"/>
      <c r="R18" s="83"/>
      <c r="S18" s="83"/>
      <c r="T18" s="83"/>
      <c r="U18" s="83"/>
      <c r="V18" s="83"/>
      <c r="W18" s="83"/>
      <c r="X18" s="83"/>
      <c r="Y18" s="83"/>
      <c r="Z18" s="83"/>
      <c r="AA18" s="83"/>
      <c r="AB18" s="83"/>
      <c r="AC18" s="83"/>
      <c r="AD18" s="83"/>
      <c r="AE18" s="83"/>
      <c r="AF18" s="83"/>
    </row>
    <row r="19" spans="1:49">
      <c r="A19" s="604" t="s">
        <v>101</v>
      </c>
      <c r="B19" s="605"/>
      <c r="C19" s="605"/>
      <c r="D19" s="605"/>
      <c r="E19" s="605"/>
      <c r="F19" s="75"/>
      <c r="G19" s="75"/>
      <c r="H19" s="81"/>
      <c r="I19" s="81"/>
      <c r="J19" s="81"/>
      <c r="K19" s="83"/>
      <c r="L19" s="83"/>
      <c r="M19" s="83"/>
      <c r="N19" s="83"/>
      <c r="O19" s="83"/>
      <c r="P19" s="83"/>
      <c r="Q19" s="83"/>
      <c r="R19" s="83"/>
      <c r="S19" s="83"/>
      <c r="T19" s="83"/>
      <c r="U19" s="83"/>
      <c r="V19" s="83"/>
      <c r="W19" s="83"/>
      <c r="X19" s="83"/>
      <c r="Y19" s="83"/>
      <c r="Z19" s="83"/>
      <c r="AA19" s="83"/>
      <c r="AB19" s="83"/>
      <c r="AC19" s="83"/>
      <c r="AD19" s="83"/>
      <c r="AE19" s="83"/>
      <c r="AF19" s="83"/>
    </row>
    <row r="20" spans="1:49" ht="12">
      <c r="A20" s="358" t="s">
        <v>553</v>
      </c>
      <c r="B20" s="365">
        <f>SUM(B8:B12)</f>
        <v>1003.1859999999999</v>
      </c>
      <c r="C20" s="365">
        <f t="shared" ref="C20:E20" si="1">SUM(C8:C12)</f>
        <v>179.005</v>
      </c>
      <c r="D20" s="365">
        <f t="shared" si="1"/>
        <v>1959.9405399999998</v>
      </c>
      <c r="E20" s="365">
        <f t="shared" si="1"/>
        <v>225.05591999999999</v>
      </c>
      <c r="F20" s="365">
        <f>D20/B20*1000</f>
        <v>1953.716000821383</v>
      </c>
      <c r="G20" s="364">
        <f>E20/C20*1000</f>
        <v>1257.2605234490657</v>
      </c>
      <c r="H20" s="357">
        <f>(C20/B20-1)*100</f>
        <v>-82.156349869316358</v>
      </c>
      <c r="I20" s="357">
        <f>(E20/D20-1)*100</f>
        <v>-88.517206751588489</v>
      </c>
      <c r="J20" s="356">
        <f>(G20/F20-1)*100</f>
        <v>-35.647733707433062</v>
      </c>
      <c r="K20" s="83"/>
      <c r="L20" s="83"/>
      <c r="M20" s="83"/>
      <c r="N20" s="83"/>
      <c r="O20" s="83"/>
      <c r="P20" s="83"/>
      <c r="Q20" s="83"/>
      <c r="R20" s="83"/>
      <c r="S20" s="83"/>
      <c r="T20" s="83"/>
      <c r="U20" s="83"/>
      <c r="V20" s="83"/>
      <c r="W20" s="83"/>
      <c r="X20" s="83"/>
      <c r="Y20" s="83"/>
      <c r="Z20" s="83"/>
      <c r="AA20" s="83"/>
      <c r="AB20" s="83"/>
      <c r="AC20" s="83"/>
      <c r="AD20" s="83"/>
      <c r="AE20" s="83"/>
      <c r="AF20" s="83"/>
    </row>
    <row r="21" spans="1:49" ht="12">
      <c r="A21" s="358" t="s">
        <v>266</v>
      </c>
      <c r="B21" s="365">
        <f>SUM(B8:B19)</f>
        <v>1463.1749999999997</v>
      </c>
      <c r="C21" s="365"/>
      <c r="D21" s="365">
        <f>SUM(D8:D19)</f>
        <v>2423.4523799999993</v>
      </c>
      <c r="E21" s="365"/>
      <c r="F21" s="365">
        <f>D21/B21*1000</f>
        <v>1656.2970116356553</v>
      </c>
      <c r="G21" s="364"/>
      <c r="H21" s="357"/>
      <c r="I21" s="357"/>
      <c r="J21" s="356"/>
      <c r="K21" s="12"/>
      <c r="L21" s="12"/>
      <c r="M21" s="12"/>
      <c r="N21" s="12"/>
      <c r="O21" s="12"/>
      <c r="P21" s="12"/>
      <c r="Q21" s="12"/>
      <c r="R21" s="12"/>
      <c r="S21" s="12"/>
      <c r="T21" s="12"/>
      <c r="U21" s="12"/>
      <c r="V21" s="12"/>
      <c r="W21" s="12"/>
      <c r="X21" s="12"/>
      <c r="Y21" s="12"/>
      <c r="Z21" s="12"/>
      <c r="AA21" s="12"/>
      <c r="AB21" s="12"/>
      <c r="AC21" s="12"/>
      <c r="AD21" s="12"/>
      <c r="AE21" s="12"/>
      <c r="AF21" s="12"/>
    </row>
    <row r="22" spans="1:49">
      <c r="A22" s="84" t="s">
        <v>374</v>
      </c>
      <c r="B22" s="31"/>
      <c r="C22" s="31"/>
      <c r="D22" s="31"/>
      <c r="E22" s="31"/>
      <c r="F22" s="31"/>
      <c r="G22" s="31"/>
      <c r="H22" s="31"/>
      <c r="I22" s="31"/>
      <c r="J22" s="85"/>
    </row>
    <row r="24" spans="1:49" ht="15" customHeight="1"/>
    <row r="25" spans="1:49" ht="15" customHeight="1"/>
    <row r="26" spans="1:49" ht="15" customHeight="1">
      <c r="AI26" s="88">
        <v>2004</v>
      </c>
      <c r="AJ26" s="88">
        <v>2005</v>
      </c>
      <c r="AK26" s="11">
        <v>2006</v>
      </c>
      <c r="AL26" s="11">
        <v>2007</v>
      </c>
      <c r="AM26" s="11">
        <v>2008</v>
      </c>
      <c r="AN26" s="11">
        <v>2009</v>
      </c>
      <c r="AO26" s="11">
        <v>2010</v>
      </c>
      <c r="AP26" s="11">
        <v>2011</v>
      </c>
      <c r="AQ26" s="11">
        <v>2012</v>
      </c>
      <c r="AR26" s="11">
        <v>2013</v>
      </c>
      <c r="AS26" s="11">
        <v>2014</v>
      </c>
      <c r="AT26" s="11">
        <v>2015</v>
      </c>
      <c r="AU26" s="11">
        <v>2016</v>
      </c>
      <c r="AV26" s="11">
        <v>2017</v>
      </c>
      <c r="AW26" s="11">
        <v>2018</v>
      </c>
    </row>
    <row r="27" spans="1:49" ht="15" customHeight="1">
      <c r="AH27" s="12" t="s">
        <v>90</v>
      </c>
      <c r="AI27" s="62">
        <v>501.17584347171709</v>
      </c>
      <c r="AJ27" s="62">
        <v>472.16898339621116</v>
      </c>
      <c r="AK27" s="44">
        <v>498.26100364932233</v>
      </c>
      <c r="AL27" s="44">
        <v>655.19809353589505</v>
      </c>
      <c r="AM27" s="44">
        <v>1172</v>
      </c>
      <c r="AN27" s="44">
        <v>850</v>
      </c>
      <c r="AO27" s="44">
        <v>2879</v>
      </c>
      <c r="AP27" s="44">
        <v>1024</v>
      </c>
      <c r="AQ27" s="44">
        <v>982.6</v>
      </c>
      <c r="AR27" s="44">
        <v>977</v>
      </c>
      <c r="AS27" s="44">
        <v>969.67226672337586</v>
      </c>
      <c r="AT27" s="44">
        <v>1023.1776548737308</v>
      </c>
      <c r="AU27" s="44">
        <v>1103</v>
      </c>
      <c r="AV27" s="44"/>
      <c r="AW27" s="44">
        <v>1089.1846824199765</v>
      </c>
    </row>
    <row r="28" spans="1:49" ht="15" customHeight="1">
      <c r="AH28" s="12" t="s">
        <v>91</v>
      </c>
      <c r="AI28" s="62">
        <v>721.66076648500962</v>
      </c>
      <c r="AJ28" s="62">
        <v>534.80054250199044</v>
      </c>
      <c r="AK28" s="44">
        <v>802.00542258788346</v>
      </c>
      <c r="AL28" s="44">
        <v>571.70813346687044</v>
      </c>
      <c r="AM28" s="44">
        <v>1014</v>
      </c>
      <c r="AN28" s="44">
        <v>882</v>
      </c>
      <c r="AO28" s="44">
        <v>1125</v>
      </c>
      <c r="AP28" s="44">
        <v>1123</v>
      </c>
      <c r="AQ28" s="44">
        <v>1061</v>
      </c>
      <c r="AR28" s="44">
        <v>1040</v>
      </c>
      <c r="AS28" s="44">
        <v>1024.0844971152976</v>
      </c>
      <c r="AT28" s="44"/>
      <c r="AU28" s="44">
        <v>985</v>
      </c>
      <c r="AV28" s="44">
        <v>906</v>
      </c>
      <c r="AW28" s="44"/>
    </row>
    <row r="29" spans="1:49" ht="15" customHeight="1">
      <c r="AH29" s="12" t="s">
        <v>92</v>
      </c>
      <c r="AI29" s="62">
        <v>455.84218512898326</v>
      </c>
      <c r="AJ29" s="62">
        <v>475.19906419307171</v>
      </c>
      <c r="AK29" s="44">
        <v>525.07553561618749</v>
      </c>
      <c r="AL29" s="44">
        <v>1531.5083439410257</v>
      </c>
      <c r="AM29" s="44">
        <v>1003</v>
      </c>
      <c r="AN29" s="44">
        <v>1236</v>
      </c>
      <c r="AO29" s="44">
        <v>892</v>
      </c>
      <c r="AP29" s="44">
        <v>999</v>
      </c>
      <c r="AQ29" s="44">
        <v>1198</v>
      </c>
      <c r="AR29" s="44">
        <v>879</v>
      </c>
      <c r="AS29" s="44"/>
      <c r="AT29" s="44">
        <v>995</v>
      </c>
      <c r="AU29" s="44">
        <v>1196</v>
      </c>
      <c r="AV29" s="44">
        <v>1950</v>
      </c>
      <c r="AW29" s="44"/>
    </row>
    <row r="30" spans="1:49" ht="15" customHeight="1">
      <c r="AH30" s="12" t="s">
        <v>93</v>
      </c>
      <c r="AI30" s="62">
        <v>629.82422056475798</v>
      </c>
      <c r="AJ30" s="62">
        <v>459.04151511463863</v>
      </c>
      <c r="AK30" s="44">
        <v>618.52595261702663</v>
      </c>
      <c r="AL30" s="44">
        <v>1068.1262724795872</v>
      </c>
      <c r="AM30" s="44">
        <v>1401</v>
      </c>
      <c r="AN30" s="44">
        <v>1021</v>
      </c>
      <c r="AO30" s="44">
        <v>972</v>
      </c>
      <c r="AP30" s="44">
        <v>994</v>
      </c>
      <c r="AQ30" s="44">
        <v>898</v>
      </c>
      <c r="AR30" s="44"/>
      <c r="AS30" s="44">
        <v>1651</v>
      </c>
      <c r="AT30" s="44">
        <v>1447</v>
      </c>
      <c r="AU30" s="44">
        <v>1163.1300000000001</v>
      </c>
      <c r="AV30" s="44">
        <v>1090</v>
      </c>
      <c r="AW30" s="44">
        <v>1229.6358254840397</v>
      </c>
    </row>
    <row r="31" spans="1:49" ht="15" customHeight="1">
      <c r="AH31" s="12" t="s">
        <v>94</v>
      </c>
      <c r="AI31" s="62">
        <v>454.24857068723327</v>
      </c>
      <c r="AJ31" s="62">
        <v>439.62732880338586</v>
      </c>
      <c r="AK31" s="44">
        <v>543.61417579202021</v>
      </c>
      <c r="AL31" s="44">
        <v>634.83534466915785</v>
      </c>
      <c r="AM31" s="44">
        <v>1798.5</v>
      </c>
      <c r="AN31" s="44">
        <v>1922</v>
      </c>
      <c r="AO31" s="44">
        <v>978</v>
      </c>
      <c r="AP31" s="44">
        <v>968</v>
      </c>
      <c r="AQ31" s="44">
        <v>907</v>
      </c>
      <c r="AR31" s="44">
        <v>1045</v>
      </c>
      <c r="AS31" s="44">
        <v>920</v>
      </c>
      <c r="AT31" s="44">
        <v>1059</v>
      </c>
      <c r="AU31" s="44">
        <v>942.45</v>
      </c>
      <c r="AV31" s="44">
        <v>1020</v>
      </c>
      <c r="AW31" s="44"/>
    </row>
    <row r="32" spans="1:49" ht="15" customHeight="1">
      <c r="AH32" s="12" t="s">
        <v>95</v>
      </c>
      <c r="AI32" s="62">
        <v>459.56631865076906</v>
      </c>
      <c r="AJ32" s="62">
        <v>479.11237826624568</v>
      </c>
      <c r="AK32" s="44">
        <v>543.5494386610975</v>
      </c>
      <c r="AL32" s="44">
        <v>1720.1688195421409</v>
      </c>
      <c r="AM32" s="44">
        <v>1011</v>
      </c>
      <c r="AN32" s="44">
        <v>493</v>
      </c>
      <c r="AO32" s="44">
        <v>937</v>
      </c>
      <c r="AP32" s="44">
        <v>340</v>
      </c>
      <c r="AQ32" s="44">
        <v>954</v>
      </c>
      <c r="AR32" s="44"/>
      <c r="AS32" s="44">
        <v>853.55</v>
      </c>
      <c r="AT32" s="44">
        <v>1374</v>
      </c>
      <c r="AU32" s="44">
        <v>1067</v>
      </c>
      <c r="AV32" s="44">
        <v>935</v>
      </c>
      <c r="AW32" s="44"/>
    </row>
    <row r="33" spans="34:49" ht="15" customHeight="1">
      <c r="AH33" s="12" t="s">
        <v>96</v>
      </c>
      <c r="AI33" s="62">
        <v>545.80343938301337</v>
      </c>
      <c r="AJ33" s="62">
        <v>449.27502582974421</v>
      </c>
      <c r="AK33" s="44">
        <v>798.82034713351868</v>
      </c>
      <c r="AL33" s="44">
        <v>895.69073556348224</v>
      </c>
      <c r="AM33" s="44">
        <v>1994</v>
      </c>
      <c r="AN33" s="44">
        <v>1126</v>
      </c>
      <c r="AO33" s="44"/>
      <c r="AP33" s="44">
        <v>971</v>
      </c>
      <c r="AQ33" s="44">
        <v>903</v>
      </c>
      <c r="AR33" s="44">
        <v>1006</v>
      </c>
      <c r="AS33" s="44">
        <v>875</v>
      </c>
      <c r="AT33" s="44">
        <v>1331</v>
      </c>
      <c r="AU33" s="44">
        <v>1089</v>
      </c>
      <c r="AV33" s="44">
        <v>1017</v>
      </c>
      <c r="AW33" s="44"/>
    </row>
    <row r="34" spans="34:49" ht="15" customHeight="1">
      <c r="AH34" s="12" t="s">
        <v>97</v>
      </c>
      <c r="AI34" s="62">
        <v>474.04088915886791</v>
      </c>
      <c r="AJ34" s="62">
        <v>453.47169069517469</v>
      </c>
      <c r="AK34" s="44">
        <v>555.90007339178112</v>
      </c>
      <c r="AL34" s="44">
        <v>939</v>
      </c>
      <c r="AM34" s="44">
        <v>3713</v>
      </c>
      <c r="AN34" s="44">
        <v>892</v>
      </c>
      <c r="AO34" s="44">
        <v>900</v>
      </c>
      <c r="AP34" s="44">
        <v>1036</v>
      </c>
      <c r="AQ34" s="44">
        <v>937</v>
      </c>
      <c r="AR34" s="44">
        <v>1003.76</v>
      </c>
      <c r="AS34" s="44">
        <v>964.66</v>
      </c>
      <c r="AT34" s="44">
        <v>1292</v>
      </c>
      <c r="AU34" s="44">
        <v>1599</v>
      </c>
      <c r="AV34" s="44">
        <v>999</v>
      </c>
      <c r="AW34" s="44"/>
    </row>
    <row r="35" spans="34:49" ht="15" customHeight="1">
      <c r="AH35" s="12" t="s">
        <v>98</v>
      </c>
      <c r="AI35" s="62">
        <v>477.32088205289176</v>
      </c>
      <c r="AJ35" s="62">
        <v>491.30058755274592</v>
      </c>
      <c r="AK35" s="44">
        <v>541.15394404294739</v>
      </c>
      <c r="AL35" s="44">
        <v>909</v>
      </c>
      <c r="AM35" s="44">
        <v>1989.23</v>
      </c>
      <c r="AN35" s="44">
        <v>1014</v>
      </c>
      <c r="AO35" s="44">
        <v>899</v>
      </c>
      <c r="AP35" s="44">
        <v>1020</v>
      </c>
      <c r="AQ35" s="44">
        <v>898</v>
      </c>
      <c r="AR35" s="44">
        <v>1627</v>
      </c>
      <c r="AS35" s="44">
        <v>907</v>
      </c>
      <c r="AT35" s="44">
        <v>1121</v>
      </c>
      <c r="AU35" s="44">
        <v>1067</v>
      </c>
      <c r="AV35" s="44">
        <v>1859</v>
      </c>
      <c r="AW35" s="44"/>
    </row>
    <row r="36" spans="34:49" ht="15" customHeight="1">
      <c r="AH36" s="12" t="s">
        <v>99</v>
      </c>
      <c r="AI36" s="62">
        <v>494.29131927415398</v>
      </c>
      <c r="AJ36" s="62">
        <v>463.42438837787552</v>
      </c>
      <c r="AK36" s="44">
        <v>536.35853293413186</v>
      </c>
      <c r="AL36" s="44">
        <v>717</v>
      </c>
      <c r="AM36" s="44">
        <v>3230</v>
      </c>
      <c r="AN36" s="44">
        <v>870</v>
      </c>
      <c r="AO36" s="44">
        <v>2469</v>
      </c>
      <c r="AP36" s="44">
        <v>1034</v>
      </c>
      <c r="AQ36" s="44">
        <v>932</v>
      </c>
      <c r="AR36" s="44">
        <v>1163</v>
      </c>
      <c r="AS36" s="44">
        <v>874.68</v>
      </c>
      <c r="AT36" s="44">
        <v>949</v>
      </c>
      <c r="AU36" s="44">
        <v>1027</v>
      </c>
      <c r="AV36" s="44">
        <v>852</v>
      </c>
      <c r="AW36" s="44"/>
    </row>
    <row r="37" spans="34:49" ht="15" customHeight="1">
      <c r="AH37" s="12" t="s">
        <v>100</v>
      </c>
      <c r="AI37" s="62">
        <v>421.38293874483276</v>
      </c>
      <c r="AJ37" s="62">
        <v>563.70892593254962</v>
      </c>
      <c r="AK37" s="44">
        <v>665.68506827487442</v>
      </c>
      <c r="AL37" s="44">
        <v>972</v>
      </c>
      <c r="AM37" s="44">
        <v>2968</v>
      </c>
      <c r="AN37" s="44">
        <v>950</v>
      </c>
      <c r="AO37" s="44">
        <v>852</v>
      </c>
      <c r="AP37" s="44">
        <v>989.27</v>
      </c>
      <c r="AQ37" s="44">
        <v>956</v>
      </c>
      <c r="AR37" s="44">
        <v>1009</v>
      </c>
      <c r="AS37" s="44">
        <v>1037</v>
      </c>
      <c r="AT37" s="44">
        <v>1259</v>
      </c>
      <c r="AU37" s="44">
        <v>606</v>
      </c>
      <c r="AV37" s="44">
        <v>1033</v>
      </c>
      <c r="AW37" s="44"/>
    </row>
    <row r="38" spans="34:49" ht="15" customHeight="1">
      <c r="AH38" s="12" t="s">
        <v>101</v>
      </c>
      <c r="AI38" s="62">
        <v>699.64787045465425</v>
      </c>
      <c r="AJ38" s="62">
        <v>483.03801302438279</v>
      </c>
      <c r="AK38" s="44">
        <v>968.17137935983931</v>
      </c>
      <c r="AL38" s="44">
        <v>621</v>
      </c>
      <c r="AM38" s="44">
        <v>2142</v>
      </c>
      <c r="AN38" s="44">
        <v>1866</v>
      </c>
      <c r="AO38" s="44">
        <v>2110</v>
      </c>
      <c r="AP38" s="44">
        <v>910</v>
      </c>
      <c r="AQ38" s="44">
        <v>1000</v>
      </c>
      <c r="AR38" s="44">
        <v>1037</v>
      </c>
      <c r="AS38" s="44">
        <v>918</v>
      </c>
      <c r="AT38" s="44">
        <v>1117</v>
      </c>
      <c r="AU38" s="44">
        <v>1215</v>
      </c>
      <c r="AV38" s="44"/>
    </row>
    <row r="39" spans="34:49" ht="15" customHeight="1">
      <c r="AI39" s="62"/>
      <c r="AJ39" s="62"/>
      <c r="AK39" s="44"/>
      <c r="AL39" s="44"/>
    </row>
    <row r="40" spans="34:49" ht="15" customHeight="1"/>
    <row r="41" spans="34:49" ht="15" customHeight="1"/>
    <row r="42" spans="34:49" ht="15" customHeight="1"/>
    <row r="43" spans="34:49" ht="15" customHeight="1"/>
    <row r="44" spans="34:49" ht="15" customHeight="1"/>
    <row r="45" spans="34:49" ht="15" customHeight="1"/>
    <row r="46" spans="34:49" ht="15" customHeight="1"/>
    <row r="51" spans="1:10" ht="13.2">
      <c r="A51" s="658">
        <v>30</v>
      </c>
      <c r="B51" s="658"/>
      <c r="C51" s="658"/>
      <c r="D51" s="658"/>
      <c r="E51" s="658"/>
      <c r="F51" s="658"/>
      <c r="G51" s="658"/>
      <c r="H51" s="658"/>
      <c r="I51" s="658"/>
      <c r="J51" s="658"/>
    </row>
  </sheetData>
  <mergeCells count="12">
    <mergeCell ref="A51:J51"/>
    <mergeCell ref="A2:J2"/>
    <mergeCell ref="A4:J4"/>
    <mergeCell ref="B5:C5"/>
    <mergeCell ref="D5:E5"/>
    <mergeCell ref="F5:G5"/>
    <mergeCell ref="H5:J5"/>
    <mergeCell ref="A5:A7"/>
    <mergeCell ref="H6:H7"/>
    <mergeCell ref="B6:C6"/>
    <mergeCell ref="D6:E6"/>
    <mergeCell ref="F6:G6"/>
  </mergeCells>
  <printOptions horizontalCentered="1"/>
  <pageMargins left="0.59055118110236227" right="0.59055118110236227" top="1.1023622047244095" bottom="0.78740157480314965" header="0.51181102362204722" footer="0.19685039370078741"/>
  <pageSetup firstPageNumber="0" orientation="portrait" r:id="rId1"/>
  <ignoredErrors>
    <ignoredError sqref="B21 D21" formulaRange="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zoomScaleNormal="100" zoomScaleSheetLayoutView="100" workbookViewId="0">
      <selection activeCell="H16" sqref="H16"/>
    </sheetView>
  </sheetViews>
  <sheetFormatPr baseColWidth="10" defaultColWidth="10.921875" defaultRowHeight="11.4"/>
  <cols>
    <col min="1" max="1" width="12.61328125" style="11" customWidth="1"/>
    <col min="2" max="6" width="7.69140625" style="11" customWidth="1"/>
    <col min="7" max="7" width="7.3828125" style="11" customWidth="1"/>
    <col min="8" max="8" width="8.23046875" style="11" customWidth="1"/>
    <col min="9" max="21" width="8" style="11" customWidth="1"/>
    <col min="22" max="26" width="5.23046875" style="11" customWidth="1"/>
    <col min="27" max="28" width="8" style="11" customWidth="1"/>
    <col min="29" max="29" width="8.69140625" style="11" customWidth="1"/>
    <col min="30" max="30" width="5.53515625" style="11" customWidth="1"/>
    <col min="31" max="31" width="6.15234375" style="11" customWidth="1"/>
    <col min="32" max="16384" width="10.921875" style="11"/>
  </cols>
  <sheetData>
    <row r="1" spans="1:31" ht="12">
      <c r="A1" s="656" t="s">
        <v>331</v>
      </c>
      <c r="B1" s="656"/>
      <c r="C1" s="656"/>
      <c r="D1" s="656"/>
      <c r="E1" s="656"/>
      <c r="F1" s="656"/>
      <c r="G1" s="656"/>
      <c r="H1" s="656"/>
    </row>
    <row r="2" spans="1:31" ht="12">
      <c r="A2" s="415"/>
      <c r="B2" s="415"/>
      <c r="C2" s="415"/>
      <c r="D2" s="415"/>
      <c r="E2" s="415"/>
      <c r="F2" s="415"/>
      <c r="G2" s="415"/>
      <c r="H2" s="415"/>
    </row>
    <row r="3" spans="1:31" ht="12">
      <c r="A3" s="689" t="s">
        <v>31</v>
      </c>
      <c r="B3" s="689"/>
      <c r="C3" s="689"/>
      <c r="D3" s="689"/>
      <c r="E3" s="689"/>
      <c r="F3" s="689"/>
      <c r="G3" s="689"/>
      <c r="H3" s="689"/>
    </row>
    <row r="4" spans="1:31" ht="18" customHeight="1">
      <c r="A4" s="680" t="s">
        <v>130</v>
      </c>
      <c r="B4" s="689" t="s">
        <v>173</v>
      </c>
      <c r="C4" s="689"/>
      <c r="D4" s="689"/>
      <c r="E4" s="689"/>
      <c r="F4" s="689"/>
      <c r="G4" s="689"/>
      <c r="H4" s="689"/>
      <c r="AC4" s="55">
        <v>2017</v>
      </c>
    </row>
    <row r="5" spans="1:31" ht="12">
      <c r="A5" s="681"/>
      <c r="B5" s="680">
        <v>2016</v>
      </c>
      <c r="C5" s="680">
        <v>2017</v>
      </c>
      <c r="D5" s="419" t="s">
        <v>175</v>
      </c>
      <c r="E5" s="689" t="s">
        <v>540</v>
      </c>
      <c r="F5" s="689"/>
      <c r="G5" s="419" t="s">
        <v>176</v>
      </c>
      <c r="H5" s="419" t="s">
        <v>175</v>
      </c>
      <c r="AC5" s="32" t="s">
        <v>134</v>
      </c>
      <c r="AD5" s="293">
        <v>3240</v>
      </c>
      <c r="AE5" s="61">
        <f t="shared" ref="AE5:AE11" si="0">AD5/$AD$12*100</f>
        <v>64.915244292854084</v>
      </c>
    </row>
    <row r="6" spans="1:31" ht="12">
      <c r="A6" s="710"/>
      <c r="B6" s="710"/>
      <c r="C6" s="710"/>
      <c r="D6" s="417" t="s">
        <v>89</v>
      </c>
      <c r="E6" s="418">
        <v>2017</v>
      </c>
      <c r="F6" s="419">
        <v>2018</v>
      </c>
      <c r="G6" s="448" t="s">
        <v>89</v>
      </c>
      <c r="H6" s="420" t="s">
        <v>89</v>
      </c>
      <c r="V6" s="62"/>
      <c r="W6" s="62"/>
      <c r="X6" s="62"/>
      <c r="Y6" s="62"/>
      <c r="Z6" s="62"/>
      <c r="AC6" s="380" t="s">
        <v>193</v>
      </c>
      <c r="AD6" s="201">
        <v>597.95839999999998</v>
      </c>
      <c r="AE6" s="61">
        <f t="shared" si="0"/>
        <v>11.980436917581532</v>
      </c>
    </row>
    <row r="7" spans="1:31">
      <c r="A7" s="608" t="s">
        <v>134</v>
      </c>
      <c r="B7" s="612">
        <v>6040</v>
      </c>
      <c r="C7" s="615">
        <v>3240</v>
      </c>
      <c r="D7" s="294">
        <f t="shared" ref="D7:D16" si="1">C7/$C$17*100</f>
        <v>64.912329732425732</v>
      </c>
      <c r="E7" s="618">
        <v>2515</v>
      </c>
      <c r="F7" s="620">
        <v>2050</v>
      </c>
      <c r="G7" s="78">
        <f>(F7/E7-1)*100</f>
        <v>-18.489065606361834</v>
      </c>
      <c r="H7" s="294">
        <f t="shared" ref="H7:H17" si="2">F7/$F$17*100</f>
        <v>71.449055150724078</v>
      </c>
      <c r="AC7" s="32" t="s">
        <v>191</v>
      </c>
      <c r="AD7" s="201">
        <v>500.00200000000001</v>
      </c>
      <c r="AE7" s="61">
        <f t="shared" si="0"/>
        <v>10.01782468423322</v>
      </c>
    </row>
    <row r="8" spans="1:31">
      <c r="A8" s="614" t="s">
        <v>190</v>
      </c>
      <c r="B8" s="610">
        <v>0</v>
      </c>
      <c r="C8" s="613">
        <v>376.65</v>
      </c>
      <c r="D8" s="81">
        <f t="shared" si="1"/>
        <v>7.5460583313944909</v>
      </c>
      <c r="E8" s="617">
        <v>0</v>
      </c>
      <c r="F8" s="619">
        <v>523.35</v>
      </c>
      <c r="G8" s="78"/>
      <c r="H8" s="81">
        <f t="shared" si="2"/>
        <v>18.240420982015337</v>
      </c>
      <c r="AC8" s="32" t="s">
        <v>190</v>
      </c>
      <c r="AD8" s="201">
        <v>376.65</v>
      </c>
      <c r="AE8" s="61">
        <f t="shared" si="0"/>
        <v>7.5463971490442869</v>
      </c>
    </row>
    <row r="9" spans="1:31">
      <c r="A9" s="608" t="s">
        <v>136</v>
      </c>
      <c r="B9" s="611">
        <v>219.58751000000001</v>
      </c>
      <c r="C9" s="613">
        <v>193.47348</v>
      </c>
      <c r="D9" s="78">
        <f t="shared" si="1"/>
        <v>3.8761772618024306</v>
      </c>
      <c r="E9" s="617">
        <v>42.448270000000001</v>
      </c>
      <c r="F9" s="619">
        <v>111.35707000000001</v>
      </c>
      <c r="G9" s="78">
        <f t="shared" ref="G9:G16" si="3">(F9/E9-1)*100</f>
        <v>162.33594443307115</v>
      </c>
      <c r="H9" s="81">
        <f t="shared" si="2"/>
        <v>3.8811499687088005</v>
      </c>
      <c r="AC9" s="32" t="s">
        <v>136</v>
      </c>
      <c r="AD9" s="201">
        <v>193.47348</v>
      </c>
      <c r="AE9" s="61">
        <f t="shared" si="0"/>
        <v>3.8763513019717961</v>
      </c>
    </row>
    <row r="10" spans="1:31">
      <c r="A10" s="608" t="s">
        <v>193</v>
      </c>
      <c r="B10" s="611">
        <v>574.88961999999992</v>
      </c>
      <c r="C10" s="613">
        <v>597.95839999999998</v>
      </c>
      <c r="D10" s="78">
        <f t="shared" si="1"/>
        <v>11.979899020701765</v>
      </c>
      <c r="E10" s="617">
        <v>230.29248000000001</v>
      </c>
      <c r="F10" s="619">
        <v>115.82176</v>
      </c>
      <c r="G10" s="78">
        <f t="shared" si="3"/>
        <v>-49.706668667600439</v>
      </c>
      <c r="H10" s="81">
        <f t="shared" si="2"/>
        <v>4.0367586916555735</v>
      </c>
      <c r="V10" s="91"/>
      <c r="AC10" s="32" t="s">
        <v>262</v>
      </c>
      <c r="AD10" s="201">
        <v>39.0396</v>
      </c>
      <c r="AE10" s="61">
        <f t="shared" si="0"/>
        <v>0.78218060836274894</v>
      </c>
    </row>
    <row r="11" spans="1:31">
      <c r="A11" s="608" t="s">
        <v>262</v>
      </c>
      <c r="B11" s="611">
        <v>44.047600000000003</v>
      </c>
      <c r="C11" s="613">
        <v>39.0396</v>
      </c>
      <c r="D11" s="78">
        <f t="shared" si="1"/>
        <v>0.78214549006852085</v>
      </c>
      <c r="E11" s="617">
        <v>26.73</v>
      </c>
      <c r="F11" s="619">
        <v>15.97</v>
      </c>
      <c r="G11" s="78">
        <f t="shared" si="3"/>
        <v>-40.254395809951362</v>
      </c>
      <c r="H11" s="81">
        <f t="shared" si="2"/>
        <v>0.55660556622295776</v>
      </c>
      <c r="V11" s="91"/>
      <c r="AC11" s="32" t="s">
        <v>177</v>
      </c>
      <c r="AD11" s="201">
        <v>44</v>
      </c>
      <c r="AE11" s="61">
        <f t="shared" si="0"/>
        <v>0.88156504595233942</v>
      </c>
    </row>
    <row r="12" spans="1:31">
      <c r="A12" s="608" t="s">
        <v>143</v>
      </c>
      <c r="B12" s="611">
        <v>14.1902861</v>
      </c>
      <c r="C12" s="613">
        <v>0.24974770000000002</v>
      </c>
      <c r="D12" s="78">
        <f t="shared" si="1"/>
        <v>5.0036126704675749E-3</v>
      </c>
      <c r="E12" s="617">
        <v>7.4607699999999999E-2</v>
      </c>
      <c r="F12" s="619">
        <v>0.18506</v>
      </c>
      <c r="G12" s="78">
        <f t="shared" si="3"/>
        <v>148.04410268645194</v>
      </c>
      <c r="H12" s="81">
        <f t="shared" si="2"/>
        <v>6.4499327542404854E-3</v>
      </c>
      <c r="V12" s="91"/>
      <c r="AC12" s="32"/>
      <c r="AD12" s="201">
        <f>SUM(AD5:AD11)</f>
        <v>4991.1234799999993</v>
      </c>
      <c r="AE12" s="61">
        <f>AD12/$AD$12*100</f>
        <v>100</v>
      </c>
    </row>
    <row r="13" spans="1:31" ht="12.75" customHeight="1">
      <c r="A13" s="608" t="s">
        <v>191</v>
      </c>
      <c r="B13" s="611">
        <v>1268.7</v>
      </c>
      <c r="C13" s="613">
        <v>500.00200000000001</v>
      </c>
      <c r="D13" s="78">
        <f t="shared" si="1"/>
        <v>10.017374904590227</v>
      </c>
      <c r="E13" s="617">
        <v>2E-3</v>
      </c>
      <c r="F13" s="619">
        <v>50</v>
      </c>
      <c r="G13" s="78"/>
      <c r="H13" s="81">
        <f t="shared" si="2"/>
        <v>1.7426598817249772</v>
      </c>
      <c r="AC13" s="32"/>
      <c r="AD13" s="44"/>
      <c r="AE13" s="61"/>
    </row>
    <row r="14" spans="1:31">
      <c r="A14" s="608" t="s">
        <v>414</v>
      </c>
      <c r="B14" s="611">
        <v>0</v>
      </c>
      <c r="C14" s="613">
        <v>13</v>
      </c>
      <c r="D14" s="78">
        <f t="shared" si="1"/>
        <v>0.26045070571652296</v>
      </c>
      <c r="E14" s="617">
        <v>13</v>
      </c>
      <c r="F14" s="619">
        <v>0</v>
      </c>
      <c r="G14" s="78"/>
      <c r="H14" s="81">
        <f t="shared" si="2"/>
        <v>0</v>
      </c>
      <c r="AC14" s="32"/>
      <c r="AD14" s="201"/>
      <c r="AE14" s="94"/>
    </row>
    <row r="15" spans="1:31">
      <c r="A15" s="608" t="s">
        <v>142</v>
      </c>
      <c r="B15" s="611">
        <v>200</v>
      </c>
      <c r="C15" s="613">
        <v>0</v>
      </c>
      <c r="D15" s="78">
        <f t="shared" si="1"/>
        <v>0</v>
      </c>
      <c r="E15" s="616"/>
      <c r="F15" s="619"/>
      <c r="G15" s="78"/>
      <c r="H15" s="81">
        <f t="shared" si="2"/>
        <v>0</v>
      </c>
      <c r="AE15" s="94"/>
    </row>
    <row r="16" spans="1:31">
      <c r="A16" s="608" t="s">
        <v>177</v>
      </c>
      <c r="B16" s="611">
        <v>40.424557199999995</v>
      </c>
      <c r="C16" s="609">
        <v>30.974353499999999</v>
      </c>
      <c r="D16" s="78">
        <f t="shared" si="1"/>
        <v>0.62056094062985034</v>
      </c>
      <c r="E16" s="616">
        <v>27.713153500000001</v>
      </c>
      <c r="F16" s="619">
        <v>2.4933099999999997</v>
      </c>
      <c r="G16" s="78">
        <f t="shared" si="3"/>
        <v>-91.003153069534292</v>
      </c>
      <c r="H16" s="81">
        <f t="shared" si="2"/>
        <v>8.6899826194074048E-2</v>
      </c>
      <c r="I16" s="91"/>
      <c r="J16" s="91"/>
      <c r="K16" s="91"/>
      <c r="L16" s="91"/>
      <c r="M16" s="91"/>
      <c r="N16" s="91"/>
      <c r="O16" s="91"/>
      <c r="P16" s="91"/>
      <c r="Q16" s="91"/>
      <c r="R16" s="91"/>
      <c r="S16" s="91"/>
      <c r="T16" s="91"/>
      <c r="U16" s="91"/>
      <c r="AC16" s="12"/>
      <c r="AD16" s="62"/>
      <c r="AE16" s="87"/>
    </row>
    <row r="17" spans="1:31" ht="12">
      <c r="A17" s="367" t="s">
        <v>112</v>
      </c>
      <c r="B17" s="364">
        <f>SUM(B7:B16)</f>
        <v>8401.8395732999998</v>
      </c>
      <c r="C17" s="364">
        <f>SUM(C7:C16)</f>
        <v>4991.3475811999997</v>
      </c>
      <c r="D17" s="360">
        <f>C17/$C$17*100</f>
        <v>100</v>
      </c>
      <c r="E17" s="365">
        <f>SUM(E7:E16)</f>
        <v>2855.2605111999997</v>
      </c>
      <c r="F17" s="365">
        <f>SUM(F7:F16)</f>
        <v>2869.1771999999992</v>
      </c>
      <c r="G17" s="360">
        <f>(F17/E17-1)*100</f>
        <v>0.48740522083396964</v>
      </c>
      <c r="H17" s="359">
        <f t="shared" si="2"/>
        <v>100</v>
      </c>
      <c r="AC17" s="32" t="str">
        <f>A7</f>
        <v>Brasil</v>
      </c>
      <c r="AD17" s="293">
        <f>F7</f>
        <v>2050</v>
      </c>
      <c r="AE17" s="61">
        <f t="shared" ref="AE17:AE22" si="4">+AD17/$AD$23*100</f>
        <v>71.449055150724064</v>
      </c>
    </row>
    <row r="18" spans="1:31">
      <c r="A18" s="84" t="s">
        <v>376</v>
      </c>
      <c r="B18" s="31"/>
      <c r="C18" s="31"/>
      <c r="D18" s="31"/>
      <c r="E18" s="31"/>
      <c r="F18" s="31"/>
      <c r="G18" s="31"/>
      <c r="H18" s="85"/>
      <c r="AC18" s="32" t="str">
        <f>A8</f>
        <v>Venezuela</v>
      </c>
      <c r="AD18" s="293">
        <f>F8</f>
        <v>523.35</v>
      </c>
      <c r="AE18" s="61">
        <f t="shared" si="4"/>
        <v>18.240420982015333</v>
      </c>
    </row>
    <row r="19" spans="1:31">
      <c r="A19" s="12"/>
      <c r="B19" s="12"/>
      <c r="C19" s="12"/>
      <c r="D19" s="12"/>
      <c r="E19" s="12"/>
      <c r="F19" s="12"/>
      <c r="G19" s="12"/>
      <c r="H19" s="12"/>
      <c r="AC19" s="32" t="str">
        <f>A9</f>
        <v>Perú</v>
      </c>
      <c r="AD19" s="293">
        <f>F9</f>
        <v>111.35707000000001</v>
      </c>
      <c r="AE19" s="61">
        <f t="shared" si="4"/>
        <v>3.8811499687087996</v>
      </c>
    </row>
    <row r="20" spans="1:31">
      <c r="A20" s="12"/>
      <c r="B20" s="12"/>
      <c r="C20" s="12"/>
      <c r="D20" s="12"/>
      <c r="E20" s="12"/>
      <c r="F20" s="12"/>
      <c r="G20" s="12"/>
      <c r="H20" s="12"/>
      <c r="AC20" s="32" t="str">
        <f>A10</f>
        <v>Bolivia</v>
      </c>
      <c r="AD20" s="293">
        <f>F10</f>
        <v>115.82176</v>
      </c>
      <c r="AE20" s="61">
        <f t="shared" si="4"/>
        <v>4.0367586916555727</v>
      </c>
    </row>
    <row r="21" spans="1:31">
      <c r="A21" s="12"/>
      <c r="B21" s="12"/>
      <c r="C21" s="12"/>
      <c r="D21" s="12"/>
      <c r="E21" s="12"/>
      <c r="F21" s="12"/>
      <c r="G21" s="12"/>
      <c r="H21" s="12"/>
      <c r="AC21" s="32" t="str">
        <f>A11</f>
        <v>Panamá</v>
      </c>
      <c r="AD21" s="293">
        <f>F11</f>
        <v>15.97</v>
      </c>
      <c r="AE21" s="61">
        <f t="shared" si="4"/>
        <v>0.55660556622295765</v>
      </c>
    </row>
    <row r="22" spans="1:31">
      <c r="A22" s="12"/>
      <c r="B22" s="12"/>
      <c r="C22" s="12"/>
      <c r="D22" s="12"/>
      <c r="E22" s="12"/>
      <c r="F22" s="12"/>
      <c r="G22" s="12"/>
      <c r="H22" s="12"/>
      <c r="AC22" s="32" t="s">
        <v>177</v>
      </c>
      <c r="AD22" s="201">
        <f>SUM(F12:F16)</f>
        <v>52.678370000000001</v>
      </c>
      <c r="AE22" s="61">
        <f t="shared" si="4"/>
        <v>1.8360096406732913</v>
      </c>
    </row>
    <row r="23" spans="1:31">
      <c r="A23" s="12"/>
      <c r="B23" s="12"/>
      <c r="C23" s="12"/>
      <c r="D23" s="12"/>
      <c r="E23" s="12"/>
      <c r="F23" s="12"/>
      <c r="G23" s="12"/>
      <c r="H23" s="12"/>
      <c r="AC23" s="12"/>
      <c r="AD23" s="62">
        <f>+SUM(AD17:AD22)</f>
        <v>2869.1771999999996</v>
      </c>
      <c r="AE23" s="62"/>
    </row>
    <row r="24" spans="1:31">
      <c r="A24" s="12"/>
      <c r="B24" s="12"/>
      <c r="C24" s="12"/>
      <c r="D24" s="12"/>
      <c r="E24" s="12"/>
      <c r="F24" s="12"/>
      <c r="G24" s="12"/>
      <c r="H24" s="12"/>
      <c r="AC24" s="12"/>
      <c r="AD24" s="62"/>
      <c r="AE24" s="62"/>
    </row>
    <row r="25" spans="1:31">
      <c r="AC25" s="12"/>
      <c r="AD25" s="62"/>
      <c r="AE25" s="62"/>
    </row>
    <row r="26" spans="1:31">
      <c r="AC26" s="12"/>
      <c r="AD26" s="62"/>
      <c r="AE26" s="62"/>
    </row>
    <row r="27" spans="1:31">
      <c r="AC27" s="12"/>
      <c r="AD27" s="62"/>
      <c r="AE27" s="62"/>
    </row>
    <row r="28" spans="1:31">
      <c r="AC28" s="12"/>
      <c r="AD28" s="62"/>
      <c r="AE28" s="62"/>
    </row>
    <row r="29" spans="1:31">
      <c r="AC29" s="12"/>
      <c r="AD29" s="62"/>
      <c r="AE29" s="62"/>
    </row>
    <row r="30" spans="1:31">
      <c r="AC30" s="12"/>
      <c r="AD30" s="62"/>
      <c r="AE30" s="62"/>
    </row>
    <row r="31" spans="1:31">
      <c r="AC31" s="12"/>
      <c r="AD31" s="62"/>
      <c r="AE31" s="62"/>
    </row>
    <row r="32" spans="1:31">
      <c r="AC32" s="12"/>
      <c r="AD32" s="62"/>
      <c r="AE32" s="109"/>
    </row>
    <row r="33" spans="29:31">
      <c r="AC33" s="12"/>
      <c r="AD33" s="62"/>
      <c r="AE33" s="109"/>
    </row>
    <row r="34" spans="29:31">
      <c r="AC34" s="12"/>
      <c r="AD34" s="62"/>
      <c r="AE34" s="61"/>
    </row>
    <row r="35" spans="29:31">
      <c r="AC35" s="12"/>
      <c r="AD35" s="62"/>
      <c r="AE35" s="61"/>
    </row>
    <row r="36" spans="29:31">
      <c r="AC36" s="12"/>
      <c r="AD36" s="62"/>
    </row>
    <row r="37" spans="29:31" ht="12.75" customHeight="1"/>
    <row r="54" spans="1:8" ht="13.2">
      <c r="A54" s="658">
        <v>31</v>
      </c>
      <c r="B54" s="658"/>
      <c r="C54" s="658"/>
      <c r="D54" s="658"/>
      <c r="E54" s="658"/>
      <c r="F54" s="658"/>
      <c r="G54" s="658"/>
      <c r="H54" s="658"/>
    </row>
  </sheetData>
  <mergeCells count="8">
    <mergeCell ref="A54:H54"/>
    <mergeCell ref="A1:H1"/>
    <mergeCell ref="A3:H3"/>
    <mergeCell ref="B4:H4"/>
    <mergeCell ref="E5:F5"/>
    <mergeCell ref="A4:A6"/>
    <mergeCell ref="B5:B6"/>
    <mergeCell ref="C5:C6"/>
  </mergeCells>
  <printOptions horizontalCentered="1"/>
  <pageMargins left="0.59055118110236227" right="0.59055118110236227" top="1.0236220472440944" bottom="0.82677165354330717" header="0.51181102362204722" footer="0.19685039370078741"/>
  <pageSetup firstPageNumber="0" orientation="portrait" r:id="rId1"/>
  <colBreaks count="1" manualBreakCount="1">
    <brk id="8" max="1048575" man="1"/>
  </colBreaks>
  <ignoredErrors>
    <ignoredError sqref="B17:C17 E17:F17" formulaRange="1"/>
    <ignoredError sqref="D17" formula="1" formulaRange="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6"/>
  <sheetViews>
    <sheetView tabSelected="1" zoomScale="98" zoomScaleNormal="98" zoomScaleSheetLayoutView="100" zoomScalePageLayoutView="98" workbookViewId="0">
      <selection activeCell="H16" sqref="H16"/>
    </sheetView>
  </sheetViews>
  <sheetFormatPr baseColWidth="10" defaultColWidth="10.921875" defaultRowHeight="11.4"/>
  <cols>
    <col min="1" max="1" width="10" style="11" customWidth="1"/>
    <col min="2" max="12" width="6.3828125" style="11" customWidth="1"/>
    <col min="13" max="13" width="7.4609375" style="11" customWidth="1"/>
    <col min="14" max="54" width="6.3828125" style="11" customWidth="1"/>
    <col min="55" max="56" width="7.69140625" style="11" customWidth="1"/>
    <col min="57" max="57" width="2.4609375" style="11" customWidth="1"/>
    <col min="58" max="61" width="3.921875" style="11" customWidth="1"/>
    <col min="62" max="62" width="4.07421875" style="11" customWidth="1"/>
    <col min="63" max="63" width="4.4609375" style="11" customWidth="1"/>
    <col min="64" max="64" width="5" style="11" customWidth="1"/>
    <col min="65" max="65" width="4.4609375" style="11" customWidth="1"/>
    <col min="66" max="66" width="4.921875" style="11" customWidth="1"/>
    <col min="67" max="68" width="5" style="11" customWidth="1"/>
    <col min="69" max="69" width="6.07421875" style="11" customWidth="1"/>
    <col min="70" max="70" width="5.3828125" style="11" customWidth="1"/>
    <col min="71" max="71" width="6.3828125" style="11" customWidth="1"/>
    <col min="72" max="72" width="3.4609375" style="11" bestFit="1" customWidth="1"/>
    <col min="73" max="16384" width="10.921875" style="11"/>
  </cols>
  <sheetData>
    <row r="1" spans="1:55" ht="12">
      <c r="A1" s="656" t="s">
        <v>332</v>
      </c>
      <c r="B1" s="656"/>
      <c r="C1" s="656"/>
      <c r="D1" s="656"/>
      <c r="E1" s="656"/>
      <c r="F1" s="656"/>
      <c r="G1" s="656"/>
      <c r="H1" s="656"/>
      <c r="I1" s="656"/>
      <c r="J1" s="656"/>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ht="12">
      <c r="A2" s="421"/>
      <c r="B2" s="421"/>
      <c r="C2" s="421"/>
      <c r="D2" s="421"/>
      <c r="E2" s="421"/>
      <c r="F2" s="421"/>
      <c r="G2" s="421"/>
      <c r="H2" s="421"/>
      <c r="I2" s="421"/>
      <c r="J2" s="421"/>
    </row>
    <row r="3" spans="1:55" ht="16.2" customHeight="1">
      <c r="A3" s="765" t="s">
        <v>33</v>
      </c>
      <c r="B3" s="765"/>
      <c r="C3" s="765"/>
      <c r="D3" s="765"/>
      <c r="E3" s="765"/>
      <c r="F3" s="765"/>
      <c r="G3" s="765"/>
      <c r="H3" s="765"/>
      <c r="I3" s="765"/>
      <c r="J3" s="765"/>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ht="18" customHeight="1">
      <c r="A4" s="681" t="s">
        <v>169</v>
      </c>
      <c r="B4" s="681" t="s">
        <v>166</v>
      </c>
      <c r="C4" s="681"/>
      <c r="D4" s="681" t="s">
        <v>167</v>
      </c>
      <c r="E4" s="681"/>
      <c r="F4" s="681" t="s">
        <v>168</v>
      </c>
      <c r="G4" s="681"/>
      <c r="H4" s="766" t="s">
        <v>471</v>
      </c>
      <c r="I4" s="766"/>
      <c r="J4" s="766"/>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55" ht="12">
      <c r="A5" s="681"/>
      <c r="B5" s="701" t="s">
        <v>170</v>
      </c>
      <c r="C5" s="701"/>
      <c r="D5" s="688" t="s">
        <v>366</v>
      </c>
      <c r="E5" s="688"/>
      <c r="F5" s="701" t="s">
        <v>367</v>
      </c>
      <c r="G5" s="701"/>
      <c r="H5" s="680" t="s">
        <v>166</v>
      </c>
      <c r="I5" s="418" t="s">
        <v>161</v>
      </c>
      <c r="J5" s="419" t="s">
        <v>161</v>
      </c>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row>
    <row r="6" spans="1:55" ht="12">
      <c r="A6" s="710"/>
      <c r="B6" s="427">
        <v>2017</v>
      </c>
      <c r="C6" s="427">
        <v>2018</v>
      </c>
      <c r="D6" s="427">
        <v>2017</v>
      </c>
      <c r="E6" s="427">
        <v>2018</v>
      </c>
      <c r="F6" s="427">
        <v>2017</v>
      </c>
      <c r="G6" s="427">
        <v>2018</v>
      </c>
      <c r="H6" s="710"/>
      <c r="I6" s="447" t="s">
        <v>198</v>
      </c>
      <c r="J6" s="447" t="s">
        <v>172</v>
      </c>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row>
    <row r="7" spans="1:55">
      <c r="A7" s="57" t="s">
        <v>90</v>
      </c>
      <c r="B7" s="621">
        <v>995.57399999999996</v>
      </c>
      <c r="C7" s="621">
        <v>739.29079999999988</v>
      </c>
      <c r="D7" s="621">
        <v>3812.94</v>
      </c>
      <c r="E7" s="621">
        <v>2988.8750300000002</v>
      </c>
      <c r="F7" s="75">
        <f>D7/B7*1000</f>
        <v>3829.8910979997468</v>
      </c>
      <c r="G7" s="75">
        <f>E7/C7*1000</f>
        <v>4042.8949339015185</v>
      </c>
      <c r="H7" s="81">
        <f>(C7/B7-1)*100</f>
        <v>-25.742255221610854</v>
      </c>
      <c r="I7" s="81">
        <f>(E7/D7-1)*100</f>
        <v>-21.612324610405619</v>
      </c>
      <c r="J7" s="81">
        <f>(G7/F7-1)*100</f>
        <v>5.5616159951132227</v>
      </c>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row>
    <row r="8" spans="1:55">
      <c r="A8" s="32" t="s">
        <v>91</v>
      </c>
      <c r="B8" s="621">
        <v>492.17</v>
      </c>
      <c r="C8" s="621">
        <v>654.92499999999995</v>
      </c>
      <c r="D8" s="621">
        <v>1891.8630000000001</v>
      </c>
      <c r="E8" s="621">
        <v>2726.7269999999999</v>
      </c>
      <c r="F8" s="75">
        <f t="shared" ref="F8:F18" si="0">D8/B8*1000</f>
        <v>3843.9218156328097</v>
      </c>
      <c r="G8" s="75">
        <f>E8/C8*1000</f>
        <v>4163.4187120662673</v>
      </c>
      <c r="H8" s="81">
        <f>(C8/B8-1)*100</f>
        <v>33.068858321311723</v>
      </c>
      <c r="I8" s="81">
        <f>(E8/D8-1)*100</f>
        <v>44.129199630205761</v>
      </c>
      <c r="J8" s="81">
        <f>(G8/F8-1)*100</f>
        <v>8.311742843834601</v>
      </c>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row>
    <row r="9" spans="1:55">
      <c r="A9" s="32" t="s">
        <v>92</v>
      </c>
      <c r="B9" s="621">
        <v>863.51</v>
      </c>
      <c r="C9" s="621">
        <v>695.86900000000003</v>
      </c>
      <c r="D9" s="621">
        <v>3542.7640000000001</v>
      </c>
      <c r="E9" s="621">
        <v>2875.7289999999998</v>
      </c>
      <c r="F9" s="75">
        <f t="shared" si="0"/>
        <v>4102.7480862989432</v>
      </c>
      <c r="G9" s="75">
        <f>E9/C9*1000</f>
        <v>4132.5723663505632</v>
      </c>
      <c r="H9" s="81">
        <f>(C9/B9-1)*100</f>
        <v>-19.413903718544077</v>
      </c>
      <c r="I9" s="81">
        <f>(E9/D9-1)*100</f>
        <v>-18.828095803163869</v>
      </c>
      <c r="J9" s="81">
        <f>(G9/F9-1)*100</f>
        <v>0.72693422614023007</v>
      </c>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row>
    <row r="10" spans="1:55">
      <c r="A10" s="32" t="s">
        <v>93</v>
      </c>
      <c r="B10" s="621">
        <v>1061.367</v>
      </c>
      <c r="C10" s="621">
        <v>457.85500000000002</v>
      </c>
      <c r="D10" s="621">
        <v>4247.29</v>
      </c>
      <c r="E10" s="621">
        <v>2039.7760000000001</v>
      </c>
      <c r="F10" s="75">
        <f t="shared" si="0"/>
        <v>4001.7166540885478</v>
      </c>
      <c r="G10" s="75">
        <f>E10/C10*1000</f>
        <v>4455.0698365202952</v>
      </c>
      <c r="H10" s="81">
        <f>(C10/B10-1)*100</f>
        <v>-56.86176412117581</v>
      </c>
      <c r="I10" s="81">
        <f>(E10/D10-1)*100</f>
        <v>-51.974647363377578</v>
      </c>
      <c r="J10" s="81">
        <f>(G10/F10-1)*100</f>
        <v>11.328967581164374</v>
      </c>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row>
    <row r="11" spans="1:55">
      <c r="A11" s="32" t="s">
        <v>94</v>
      </c>
      <c r="B11" s="621">
        <v>729.01599999999996</v>
      </c>
      <c r="C11" s="621">
        <v>472.57400000000001</v>
      </c>
      <c r="D11" s="621">
        <v>2867.116</v>
      </c>
      <c r="E11" s="621">
        <v>1991.76</v>
      </c>
      <c r="F11" s="75">
        <f t="shared" si="0"/>
        <v>3932.8574407146075</v>
      </c>
      <c r="G11" s="75">
        <f>E11/C11*1000</f>
        <v>4214.7049985822323</v>
      </c>
      <c r="H11" s="81">
        <f>(C11/B11-1)*100</f>
        <v>-35.176457032493111</v>
      </c>
      <c r="I11" s="81">
        <f>(E11/D11-1)*100</f>
        <v>-30.530888879277995</v>
      </c>
      <c r="J11" s="81">
        <f>(G11/F11-1)*100</f>
        <v>7.1664829482457115</v>
      </c>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row>
    <row r="12" spans="1:55">
      <c r="A12" s="32" t="s">
        <v>95</v>
      </c>
      <c r="B12" s="621">
        <v>401.77600000000001</v>
      </c>
      <c r="C12" s="621"/>
      <c r="D12" s="621">
        <v>1727.1179999999999</v>
      </c>
      <c r="E12" s="621"/>
      <c r="F12" s="75">
        <f t="shared" si="0"/>
        <v>4298.7087332244837</v>
      </c>
      <c r="G12" s="75"/>
      <c r="H12" s="81"/>
      <c r="I12" s="81"/>
      <c r="J12" s="81"/>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row>
    <row r="13" spans="1:55">
      <c r="A13" s="32" t="s">
        <v>96</v>
      </c>
      <c r="B13" s="621">
        <v>779.06700000000001</v>
      </c>
      <c r="C13" s="621"/>
      <c r="D13" s="621">
        <v>3146.4520000000002</v>
      </c>
      <c r="E13" s="621"/>
      <c r="F13" s="75">
        <f t="shared" si="0"/>
        <v>4038.7437794182024</v>
      </c>
      <c r="G13" s="75"/>
      <c r="H13" s="81"/>
      <c r="I13" s="81"/>
      <c r="J13" s="81"/>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row>
    <row r="14" spans="1:55">
      <c r="A14" s="32" t="s">
        <v>97</v>
      </c>
      <c r="B14" s="621">
        <v>654.6816399999999</v>
      </c>
      <c r="C14" s="621"/>
      <c r="D14" s="621">
        <v>2686.4396900000002</v>
      </c>
      <c r="E14" s="621"/>
      <c r="F14" s="75">
        <f t="shared" si="0"/>
        <v>4103.4290957052044</v>
      </c>
      <c r="G14" s="75"/>
      <c r="H14" s="81"/>
      <c r="I14" s="81"/>
      <c r="J14" s="81"/>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c r="A15" s="32" t="s">
        <v>98</v>
      </c>
      <c r="B15" s="621">
        <v>581.12303999999995</v>
      </c>
      <c r="C15" s="621"/>
      <c r="D15" s="621">
        <v>2433.5587399999999</v>
      </c>
      <c r="E15" s="621"/>
      <c r="F15" s="75">
        <f t="shared" si="0"/>
        <v>4187.6824226415119</v>
      </c>
      <c r="G15" s="75"/>
      <c r="H15" s="81"/>
      <c r="I15" s="81"/>
      <c r="J15" s="81"/>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row>
    <row r="16" spans="1:55">
      <c r="A16" s="32" t="s">
        <v>99</v>
      </c>
      <c r="B16" s="621">
        <v>850.48418000000004</v>
      </c>
      <c r="C16" s="621"/>
      <c r="D16" s="621">
        <v>3622.5845600000002</v>
      </c>
      <c r="E16" s="621"/>
      <c r="F16" s="75">
        <f t="shared" si="0"/>
        <v>4259.4379121784486</v>
      </c>
      <c r="G16" s="75"/>
      <c r="H16" s="81"/>
      <c r="I16" s="81"/>
      <c r="J16" s="81"/>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row>
    <row r="17" spans="1:72">
      <c r="A17" s="32" t="s">
        <v>100</v>
      </c>
      <c r="B17" s="621">
        <v>1094.72424</v>
      </c>
      <c r="C17" s="621"/>
      <c r="D17" s="621">
        <v>4695.8283199999996</v>
      </c>
      <c r="E17" s="621"/>
      <c r="F17" s="75">
        <f t="shared" si="0"/>
        <v>4289.5079403740983</v>
      </c>
      <c r="G17" s="75"/>
      <c r="H17" s="81"/>
      <c r="I17" s="81"/>
      <c r="J17" s="81"/>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row>
    <row r="18" spans="1:72">
      <c r="A18" s="32" t="s">
        <v>101</v>
      </c>
      <c r="B18" s="621">
        <v>841.721</v>
      </c>
      <c r="C18" s="621"/>
      <c r="D18" s="621">
        <v>3389.7330000000002</v>
      </c>
      <c r="E18" s="621"/>
      <c r="F18" s="75">
        <f t="shared" si="0"/>
        <v>4027.1455743649021</v>
      </c>
      <c r="G18" s="75"/>
      <c r="H18" s="81"/>
      <c r="I18" s="81"/>
      <c r="J18" s="81"/>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row>
    <row r="19" spans="1:72" ht="12">
      <c r="A19" s="394" t="s">
        <v>554</v>
      </c>
      <c r="B19" s="365">
        <f>SUM(B7:B11)</f>
        <v>4141.6369999999997</v>
      </c>
      <c r="C19" s="365">
        <f t="shared" ref="C19:E19" si="1">SUM(C7:C11)</f>
        <v>3020.5138000000002</v>
      </c>
      <c r="D19" s="365">
        <f t="shared" si="1"/>
        <v>16361.973</v>
      </c>
      <c r="E19" s="365">
        <f t="shared" si="1"/>
        <v>12622.867029999999</v>
      </c>
      <c r="F19" s="364">
        <f>D19/B19*1000</f>
        <v>3950.605279989531</v>
      </c>
      <c r="G19" s="364">
        <f>E19/C19*1000</f>
        <v>4179.046303314356</v>
      </c>
      <c r="H19" s="357">
        <f>(C19/B19-1)*100</f>
        <v>-27.069566936938216</v>
      </c>
      <c r="I19" s="357">
        <f>(E19/D19-1)*100</f>
        <v>-22.852414986872304</v>
      </c>
      <c r="J19" s="356">
        <f>(G19/F19-1)*100</f>
        <v>5.7824309728414569</v>
      </c>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row>
    <row r="20" spans="1:72" ht="12">
      <c r="A20" s="367" t="s">
        <v>266</v>
      </c>
      <c r="B20" s="365">
        <f>+SUM(B7:B18)</f>
        <v>9345.2140999999992</v>
      </c>
      <c r="C20" s="365"/>
      <c r="D20" s="365">
        <f>+SUM(D7:D18)</f>
        <v>38063.687310000001</v>
      </c>
      <c r="E20" s="365"/>
      <c r="F20" s="364">
        <f>D20/B20*1000</f>
        <v>4073.0674442226</v>
      </c>
      <c r="G20" s="364"/>
      <c r="H20" s="357"/>
      <c r="I20" s="357"/>
      <c r="J20" s="356"/>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72">
      <c r="A21" s="84" t="s">
        <v>374</v>
      </c>
      <c r="B21" s="31"/>
      <c r="C21" s="31"/>
      <c r="D21" s="31"/>
      <c r="E21" s="31"/>
      <c r="F21" s="31"/>
      <c r="G21" s="31"/>
      <c r="H21" s="31"/>
      <c r="I21" s="31"/>
      <c r="J21" s="85"/>
    </row>
    <row r="22" spans="1:72" ht="12" customHeight="1"/>
    <row r="23" spans="1:72" ht="12" customHeight="1"/>
    <row r="24" spans="1:72" ht="12" customHeight="1"/>
    <row r="25" spans="1:72" ht="12" customHeight="1">
      <c r="BF25" s="88">
        <v>2004</v>
      </c>
      <c r="BG25" s="88">
        <v>2005</v>
      </c>
      <c r="BH25" s="11">
        <v>2006</v>
      </c>
      <c r="BI25" s="11">
        <v>2007</v>
      </c>
      <c r="BJ25" s="55">
        <v>2008</v>
      </c>
      <c r="BK25" s="11">
        <v>2009</v>
      </c>
      <c r="BL25" s="162">
        <v>2010</v>
      </c>
      <c r="BM25" s="162">
        <v>2011</v>
      </c>
      <c r="BN25" s="11">
        <v>2012</v>
      </c>
      <c r="BO25" s="11">
        <v>2013</v>
      </c>
      <c r="BP25" s="11">
        <v>2014</v>
      </c>
      <c r="BQ25" s="11">
        <v>2015</v>
      </c>
      <c r="BR25" s="11">
        <v>2016</v>
      </c>
      <c r="BS25" s="11">
        <v>2017</v>
      </c>
      <c r="BT25" s="11">
        <v>2018</v>
      </c>
    </row>
    <row r="26" spans="1:72" ht="12" customHeight="1">
      <c r="BE26" s="12" t="s">
        <v>90</v>
      </c>
      <c r="BF26" s="62">
        <v>1547.6453557267948</v>
      </c>
      <c r="BG26" s="62">
        <v>1669.7559638058676</v>
      </c>
      <c r="BH26" s="44">
        <v>3115.4372263672549</v>
      </c>
      <c r="BI26" s="44">
        <v>2783.2855895055741</v>
      </c>
      <c r="BJ26" s="44">
        <v>4439</v>
      </c>
      <c r="BK26" s="44">
        <v>3182</v>
      </c>
      <c r="BL26" s="44">
        <v>3792</v>
      </c>
      <c r="BM26" s="44">
        <v>4293.9849699022252</v>
      </c>
      <c r="BN26" s="44">
        <v>4507</v>
      </c>
      <c r="BO26" s="44">
        <v>4656</v>
      </c>
      <c r="BP26" s="44">
        <v>5065.6472021881891</v>
      </c>
      <c r="BQ26" s="44">
        <v>4627.4291167798719</v>
      </c>
      <c r="BR26" s="44">
        <v>3270</v>
      </c>
      <c r="BS26" s="44">
        <v>3829.8910979997468</v>
      </c>
      <c r="BT26" s="44">
        <v>4042.8949339015185</v>
      </c>
    </row>
    <row r="27" spans="1:72" ht="12" customHeight="1">
      <c r="BE27" s="12" t="s">
        <v>91</v>
      </c>
      <c r="BF27" s="62">
        <v>1694.3635936635883</v>
      </c>
      <c r="BG27" s="62">
        <v>1578.6161947255207</v>
      </c>
      <c r="BH27" s="44">
        <v>3109.0201956929586</v>
      </c>
      <c r="BI27" s="44">
        <v>2978.2406559731335</v>
      </c>
      <c r="BJ27" s="44">
        <v>4786</v>
      </c>
      <c r="BK27" s="44">
        <v>3077</v>
      </c>
      <c r="BL27" s="44">
        <v>4075</v>
      </c>
      <c r="BM27" s="44">
        <v>4348.0337795936239</v>
      </c>
      <c r="BN27" s="44">
        <v>4631</v>
      </c>
      <c r="BO27" s="44">
        <v>4620</v>
      </c>
      <c r="BP27" s="44">
        <v>5256.8497396632674</v>
      </c>
      <c r="BQ27" s="44">
        <v>4583.743365920549</v>
      </c>
      <c r="BR27" s="44">
        <v>3294</v>
      </c>
      <c r="BS27" s="44">
        <v>3843.9218156328097</v>
      </c>
      <c r="BT27" s="44">
        <v>4163.4187120662673</v>
      </c>
    </row>
    <row r="28" spans="1:72" ht="12" customHeight="1">
      <c r="BE28" s="12" t="s">
        <v>92</v>
      </c>
      <c r="BF28" s="62">
        <v>2307.7770029728044</v>
      </c>
      <c r="BG28" s="62">
        <v>1134.3346180711471</v>
      </c>
      <c r="BH28" s="44">
        <v>3125.5737803451898</v>
      </c>
      <c r="BI28" s="44">
        <v>2989.9522627998326</v>
      </c>
      <c r="BJ28" s="44">
        <v>4492</v>
      </c>
      <c r="BK28" s="44">
        <v>2825</v>
      </c>
      <c r="BL28" s="44">
        <v>3975</v>
      </c>
      <c r="BM28" s="44">
        <v>4473.3542250907522</v>
      </c>
      <c r="BN28" s="44">
        <v>4654</v>
      </c>
      <c r="BO28" s="44">
        <v>4669</v>
      </c>
      <c r="BP28" s="44">
        <v>5124.9590599650573</v>
      </c>
      <c r="BQ28" s="44">
        <v>4311.1350684753688</v>
      </c>
      <c r="BR28" s="44">
        <v>3182</v>
      </c>
      <c r="BS28" s="44">
        <v>4102.7480862989432</v>
      </c>
      <c r="BT28" s="44">
        <v>4132.5723663505632</v>
      </c>
    </row>
    <row r="29" spans="1:72" ht="12" customHeight="1">
      <c r="BE29" s="12" t="s">
        <v>93</v>
      </c>
      <c r="BF29" s="62">
        <v>1568.7976098535241</v>
      </c>
      <c r="BG29" s="62">
        <v>1684.4527267625581</v>
      </c>
      <c r="BH29" s="44">
        <v>3177.0144971141535</v>
      </c>
      <c r="BI29" s="44">
        <v>3115.6447207660954</v>
      </c>
      <c r="BJ29" s="44">
        <v>4692</v>
      </c>
      <c r="BK29" s="44">
        <v>2510</v>
      </c>
      <c r="BL29" s="44">
        <v>4068</v>
      </c>
      <c r="BM29" s="44">
        <v>4556.9954941374899</v>
      </c>
      <c r="BN29" s="44">
        <v>4642</v>
      </c>
      <c r="BO29" s="44">
        <v>4466</v>
      </c>
      <c r="BP29" s="44">
        <v>5108.8483877448534</v>
      </c>
      <c r="BQ29" s="44">
        <v>3934.9065603801969</v>
      </c>
      <c r="BR29" s="44">
        <v>3191</v>
      </c>
      <c r="BS29" s="44">
        <v>4001.7166540885478</v>
      </c>
      <c r="BT29" s="44">
        <v>4455.0525600788014</v>
      </c>
    </row>
    <row r="30" spans="1:72" ht="12" customHeight="1">
      <c r="BE30" s="12" t="s">
        <v>94</v>
      </c>
      <c r="BF30" s="62">
        <v>1860.2176531183375</v>
      </c>
      <c r="BG30" s="62">
        <v>1471.3269285854217</v>
      </c>
      <c r="BH30" s="44">
        <v>3125.527347256299</v>
      </c>
      <c r="BI30" s="44">
        <v>3274.0311943593761</v>
      </c>
      <c r="BJ30" s="44">
        <v>4684</v>
      </c>
      <c r="BK30" s="44">
        <v>2806</v>
      </c>
      <c r="BL30" s="44">
        <v>3936</v>
      </c>
      <c r="BM30" s="44">
        <v>4462.9133510823704</v>
      </c>
      <c r="BN30" s="44">
        <v>4765</v>
      </c>
      <c r="BO30" s="44">
        <v>4744</v>
      </c>
      <c r="BP30" s="44">
        <v>5154</v>
      </c>
      <c r="BQ30" s="44">
        <v>4202.5121018572991</v>
      </c>
      <c r="BR30" s="44">
        <v>3142</v>
      </c>
      <c r="BS30" s="44">
        <v>3932.8574407146075</v>
      </c>
      <c r="BT30" s="44">
        <v>4214.7049985822323</v>
      </c>
    </row>
    <row r="31" spans="1:72" ht="12" customHeight="1">
      <c r="BE31" s="12" t="s">
        <v>95</v>
      </c>
      <c r="BF31" s="62">
        <v>1390.7873646068626</v>
      </c>
      <c r="BG31" s="62">
        <v>1985.6848131901722</v>
      </c>
      <c r="BH31" s="44">
        <v>2935.8341237341756</v>
      </c>
      <c r="BI31" s="44">
        <v>3584.926716909622</v>
      </c>
      <c r="BJ31" s="44">
        <v>4961</v>
      </c>
      <c r="BK31" s="44">
        <v>2747</v>
      </c>
      <c r="BL31" s="44">
        <v>4158</v>
      </c>
      <c r="BM31" s="44">
        <v>4372.398040877838</v>
      </c>
      <c r="BN31" s="44">
        <v>5120.75</v>
      </c>
      <c r="BO31" s="44">
        <v>4826</v>
      </c>
      <c r="BP31" s="44">
        <v>5026</v>
      </c>
      <c r="BQ31" s="44">
        <v>4145.6535834273454</v>
      </c>
      <c r="BR31" s="44">
        <v>3114</v>
      </c>
      <c r="BS31" s="44">
        <v>4298.7087332244837</v>
      </c>
      <c r="BT31" s="44"/>
    </row>
    <row r="32" spans="1:72" ht="12" customHeight="1">
      <c r="BE32" s="12" t="s">
        <v>96</v>
      </c>
      <c r="BF32" s="62">
        <v>1586.2034617714723</v>
      </c>
      <c r="BG32" s="62">
        <v>1745.6979451361474</v>
      </c>
      <c r="BH32" s="44">
        <v>2916.9831130662028</v>
      </c>
      <c r="BI32" s="44">
        <v>4000.3986823964988</v>
      </c>
      <c r="BJ32" s="44">
        <v>4776</v>
      </c>
      <c r="BK32" s="44">
        <v>3191</v>
      </c>
      <c r="BL32" s="44">
        <v>4217.71</v>
      </c>
      <c r="BM32" s="44">
        <v>4558.8911458749326</v>
      </c>
      <c r="BN32" s="44">
        <v>4927</v>
      </c>
      <c r="BO32" s="44">
        <v>4924</v>
      </c>
      <c r="BP32" s="44">
        <v>4901</v>
      </c>
      <c r="BQ32" s="44">
        <v>3976.8701538461542</v>
      </c>
      <c r="BR32" s="44">
        <v>3587</v>
      </c>
      <c r="BS32" s="44">
        <v>4038.7437794182024</v>
      </c>
      <c r="BT32" s="44"/>
    </row>
    <row r="33" spans="57:72" ht="12" customHeight="1">
      <c r="BE33" s="12" t="s">
        <v>97</v>
      </c>
      <c r="BF33" s="62">
        <v>1715.0046737901082</v>
      </c>
      <c r="BG33" s="62">
        <v>1655.6106457802275</v>
      </c>
      <c r="BH33" s="44">
        <v>2895.5622046885028</v>
      </c>
      <c r="BI33" s="44">
        <v>4471</v>
      </c>
      <c r="BJ33" s="44">
        <v>4714</v>
      </c>
      <c r="BK33" s="44">
        <v>3007</v>
      </c>
      <c r="BL33" s="44">
        <v>4308</v>
      </c>
      <c r="BM33" s="44">
        <v>4719</v>
      </c>
      <c r="BN33" s="44">
        <v>5032</v>
      </c>
      <c r="BO33" s="44">
        <v>4767.08</v>
      </c>
      <c r="BP33" s="44">
        <v>5244</v>
      </c>
      <c r="BQ33" s="44">
        <v>3878.8870460861467</v>
      </c>
      <c r="BR33" s="44">
        <v>3340.22</v>
      </c>
      <c r="BS33" s="44">
        <v>4103.4290957052044</v>
      </c>
      <c r="BT33" s="44"/>
    </row>
    <row r="34" spans="57:72" ht="12" customHeight="1">
      <c r="BE34" s="12" t="s">
        <v>98</v>
      </c>
      <c r="BF34" s="62">
        <v>1070.4523995572054</v>
      </c>
      <c r="BG34" s="62">
        <v>2731.1565908684793</v>
      </c>
      <c r="BH34" s="44">
        <v>2776.9143362642894</v>
      </c>
      <c r="BI34" s="44">
        <v>4773</v>
      </c>
      <c r="BJ34" s="44">
        <v>4621</v>
      </c>
      <c r="BK34" s="44">
        <v>2985</v>
      </c>
      <c r="BL34" s="44">
        <v>4115</v>
      </c>
      <c r="BM34" s="44">
        <v>4643.9242203314689</v>
      </c>
      <c r="BN34" s="44">
        <v>4895</v>
      </c>
      <c r="BO34" s="44">
        <v>4938.42</v>
      </c>
      <c r="BP34" s="44">
        <v>4876</v>
      </c>
      <c r="BQ34" s="44">
        <v>3746.7495129125364</v>
      </c>
      <c r="BR34" s="44">
        <v>3430</v>
      </c>
      <c r="BS34" s="44">
        <v>4187.6824226415119</v>
      </c>
      <c r="BT34" s="44"/>
    </row>
    <row r="35" spans="57:72" ht="12" customHeight="1">
      <c r="BE35" s="12" t="s">
        <v>99</v>
      </c>
      <c r="BF35" s="62">
        <v>1327.8363478428992</v>
      </c>
      <c r="BG35" s="62">
        <v>2230.8423961434432</v>
      </c>
      <c r="BH35" s="44">
        <v>2718.1527577087709</v>
      </c>
      <c r="BI35" s="44">
        <v>4851</v>
      </c>
      <c r="BJ35" s="44">
        <v>4730</v>
      </c>
      <c r="BK35" s="44">
        <v>3057</v>
      </c>
      <c r="BL35" s="44">
        <v>4138</v>
      </c>
      <c r="BM35" s="44">
        <v>4619</v>
      </c>
      <c r="BN35" s="44">
        <v>4721</v>
      </c>
      <c r="BO35" s="44">
        <v>5004</v>
      </c>
      <c r="BP35" s="44">
        <v>4940</v>
      </c>
      <c r="BQ35" s="44">
        <v>3450.1534299463428</v>
      </c>
      <c r="BR35" s="44">
        <v>3593</v>
      </c>
      <c r="BS35" s="44">
        <v>4259.4379121784486</v>
      </c>
      <c r="BT35" s="44"/>
    </row>
    <row r="36" spans="57:72" ht="12" customHeight="1">
      <c r="BE36" s="12" t="s">
        <v>100</v>
      </c>
      <c r="BF36" s="62">
        <v>1916.0644287359942</v>
      </c>
      <c r="BG36" s="62">
        <v>1599.5776183182938</v>
      </c>
      <c r="BH36" s="44">
        <v>2756.7354488887213</v>
      </c>
      <c r="BI36" s="44">
        <v>4897</v>
      </c>
      <c r="BJ36" s="44">
        <v>4640</v>
      </c>
      <c r="BK36" s="44">
        <v>3197</v>
      </c>
      <c r="BL36" s="44">
        <v>4220</v>
      </c>
      <c r="BM36" s="44">
        <v>4650</v>
      </c>
      <c r="BN36" s="44">
        <v>5000</v>
      </c>
      <c r="BO36" s="44">
        <v>5256</v>
      </c>
      <c r="BP36" s="44">
        <v>4425</v>
      </c>
      <c r="BQ36" s="44">
        <v>3394.812414658767</v>
      </c>
      <c r="BR36" s="44">
        <v>3734.82</v>
      </c>
      <c r="BS36" s="44">
        <v>4289.5079403740983</v>
      </c>
      <c r="BT36" s="44"/>
    </row>
    <row r="37" spans="57:72" ht="12" customHeight="1">
      <c r="BE37" s="12" t="s">
        <v>101</v>
      </c>
      <c r="BF37" s="62">
        <v>2468.6828089975811</v>
      </c>
      <c r="BG37" s="62">
        <v>1252.8589359420894</v>
      </c>
      <c r="BH37" s="44">
        <v>2699.6096542040223</v>
      </c>
      <c r="BI37" s="44">
        <v>4800</v>
      </c>
      <c r="BJ37" s="44">
        <v>3518</v>
      </c>
      <c r="BK37" s="44">
        <v>3362</v>
      </c>
      <c r="BL37" s="44">
        <v>4282</v>
      </c>
      <c r="BM37" s="44">
        <v>4619</v>
      </c>
      <c r="BN37" s="44">
        <v>4496.4799999999996</v>
      </c>
      <c r="BO37" s="44">
        <v>5163</v>
      </c>
      <c r="BP37" s="44">
        <v>4839</v>
      </c>
      <c r="BQ37" s="44">
        <v>3156.4658169177292</v>
      </c>
      <c r="BR37" s="44">
        <v>3735</v>
      </c>
      <c r="BS37" s="44">
        <v>4027</v>
      </c>
      <c r="BT37" s="44"/>
    </row>
    <row r="38" spans="57:72" ht="12" customHeight="1">
      <c r="BF38" s="12">
        <v>1702.4130629208385</v>
      </c>
      <c r="BG38" s="12">
        <v>1654.2291563722802</v>
      </c>
    </row>
    <row r="39" spans="57:72" ht="12" customHeight="1"/>
    <row r="40" spans="57:72" ht="12" customHeight="1"/>
    <row r="41" spans="57:72" ht="12" customHeight="1"/>
    <row r="42" spans="57:72" ht="12" customHeight="1"/>
    <row r="43" spans="57:72" ht="12" customHeight="1"/>
    <row r="44" spans="57:72" ht="12" customHeight="1"/>
    <row r="45" spans="57:72" ht="12" customHeight="1"/>
    <row r="46" spans="57:72" ht="12" customHeight="1"/>
    <row r="66" spans="1:10" ht="13.2">
      <c r="A66" s="658">
        <v>32</v>
      </c>
      <c r="B66" s="658"/>
      <c r="C66" s="658"/>
      <c r="D66" s="658"/>
      <c r="E66" s="658"/>
      <c r="F66" s="658"/>
      <c r="G66" s="658"/>
      <c r="H66" s="658"/>
      <c r="I66" s="658"/>
      <c r="J66" s="658"/>
    </row>
  </sheetData>
  <mergeCells count="12">
    <mergeCell ref="A66:J66"/>
    <mergeCell ref="A1:J1"/>
    <mergeCell ref="A3:J3"/>
    <mergeCell ref="B4:C4"/>
    <mergeCell ref="D4:E4"/>
    <mergeCell ref="F4:G4"/>
    <mergeCell ref="H4:J4"/>
    <mergeCell ref="A4:A6"/>
    <mergeCell ref="H5:H6"/>
    <mergeCell ref="B5:C5"/>
    <mergeCell ref="D5:E5"/>
    <mergeCell ref="F5:G5"/>
  </mergeCells>
  <printOptions horizontalCentered="1"/>
  <pageMargins left="0.59055118110236227" right="0.59055118110236227" top="1.0629921259842521" bottom="0.78740157480314965" header="0.51181102362204722" footer="0.19685039370078741"/>
  <pageSetup scale="85" firstPageNumber="0" orientation="portrait" r:id="rId1"/>
  <ignoredErrors>
    <ignoredError sqref="B20:E2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topLeftCell="A26" zoomScale="112" zoomScaleNormal="112" zoomScalePageLayoutView="112" workbookViewId="0">
      <selection activeCell="B67" sqref="B67"/>
    </sheetView>
  </sheetViews>
  <sheetFormatPr baseColWidth="10" defaultColWidth="10.921875" defaultRowHeight="11.4"/>
  <cols>
    <col min="1" max="1" width="10.69140625" style="7" customWidth="1"/>
    <col min="2" max="2" width="52.61328125" style="7" bestFit="1" customWidth="1"/>
    <col min="3" max="3" width="3.69140625" style="8" customWidth="1"/>
    <col min="4" max="16384" width="10.921875" style="7"/>
  </cols>
  <sheetData>
    <row r="1" spans="1:3" ht="12">
      <c r="A1" s="656" t="s">
        <v>1</v>
      </c>
      <c r="B1" s="656"/>
    </row>
    <row r="2" spans="1:3">
      <c r="A2" s="11"/>
      <c r="B2" s="12"/>
    </row>
    <row r="3" spans="1:3">
      <c r="A3" s="11"/>
      <c r="B3" s="12" t="s">
        <v>261</v>
      </c>
      <c r="C3" s="8">
        <v>4</v>
      </c>
    </row>
    <row r="4" spans="1:3">
      <c r="A4" s="11" t="s">
        <v>2</v>
      </c>
      <c r="B4" s="13" t="s">
        <v>3</v>
      </c>
      <c r="C4" s="8">
        <v>8</v>
      </c>
    </row>
    <row r="5" spans="1:3">
      <c r="A5" s="11" t="s">
        <v>453</v>
      </c>
      <c r="B5" s="13" t="s">
        <v>4</v>
      </c>
      <c r="C5" s="8">
        <v>9</v>
      </c>
    </row>
    <row r="6" spans="1:3">
      <c r="A6" s="11" t="s">
        <v>270</v>
      </c>
      <c r="B6" s="13" t="s">
        <v>448</v>
      </c>
      <c r="C6" s="8">
        <v>11</v>
      </c>
    </row>
    <row r="7" spans="1:3">
      <c r="A7" s="11" t="s">
        <v>271</v>
      </c>
      <c r="B7" s="13" t="s">
        <v>263</v>
      </c>
      <c r="C7" s="8">
        <v>12</v>
      </c>
    </row>
    <row r="8" spans="1:3">
      <c r="A8" s="11" t="s">
        <v>272</v>
      </c>
      <c r="B8" s="13" t="s">
        <v>5</v>
      </c>
      <c r="C8" s="8">
        <v>12</v>
      </c>
    </row>
    <row r="9" spans="1:3">
      <c r="A9" s="11" t="s">
        <v>445</v>
      </c>
      <c r="B9" s="13" t="s">
        <v>454</v>
      </c>
      <c r="C9" s="8">
        <v>14</v>
      </c>
    </row>
    <row r="10" spans="1:3">
      <c r="A10" s="11" t="s">
        <v>446</v>
      </c>
      <c r="B10" s="13" t="s">
        <v>447</v>
      </c>
      <c r="C10" s="8">
        <v>15</v>
      </c>
    </row>
    <row r="11" spans="1:3">
      <c r="A11" s="11" t="s">
        <v>7</v>
      </c>
      <c r="B11" s="13" t="s">
        <v>436</v>
      </c>
      <c r="C11" s="8">
        <v>16</v>
      </c>
    </row>
    <row r="12" spans="1:3">
      <c r="A12" s="11" t="s">
        <v>9</v>
      </c>
      <c r="B12" s="13" t="s">
        <v>580</v>
      </c>
      <c r="C12" s="8">
        <v>17</v>
      </c>
    </row>
    <row r="13" spans="1:3">
      <c r="A13" s="11" t="s">
        <v>11</v>
      </c>
      <c r="B13" s="13" t="s">
        <v>581</v>
      </c>
      <c r="C13" s="8">
        <v>18</v>
      </c>
    </row>
    <row r="14" spans="1:3">
      <c r="A14" s="11" t="s">
        <v>12</v>
      </c>
      <c r="B14" s="13" t="s">
        <v>582</v>
      </c>
      <c r="C14" s="8">
        <v>19</v>
      </c>
    </row>
    <row r="15" spans="1:3">
      <c r="A15" s="11" t="s">
        <v>13</v>
      </c>
      <c r="B15" s="13" t="s">
        <v>583</v>
      </c>
      <c r="C15" s="8">
        <v>20</v>
      </c>
    </row>
    <row r="16" spans="1:3">
      <c r="A16" s="11" t="s">
        <v>14</v>
      </c>
      <c r="B16" s="13" t="s">
        <v>584</v>
      </c>
      <c r="C16" s="8">
        <v>20</v>
      </c>
    </row>
    <row r="17" spans="1:3">
      <c r="A17" s="11" t="s">
        <v>16</v>
      </c>
      <c r="B17" s="13" t="s">
        <v>585</v>
      </c>
      <c r="C17" s="8">
        <v>22</v>
      </c>
    </row>
    <row r="18" spans="1:3">
      <c r="A18" s="11" t="s">
        <v>18</v>
      </c>
      <c r="B18" s="13" t="s">
        <v>586</v>
      </c>
      <c r="C18" s="8">
        <v>23</v>
      </c>
    </row>
    <row r="19" spans="1:3">
      <c r="A19" s="11" t="s">
        <v>20</v>
      </c>
      <c r="B19" s="13" t="s">
        <v>587</v>
      </c>
      <c r="C19" s="8">
        <v>24</v>
      </c>
    </row>
    <row r="20" spans="1:3">
      <c r="A20" s="11" t="s">
        <v>22</v>
      </c>
      <c r="B20" s="13" t="s">
        <v>588</v>
      </c>
      <c r="C20" s="8">
        <v>25</v>
      </c>
    </row>
    <row r="21" spans="1:3">
      <c r="A21" s="11" t="s">
        <v>23</v>
      </c>
      <c r="B21" s="13" t="s">
        <v>589</v>
      </c>
      <c r="C21" s="8">
        <v>26</v>
      </c>
    </row>
    <row r="22" spans="1:3">
      <c r="A22" s="11" t="s">
        <v>24</v>
      </c>
      <c r="B22" s="13" t="s">
        <v>590</v>
      </c>
      <c r="C22" s="8">
        <v>27</v>
      </c>
    </row>
    <row r="23" spans="1:3">
      <c r="A23" s="11" t="s">
        <v>26</v>
      </c>
      <c r="B23" s="13" t="s">
        <v>591</v>
      </c>
      <c r="C23" s="8">
        <v>28</v>
      </c>
    </row>
    <row r="24" spans="1:3">
      <c r="A24" s="11" t="s">
        <v>28</v>
      </c>
      <c r="B24" s="13" t="s">
        <v>592</v>
      </c>
      <c r="C24" s="8">
        <v>28</v>
      </c>
    </row>
    <row r="25" spans="1:3">
      <c r="A25" s="11" t="s">
        <v>30</v>
      </c>
      <c r="B25" s="13" t="s">
        <v>593</v>
      </c>
      <c r="C25" s="8">
        <v>30</v>
      </c>
    </row>
    <row r="26" spans="1:3">
      <c r="A26" s="11" t="s">
        <v>32</v>
      </c>
      <c r="B26" s="13" t="s">
        <v>594</v>
      </c>
      <c r="C26" s="8">
        <v>31</v>
      </c>
    </row>
    <row r="27" spans="1:3">
      <c r="A27" s="11" t="s">
        <v>34</v>
      </c>
      <c r="B27" s="13" t="s">
        <v>595</v>
      </c>
      <c r="C27" s="8">
        <v>32</v>
      </c>
    </row>
    <row r="28" spans="1:3">
      <c r="A28" s="11" t="s">
        <v>36</v>
      </c>
      <c r="B28" s="13" t="s">
        <v>596</v>
      </c>
      <c r="C28" s="8">
        <v>33</v>
      </c>
    </row>
    <row r="29" spans="1:3">
      <c r="A29" s="11" t="s">
        <v>38</v>
      </c>
      <c r="B29" s="13" t="s">
        <v>597</v>
      </c>
      <c r="C29" s="8">
        <v>34</v>
      </c>
    </row>
    <row r="30" spans="1:3">
      <c r="A30" s="11" t="s">
        <v>39</v>
      </c>
      <c r="B30" s="13" t="s">
        <v>598</v>
      </c>
      <c r="C30" s="8">
        <v>35</v>
      </c>
    </row>
    <row r="31" spans="1:3">
      <c r="A31" s="11" t="s">
        <v>41</v>
      </c>
      <c r="B31" s="13" t="s">
        <v>40</v>
      </c>
      <c r="C31" s="8">
        <v>36</v>
      </c>
    </row>
    <row r="32" spans="1:3">
      <c r="A32" s="11" t="s">
        <v>43</v>
      </c>
      <c r="B32" s="13" t="s">
        <v>42</v>
      </c>
      <c r="C32" s="8">
        <v>38</v>
      </c>
    </row>
    <row r="33" spans="1:3">
      <c r="A33" s="11" t="s">
        <v>450</v>
      </c>
      <c r="B33" s="13" t="s">
        <v>44</v>
      </c>
      <c r="C33" s="8">
        <v>39</v>
      </c>
    </row>
    <row r="34" spans="1:3">
      <c r="A34" s="11"/>
      <c r="B34" s="13"/>
    </row>
    <row r="35" spans="1:3">
      <c r="A35" s="11" t="s">
        <v>45</v>
      </c>
      <c r="B35" s="13" t="s">
        <v>46</v>
      </c>
      <c r="C35" s="8">
        <v>8</v>
      </c>
    </row>
    <row r="36" spans="1:3">
      <c r="A36" s="11" t="s">
        <v>284</v>
      </c>
      <c r="B36" s="13" t="s">
        <v>494</v>
      </c>
      <c r="C36" s="8">
        <v>10</v>
      </c>
    </row>
    <row r="37" spans="1:3">
      <c r="A37" s="11" t="s">
        <v>285</v>
      </c>
      <c r="B37" s="13" t="s">
        <v>539</v>
      </c>
      <c r="C37" s="8">
        <v>11</v>
      </c>
    </row>
    <row r="38" spans="1:3">
      <c r="A38" s="11" t="s">
        <v>47</v>
      </c>
      <c r="B38" s="13" t="s">
        <v>48</v>
      </c>
      <c r="C38" s="8">
        <v>13</v>
      </c>
    </row>
    <row r="39" spans="1:3">
      <c r="A39" s="11" t="s">
        <v>49</v>
      </c>
      <c r="B39" s="13" t="s">
        <v>50</v>
      </c>
      <c r="C39" s="8">
        <v>13</v>
      </c>
    </row>
    <row r="40" spans="1:3">
      <c r="A40" s="11" t="s">
        <v>51</v>
      </c>
      <c r="B40" s="13" t="s">
        <v>582</v>
      </c>
      <c r="C40" s="8">
        <v>19</v>
      </c>
    </row>
    <row r="41" spans="1:3">
      <c r="A41" s="11" t="s">
        <v>52</v>
      </c>
      <c r="B41" s="13" t="s">
        <v>53</v>
      </c>
      <c r="C41" s="8">
        <v>21</v>
      </c>
    </row>
    <row r="42" spans="1:3">
      <c r="A42" s="11" t="s">
        <v>54</v>
      </c>
      <c r="B42" s="13" t="s">
        <v>55</v>
      </c>
      <c r="C42" s="8">
        <v>21</v>
      </c>
    </row>
    <row r="43" spans="1:3">
      <c r="A43" s="11" t="s">
        <v>56</v>
      </c>
      <c r="B43" s="13" t="s">
        <v>476</v>
      </c>
      <c r="C43" s="8">
        <v>22</v>
      </c>
    </row>
    <row r="44" spans="1:3">
      <c r="A44" s="11" t="s">
        <v>57</v>
      </c>
      <c r="B44" s="13" t="s">
        <v>599</v>
      </c>
      <c r="C44" s="8">
        <v>22</v>
      </c>
    </row>
    <row r="45" spans="1:3">
      <c r="A45" s="11" t="s">
        <v>58</v>
      </c>
      <c r="B45" s="13" t="s">
        <v>477</v>
      </c>
      <c r="C45" s="8">
        <v>23</v>
      </c>
    </row>
    <row r="46" spans="1:3">
      <c r="A46" s="11" t="s">
        <v>59</v>
      </c>
      <c r="B46" s="13" t="s">
        <v>600</v>
      </c>
      <c r="C46" s="8">
        <v>23</v>
      </c>
    </row>
    <row r="47" spans="1:3">
      <c r="A47" s="11" t="s">
        <v>60</v>
      </c>
      <c r="B47" s="13" t="s">
        <v>601</v>
      </c>
      <c r="C47" s="8">
        <v>24</v>
      </c>
    </row>
    <row r="48" spans="1:3" ht="11.25" customHeight="1">
      <c r="A48" s="11" t="s">
        <v>61</v>
      </c>
      <c r="B48" s="13" t="s">
        <v>602</v>
      </c>
      <c r="C48" s="8">
        <v>27</v>
      </c>
    </row>
    <row r="49" spans="1:3" ht="12.75" customHeight="1">
      <c r="A49" s="11" t="s">
        <v>62</v>
      </c>
      <c r="B49" s="7" t="s">
        <v>63</v>
      </c>
      <c r="C49" s="8">
        <v>29</v>
      </c>
    </row>
    <row r="50" spans="1:3">
      <c r="A50" s="11" t="s">
        <v>64</v>
      </c>
      <c r="B50" s="13" t="s">
        <v>65</v>
      </c>
      <c r="C50" s="8">
        <v>29</v>
      </c>
    </row>
    <row r="51" spans="1:3">
      <c r="A51" s="11" t="s">
        <v>66</v>
      </c>
      <c r="B51" s="13" t="s">
        <v>67</v>
      </c>
      <c r="C51" s="8">
        <v>30</v>
      </c>
    </row>
    <row r="52" spans="1:3">
      <c r="A52" s="11" t="s">
        <v>68</v>
      </c>
      <c r="B52" s="13" t="s">
        <v>478</v>
      </c>
      <c r="C52" s="8">
        <v>31</v>
      </c>
    </row>
    <row r="53" spans="1:3">
      <c r="A53" s="11" t="s">
        <v>69</v>
      </c>
      <c r="B53" s="13" t="s">
        <v>603</v>
      </c>
      <c r="C53" s="8">
        <v>31</v>
      </c>
    </row>
    <row r="54" spans="1:3">
      <c r="A54" s="11" t="s">
        <v>70</v>
      </c>
      <c r="B54" s="13" t="s">
        <v>71</v>
      </c>
      <c r="C54" s="8">
        <v>32</v>
      </c>
    </row>
    <row r="55" spans="1:3">
      <c r="A55" s="11" t="s">
        <v>72</v>
      </c>
      <c r="B55" s="13" t="s">
        <v>479</v>
      </c>
      <c r="C55" s="8">
        <v>33</v>
      </c>
    </row>
    <row r="56" spans="1:3">
      <c r="A56" s="11" t="s">
        <v>73</v>
      </c>
      <c r="B56" s="13" t="s">
        <v>604</v>
      </c>
      <c r="C56" s="8">
        <v>33</v>
      </c>
    </row>
    <row r="57" spans="1:3">
      <c r="A57" s="11" t="s">
        <v>74</v>
      </c>
      <c r="B57" s="13" t="s">
        <v>597</v>
      </c>
      <c r="C57" s="8">
        <v>34</v>
      </c>
    </row>
    <row r="58" spans="1:3">
      <c r="A58" s="11" t="s">
        <v>75</v>
      </c>
      <c r="B58" s="13" t="s">
        <v>455</v>
      </c>
      <c r="C58" s="8">
        <v>37</v>
      </c>
    </row>
    <row r="59" spans="1:3">
      <c r="A59" s="11" t="s">
        <v>76</v>
      </c>
      <c r="B59" s="13" t="s">
        <v>456</v>
      </c>
      <c r="C59" s="8">
        <v>37</v>
      </c>
    </row>
    <row r="60" spans="1:3">
      <c r="A60" s="11" t="s">
        <v>77</v>
      </c>
      <c r="B60" s="13" t="s">
        <v>42</v>
      </c>
      <c r="C60" s="8">
        <v>38</v>
      </c>
    </row>
    <row r="61" spans="1:3">
      <c r="A61" s="11" t="s">
        <v>78</v>
      </c>
      <c r="B61" s="13" t="s">
        <v>79</v>
      </c>
      <c r="C61" s="8">
        <v>40</v>
      </c>
    </row>
  </sheetData>
  <mergeCells count="1">
    <mergeCell ref="A1:B1"/>
  </mergeCells>
  <printOptions horizontalCentered="1"/>
  <pageMargins left="0.59055118110236227" right="0.59055118110236227" top="0.94488188976377963" bottom="0.59055118110236227" header="0.51181102362204722" footer="0.51181102362204722"/>
  <pageSetup scale="98" firstPageNumber="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tabSelected="1" view="pageBreakPreview" topLeftCell="A7" zoomScaleNormal="100" zoomScaleSheetLayoutView="100" workbookViewId="0">
      <selection activeCell="H16" sqref="H16"/>
    </sheetView>
  </sheetViews>
  <sheetFormatPr baseColWidth="10" defaultColWidth="10.921875" defaultRowHeight="11.4"/>
  <cols>
    <col min="1" max="1" width="16.61328125" style="7" customWidth="1"/>
    <col min="2" max="7" width="7.23046875" style="7" customWidth="1"/>
    <col min="8" max="8" width="7.61328125" style="7" customWidth="1"/>
    <col min="9" max="41" width="5.61328125" style="7" customWidth="1"/>
    <col min="42" max="42" width="4.07421875" style="7" customWidth="1"/>
    <col min="43" max="43" width="4.921875" style="7" customWidth="1"/>
    <col min="44" max="44" width="5.07421875" style="7" customWidth="1"/>
    <col min="45" max="16384" width="10.921875" style="7"/>
  </cols>
  <sheetData>
    <row r="1" spans="1:45" ht="13.5" customHeight="1">
      <c r="A1" s="656" t="s">
        <v>333</v>
      </c>
      <c r="B1" s="656"/>
      <c r="C1" s="656"/>
      <c r="D1" s="656"/>
      <c r="E1" s="656"/>
      <c r="F1" s="656"/>
      <c r="G1" s="656"/>
      <c r="H1" s="656"/>
    </row>
    <row r="2" spans="1:45" ht="13.5" customHeight="1">
      <c r="A2" s="444"/>
      <c r="B2" s="444"/>
      <c r="C2" s="444"/>
      <c r="D2" s="444"/>
      <c r="E2" s="444"/>
      <c r="F2" s="444"/>
      <c r="G2" s="444"/>
      <c r="H2" s="444"/>
    </row>
    <row r="3" spans="1:45" ht="13.5" customHeight="1">
      <c r="A3" s="701" t="s">
        <v>35</v>
      </c>
      <c r="B3" s="701"/>
      <c r="C3" s="701"/>
      <c r="D3" s="701"/>
      <c r="E3" s="701"/>
      <c r="F3" s="701"/>
      <c r="G3" s="701"/>
      <c r="H3" s="701"/>
    </row>
    <row r="4" spans="1:45" ht="13.5" customHeight="1">
      <c r="A4" s="691" t="s">
        <v>130</v>
      </c>
      <c r="B4" s="689" t="s">
        <v>173</v>
      </c>
      <c r="C4" s="689"/>
      <c r="D4" s="689"/>
      <c r="E4" s="689"/>
      <c r="F4" s="689"/>
      <c r="G4" s="689"/>
      <c r="H4" s="689"/>
    </row>
    <row r="5" spans="1:45" ht="13.5" customHeight="1">
      <c r="A5" s="759"/>
      <c r="B5" s="680">
        <v>2016</v>
      </c>
      <c r="C5" s="680">
        <v>2017</v>
      </c>
      <c r="D5" s="419" t="s">
        <v>175</v>
      </c>
      <c r="E5" s="689" t="s">
        <v>540</v>
      </c>
      <c r="F5" s="689"/>
      <c r="G5" s="418" t="s">
        <v>176</v>
      </c>
      <c r="H5" s="418" t="s">
        <v>175</v>
      </c>
      <c r="AP5" s="11">
        <v>2016</v>
      </c>
      <c r="AQ5" s="11"/>
    </row>
    <row r="6" spans="1:45" ht="13.5" customHeight="1">
      <c r="A6" s="692"/>
      <c r="B6" s="710"/>
      <c r="C6" s="710"/>
      <c r="D6" s="417" t="s">
        <v>89</v>
      </c>
      <c r="E6" s="418">
        <v>2017</v>
      </c>
      <c r="F6" s="419">
        <v>2018</v>
      </c>
      <c r="G6" s="448" t="s">
        <v>89</v>
      </c>
      <c r="H6" s="424" t="s">
        <v>89</v>
      </c>
      <c r="AP6" s="57" t="s">
        <v>144</v>
      </c>
      <c r="AQ6" s="59">
        <v>3897.7788999999998</v>
      </c>
      <c r="AR6" s="7">
        <f t="shared" ref="AR6:AR11" si="0">AQ6/$AQ$12*100</f>
        <v>41.709027236636601</v>
      </c>
      <c r="AS6" s="7">
        <f t="shared" ref="AS6:AS11" si="1">AQ6/$AQ$11*100</f>
        <v>719.1473985239852</v>
      </c>
    </row>
    <row r="7" spans="1:45" ht="13.5" customHeight="1">
      <c r="A7" s="624" t="s">
        <v>144</v>
      </c>
      <c r="B7" s="626">
        <v>3257.3802900000001</v>
      </c>
      <c r="C7" s="626">
        <v>3897.7788999999998</v>
      </c>
      <c r="D7" s="220">
        <f t="shared" ref="D7:D15" si="2">C7/$C$16*100</f>
        <v>41.708823851209061</v>
      </c>
      <c r="E7" s="629">
        <v>1808.7778400000002</v>
      </c>
      <c r="F7" s="629">
        <v>1268.2050800000002</v>
      </c>
      <c r="G7" s="81">
        <f>(F7/E7-1)*100</f>
        <v>-29.886078215111255</v>
      </c>
      <c r="H7" s="108">
        <f>F7/$F$16*100</f>
        <v>41.986415929244714</v>
      </c>
      <c r="AP7" s="57" t="s">
        <v>256</v>
      </c>
      <c r="AQ7" s="59">
        <v>2512.19641</v>
      </c>
      <c r="AR7" s="7">
        <f t="shared" si="0"/>
        <v>26.882301735604013</v>
      </c>
      <c r="AS7" s="7">
        <f t="shared" si="1"/>
        <v>463.50487269372695</v>
      </c>
    </row>
    <row r="8" spans="1:45" ht="13.5" customHeight="1">
      <c r="A8" s="622" t="s">
        <v>256</v>
      </c>
      <c r="B8" s="623">
        <v>336.96181000000001</v>
      </c>
      <c r="C8" s="623">
        <v>2512.19641</v>
      </c>
      <c r="D8" s="212">
        <f t="shared" si="2"/>
        <v>26.882170649630687</v>
      </c>
      <c r="E8" s="627">
        <v>855.1617</v>
      </c>
      <c r="F8" s="627">
        <v>1159.1619599999999</v>
      </c>
      <c r="G8" s="81">
        <f t="shared" ref="G8:G15" si="3">(F8/E8-1)*100</f>
        <v>35.54886286418111</v>
      </c>
      <c r="H8" s="81">
        <f t="shared" ref="H8:H15" si="4">F8/$F$16*100</f>
        <v>38.376329624794216</v>
      </c>
      <c r="AP8" s="57" t="s">
        <v>145</v>
      </c>
      <c r="AQ8" s="59">
        <v>1060.7078099999999</v>
      </c>
      <c r="AR8" s="7">
        <f t="shared" si="0"/>
        <v>11.350333631649336</v>
      </c>
      <c r="AS8" s="7">
        <f t="shared" si="1"/>
        <v>195.70254797047969</v>
      </c>
    </row>
    <row r="9" spans="1:45" ht="13.5" customHeight="1">
      <c r="A9" s="622" t="s">
        <v>142</v>
      </c>
      <c r="B9" s="623">
        <v>407.81573000000003</v>
      </c>
      <c r="C9" s="623">
        <v>885.95676000000003</v>
      </c>
      <c r="D9" s="212">
        <f t="shared" si="2"/>
        <v>9.4803259473306483</v>
      </c>
      <c r="E9" s="627">
        <v>491.10896000000002</v>
      </c>
      <c r="F9" s="627">
        <v>69.780830000000009</v>
      </c>
      <c r="G9" s="81">
        <f t="shared" si="3"/>
        <v>-85.791171474452426</v>
      </c>
      <c r="H9" s="81">
        <f t="shared" si="4"/>
        <v>2.3102312066656578</v>
      </c>
      <c r="AP9" s="57" t="s">
        <v>142</v>
      </c>
      <c r="AQ9" s="59">
        <v>885.95676000000003</v>
      </c>
      <c r="AR9" s="7">
        <f t="shared" si="0"/>
        <v>9.4803721764008522</v>
      </c>
      <c r="AS9" s="7">
        <f t="shared" si="1"/>
        <v>163.46065682656828</v>
      </c>
    </row>
    <row r="10" spans="1:45" ht="13.5" customHeight="1">
      <c r="A10" s="622" t="s">
        <v>136</v>
      </c>
      <c r="B10" s="625">
        <v>236.44998000000001</v>
      </c>
      <c r="C10" s="625">
        <v>446.52868000000001</v>
      </c>
      <c r="D10" s="212">
        <f t="shared" si="2"/>
        <v>4.7781535424271757</v>
      </c>
      <c r="E10" s="628">
        <v>212.03130999999999</v>
      </c>
      <c r="F10" s="628">
        <v>163.49029999999999</v>
      </c>
      <c r="G10" s="81">
        <f t="shared" si="3"/>
        <v>-22.893321745736518</v>
      </c>
      <c r="H10" s="81">
        <f t="shared" si="4"/>
        <v>5.4126669609279565</v>
      </c>
      <c r="AP10" s="57" t="s">
        <v>136</v>
      </c>
      <c r="AQ10" s="59">
        <v>446.52868000000001</v>
      </c>
      <c r="AR10" s="7">
        <f t="shared" si="0"/>
        <v>4.7781768422163173</v>
      </c>
      <c r="AS10" s="7">
        <f t="shared" si="1"/>
        <v>82.385365313653139</v>
      </c>
    </row>
    <row r="11" spans="1:45" ht="13.5" customHeight="1">
      <c r="A11" s="622" t="s">
        <v>145</v>
      </c>
      <c r="B11" s="625">
        <v>593.04520000000002</v>
      </c>
      <c r="C11" s="625">
        <v>1060.7078099999999</v>
      </c>
      <c r="D11" s="212">
        <f t="shared" si="2"/>
        <v>11.350278284099627</v>
      </c>
      <c r="E11" s="628">
        <v>507.13729999999998</v>
      </c>
      <c r="F11" s="628">
        <v>272.80952000000002</v>
      </c>
      <c r="G11" s="81">
        <f t="shared" si="3"/>
        <v>-46.205984059937997</v>
      </c>
      <c r="H11" s="81">
        <f t="shared" si="4"/>
        <v>9.0318940972682462</v>
      </c>
      <c r="AP11" s="12" t="s">
        <v>177</v>
      </c>
      <c r="AQ11" s="62">
        <v>542</v>
      </c>
      <c r="AR11" s="7">
        <f t="shared" si="0"/>
        <v>5.7997883774928951</v>
      </c>
      <c r="AS11" s="7">
        <f t="shared" si="1"/>
        <v>100</v>
      </c>
    </row>
    <row r="12" spans="1:45" ht="13.5" customHeight="1">
      <c r="A12" s="622" t="s">
        <v>190</v>
      </c>
      <c r="B12" s="625">
        <v>0</v>
      </c>
      <c r="C12" s="625">
        <v>63.052500000000002</v>
      </c>
      <c r="D12" s="212">
        <f t="shared" si="2"/>
        <v>0.67470364106038949</v>
      </c>
      <c r="E12" s="628">
        <v>63.052500000000002</v>
      </c>
      <c r="F12" s="628"/>
      <c r="G12" s="81">
        <f t="shared" si="3"/>
        <v>-100</v>
      </c>
      <c r="H12" s="81">
        <f t="shared" si="4"/>
        <v>0</v>
      </c>
      <c r="AP12" s="12"/>
      <c r="AQ12" s="62">
        <f>SUM(AQ6:AQ11)</f>
        <v>9345.1685599999983</v>
      </c>
      <c r="AR12" s="7">
        <f>AQ12/$AQ$12*100</f>
        <v>100</v>
      </c>
    </row>
    <row r="13" spans="1:45" ht="13.5" customHeight="1">
      <c r="A13" s="622" t="s">
        <v>192</v>
      </c>
      <c r="B13" s="625">
        <v>120.08881</v>
      </c>
      <c r="C13" s="625">
        <v>180.09602999999998</v>
      </c>
      <c r="D13" s="81">
        <f t="shared" si="2"/>
        <v>1.9271471738871755</v>
      </c>
      <c r="E13" s="628">
        <v>60.045449999999995</v>
      </c>
      <c r="F13" s="628">
        <v>60.007800000000003</v>
      </c>
      <c r="G13" s="81">
        <f t="shared" si="3"/>
        <v>-6.2702502854072861E-2</v>
      </c>
      <c r="H13" s="81">
        <f t="shared" si="4"/>
        <v>1.9866758851012731</v>
      </c>
      <c r="I13" s="110"/>
      <c r="AP13" s="111"/>
      <c r="AQ13" s="112"/>
    </row>
    <row r="14" spans="1:45" ht="13.5" customHeight="1">
      <c r="A14" s="622" t="s">
        <v>191</v>
      </c>
      <c r="B14" s="623">
        <v>24</v>
      </c>
      <c r="C14" s="623">
        <v>46.978720000000003</v>
      </c>
      <c r="D14" s="212">
        <f t="shared" si="2"/>
        <v>0.5027035159011386</v>
      </c>
      <c r="E14" s="627">
        <v>24.00084</v>
      </c>
      <c r="F14" s="627"/>
      <c r="G14" s="81"/>
      <c r="H14" s="81"/>
      <c r="AP14" s="111"/>
      <c r="AQ14" s="111"/>
    </row>
    <row r="15" spans="1:45" ht="13.5" customHeight="1">
      <c r="A15" s="622" t="s">
        <v>177</v>
      </c>
      <c r="B15" s="623">
        <v>37.693739999999998</v>
      </c>
      <c r="C15" s="623">
        <v>251.91832000000005</v>
      </c>
      <c r="D15" s="212">
        <f t="shared" si="2"/>
        <v>2.695693394454088</v>
      </c>
      <c r="E15" s="627">
        <v>120.32089999999999</v>
      </c>
      <c r="F15" s="627">
        <v>27.057340000000003</v>
      </c>
      <c r="G15" s="81">
        <f t="shared" si="3"/>
        <v>-77.512352384332232</v>
      </c>
      <c r="H15" s="81">
        <f t="shared" si="4"/>
        <v>0.8957862959979549</v>
      </c>
      <c r="AP15" s="111"/>
      <c r="AQ15" s="111"/>
    </row>
    <row r="16" spans="1:45" ht="13.5" customHeight="1">
      <c r="A16" s="367" t="s">
        <v>112</v>
      </c>
      <c r="B16" s="364">
        <f>SUM(B7:B15)</f>
        <v>5013.4355599999999</v>
      </c>
      <c r="C16" s="364">
        <f>SUM(C7:C15)</f>
        <v>9345.2141300000003</v>
      </c>
      <c r="D16" s="344">
        <f>C16/$C$16*100</f>
        <v>100</v>
      </c>
      <c r="E16" s="365">
        <f>SUM(E7:E15)</f>
        <v>4141.6368000000002</v>
      </c>
      <c r="F16" s="365">
        <f>SUM(F7:F15)</f>
        <v>3020.5128299999997</v>
      </c>
      <c r="G16" s="360">
        <f>(F16/E16-1)*100</f>
        <v>-27.069586835813332</v>
      </c>
      <c r="H16" s="356">
        <f>F16/$F$16*100</f>
        <v>100</v>
      </c>
      <c r="AP16" s="12">
        <v>2017</v>
      </c>
      <c r="AQ16" s="62"/>
    </row>
    <row r="17" spans="1:44" ht="13.5" customHeight="1">
      <c r="A17" s="84" t="s">
        <v>374</v>
      </c>
      <c r="B17" s="31"/>
      <c r="C17" s="31"/>
      <c r="D17" s="31"/>
      <c r="E17" s="31"/>
      <c r="F17" s="31"/>
      <c r="G17" s="31"/>
      <c r="H17" s="85"/>
      <c r="AP17" s="57" t="s">
        <v>144</v>
      </c>
      <c r="AQ17" s="62">
        <f>+F7</f>
        <v>1268.2050800000002</v>
      </c>
      <c r="AR17" s="221">
        <f>AQ17/$AQ$23</f>
        <v>0.41986415929244708</v>
      </c>
    </row>
    <row r="18" spans="1:44" ht="13.5" customHeight="1">
      <c r="A18" s="12"/>
      <c r="B18" s="12"/>
      <c r="C18" s="12"/>
      <c r="D18" s="12"/>
      <c r="E18" s="12"/>
      <c r="F18" s="12"/>
      <c r="G18" s="12"/>
      <c r="H18" s="12"/>
      <c r="AP18" s="32" t="s">
        <v>256</v>
      </c>
      <c r="AQ18" s="62">
        <f>+F8</f>
        <v>1159.1619599999999</v>
      </c>
      <c r="AR18" s="221">
        <f t="shared" ref="AR18:AR23" si="5">AQ18/$AQ$23</f>
        <v>0.38376329624794209</v>
      </c>
    </row>
    <row r="19" spans="1:44" ht="13.5" customHeight="1">
      <c r="A19" s="11"/>
      <c r="B19" s="11"/>
      <c r="C19" s="11"/>
      <c r="D19" s="11"/>
      <c r="E19" s="11"/>
      <c r="F19" s="11"/>
      <c r="G19" s="11"/>
      <c r="H19" s="11"/>
      <c r="AP19" s="32" t="s">
        <v>142</v>
      </c>
      <c r="AQ19" s="62">
        <f>+F9</f>
        <v>69.780830000000009</v>
      </c>
      <c r="AR19" s="221">
        <f t="shared" si="5"/>
        <v>2.3102312066656576E-2</v>
      </c>
    </row>
    <row r="20" spans="1:44" ht="13.5" customHeight="1">
      <c r="A20" s="11"/>
      <c r="B20" s="11"/>
      <c r="C20" s="11"/>
      <c r="D20" s="11"/>
      <c r="E20" s="11"/>
      <c r="F20" s="11"/>
      <c r="G20" s="11"/>
      <c r="H20" s="11"/>
      <c r="AP20" s="32" t="s">
        <v>136</v>
      </c>
      <c r="AQ20" s="62">
        <f>+F10</f>
        <v>163.49029999999999</v>
      </c>
      <c r="AR20" s="221">
        <f t="shared" si="5"/>
        <v>5.4126669609279553E-2</v>
      </c>
    </row>
    <row r="21" spans="1:44" ht="13.5" customHeight="1">
      <c r="A21" s="11"/>
      <c r="B21" s="11"/>
      <c r="C21" s="11"/>
      <c r="D21" s="11"/>
      <c r="E21" s="11"/>
      <c r="F21" s="11"/>
      <c r="G21" s="11"/>
      <c r="H21" s="11"/>
      <c r="AP21" s="32" t="s">
        <v>145</v>
      </c>
      <c r="AQ21" s="62">
        <f>+F11</f>
        <v>272.80952000000002</v>
      </c>
      <c r="AR21" s="221">
        <f t="shared" si="5"/>
        <v>9.0318940972682449E-2</v>
      </c>
    </row>
    <row r="22" spans="1:44" ht="13.5" customHeight="1">
      <c r="A22" s="11"/>
      <c r="B22" s="11"/>
      <c r="C22" s="11"/>
      <c r="D22" s="11"/>
      <c r="E22" s="11"/>
      <c r="F22" s="11"/>
      <c r="G22" s="11"/>
      <c r="H22" s="11"/>
      <c r="AN22" s="45"/>
      <c r="AP22" s="32" t="s">
        <v>177</v>
      </c>
      <c r="AQ22" s="62">
        <f>SUM(F12:F15)</f>
        <v>87.065140000000014</v>
      </c>
      <c r="AR22" s="221">
        <f t="shared" si="5"/>
        <v>2.8824621810992278E-2</v>
      </c>
    </row>
    <row r="23" spans="1:44" ht="13.5" customHeight="1">
      <c r="A23" s="11"/>
      <c r="B23" s="11"/>
      <c r="C23" s="11"/>
      <c r="D23" s="11"/>
      <c r="E23" s="11"/>
      <c r="F23" s="11"/>
      <c r="G23" s="11"/>
      <c r="H23" s="11"/>
      <c r="AN23" s="45"/>
      <c r="AP23" s="12"/>
      <c r="AQ23" s="62">
        <f>SUM(AQ17:AQ22)</f>
        <v>3020.5128300000001</v>
      </c>
      <c r="AR23" s="221">
        <f t="shared" si="5"/>
        <v>1</v>
      </c>
    </row>
    <row r="24" spans="1:44" ht="13.5" customHeight="1">
      <c r="A24" s="11"/>
      <c r="B24" s="11"/>
      <c r="C24" s="11"/>
      <c r="D24" s="11"/>
      <c r="E24" s="11"/>
      <c r="F24" s="11"/>
      <c r="G24" s="11"/>
      <c r="H24" s="11"/>
    </row>
    <row r="25" spans="1:44" ht="13.5" customHeight="1">
      <c r="A25" s="11"/>
      <c r="B25" s="11"/>
      <c r="C25" s="11"/>
      <c r="D25" s="11"/>
      <c r="E25" s="11"/>
      <c r="F25" s="11"/>
      <c r="G25" s="11"/>
      <c r="H25" s="11"/>
    </row>
    <row r="26" spans="1:44" ht="13.5" customHeight="1">
      <c r="A26" s="11"/>
      <c r="B26" s="11"/>
      <c r="C26" s="11"/>
      <c r="D26" s="11"/>
      <c r="E26" s="11"/>
      <c r="F26" s="11"/>
      <c r="G26" s="11"/>
      <c r="H26" s="11"/>
    </row>
    <row r="27" spans="1:44" ht="13.5" customHeight="1">
      <c r="A27" s="11"/>
      <c r="B27" s="11"/>
      <c r="C27" s="11"/>
      <c r="D27" s="11"/>
      <c r="E27" s="11"/>
      <c r="F27" s="11"/>
      <c r="G27" s="11"/>
      <c r="H27" s="11"/>
    </row>
    <row r="28" spans="1:44" ht="13.5" customHeight="1">
      <c r="A28" s="11"/>
      <c r="B28" s="11"/>
      <c r="C28" s="11"/>
      <c r="D28" s="11"/>
      <c r="E28" s="11"/>
      <c r="F28" s="11"/>
      <c r="G28" s="11"/>
      <c r="H28" s="11"/>
    </row>
    <row r="29" spans="1:44" ht="13.5" customHeight="1">
      <c r="A29" s="11"/>
      <c r="B29" s="11"/>
      <c r="C29" s="11"/>
      <c r="D29" s="11"/>
      <c r="E29" s="11"/>
      <c r="F29" s="11"/>
      <c r="G29" s="11"/>
      <c r="H29" s="11"/>
    </row>
    <row r="30" spans="1:44" ht="13.5" customHeight="1">
      <c r="A30" s="11"/>
      <c r="B30" s="11"/>
      <c r="C30" s="11"/>
      <c r="D30" s="11"/>
      <c r="E30" s="11"/>
      <c r="F30" s="11"/>
      <c r="G30" s="11"/>
      <c r="H30" s="11"/>
    </row>
    <row r="31" spans="1:44" ht="13.5" customHeight="1">
      <c r="A31" s="11"/>
      <c r="B31" s="11"/>
      <c r="C31" s="11"/>
      <c r="D31" s="11"/>
      <c r="E31" s="11"/>
      <c r="F31" s="11"/>
      <c r="G31" s="11"/>
      <c r="H31" s="11"/>
    </row>
    <row r="32" spans="1:44" ht="13.5" customHeight="1">
      <c r="A32" s="11"/>
      <c r="B32" s="11"/>
      <c r="C32" s="11"/>
      <c r="D32" s="11"/>
      <c r="E32" s="11"/>
      <c r="F32" s="11"/>
      <c r="G32" s="11"/>
      <c r="H32" s="11"/>
    </row>
    <row r="33" spans="1:8" ht="13.5" customHeight="1">
      <c r="A33" s="11"/>
      <c r="B33" s="11"/>
      <c r="C33" s="11"/>
      <c r="D33" s="11"/>
      <c r="E33" s="11"/>
      <c r="F33" s="11"/>
      <c r="G33" s="11"/>
      <c r="H33" s="11"/>
    </row>
    <row r="34" spans="1:8" ht="13.5" customHeight="1">
      <c r="A34" s="11"/>
      <c r="B34" s="11"/>
      <c r="C34" s="11"/>
      <c r="D34" s="11"/>
      <c r="E34" s="11"/>
      <c r="F34" s="11"/>
      <c r="G34" s="11"/>
      <c r="H34" s="11"/>
    </row>
    <row r="35" spans="1:8" ht="13.5" customHeight="1">
      <c r="A35" s="11"/>
      <c r="B35" s="11"/>
      <c r="C35" s="11"/>
      <c r="D35" s="11"/>
      <c r="E35" s="11"/>
      <c r="F35" s="11"/>
      <c r="G35" s="11"/>
      <c r="H35" s="11"/>
    </row>
    <row r="36" spans="1:8" ht="13.5" customHeight="1">
      <c r="A36" s="11"/>
      <c r="B36" s="11"/>
      <c r="C36" s="11"/>
      <c r="D36" s="11"/>
      <c r="E36" s="11"/>
      <c r="F36" s="11"/>
      <c r="G36" s="11"/>
      <c r="H36" s="11"/>
    </row>
    <row r="37" spans="1:8" ht="13.5" customHeight="1">
      <c r="A37" s="11"/>
      <c r="B37" s="11"/>
      <c r="C37" s="11"/>
      <c r="D37" s="11"/>
      <c r="E37" s="11"/>
      <c r="F37" s="11"/>
      <c r="G37" s="11"/>
      <c r="H37" s="11"/>
    </row>
    <row r="38" spans="1:8" ht="13.5" customHeight="1">
      <c r="A38" s="11"/>
      <c r="B38" s="11"/>
      <c r="C38" s="11"/>
      <c r="D38" s="11"/>
      <c r="E38" s="11"/>
      <c r="F38" s="11"/>
      <c r="G38" s="11"/>
      <c r="H38" s="11"/>
    </row>
    <row r="39" spans="1:8" ht="13.5" customHeight="1">
      <c r="A39" s="11"/>
      <c r="B39" s="11"/>
      <c r="C39" s="11"/>
      <c r="D39" s="11"/>
      <c r="E39" s="11"/>
      <c r="F39" s="11"/>
      <c r="G39" s="11"/>
      <c r="H39" s="11"/>
    </row>
    <row r="40" spans="1:8" ht="13.5" customHeight="1">
      <c r="A40" s="11"/>
      <c r="B40" s="11"/>
      <c r="C40" s="11"/>
      <c r="D40" s="11"/>
      <c r="E40" s="11"/>
      <c r="F40" s="11"/>
      <c r="G40" s="11"/>
      <c r="H40" s="11"/>
    </row>
    <row r="41" spans="1:8" ht="13.5" customHeight="1">
      <c r="A41" s="11"/>
      <c r="B41" s="11"/>
      <c r="C41" s="11"/>
      <c r="D41" s="11"/>
      <c r="E41" s="11"/>
      <c r="F41" s="11"/>
      <c r="G41" s="11"/>
      <c r="H41" s="11"/>
    </row>
    <row r="42" spans="1:8" ht="13.5" customHeight="1">
      <c r="A42" s="11"/>
      <c r="B42" s="11"/>
      <c r="C42" s="11"/>
      <c r="D42" s="11"/>
      <c r="E42" s="11"/>
      <c r="F42" s="11"/>
      <c r="G42" s="11"/>
      <c r="H42" s="11"/>
    </row>
    <row r="43" spans="1:8" ht="13.5" customHeight="1">
      <c r="A43" s="11"/>
      <c r="B43" s="11"/>
      <c r="C43" s="11"/>
      <c r="D43" s="11"/>
      <c r="E43" s="11"/>
      <c r="F43" s="11"/>
      <c r="G43" s="11"/>
      <c r="H43" s="11"/>
    </row>
    <row r="44" spans="1:8" ht="13.5" customHeight="1">
      <c r="A44" s="11"/>
      <c r="B44" s="11"/>
      <c r="C44" s="11"/>
      <c r="D44" s="11"/>
      <c r="E44" s="11"/>
      <c r="F44" s="11"/>
      <c r="G44" s="11"/>
      <c r="H44" s="11"/>
    </row>
    <row r="45" spans="1:8" ht="13.5" customHeight="1">
      <c r="A45" s="11"/>
      <c r="B45" s="11"/>
      <c r="C45" s="11"/>
      <c r="D45" s="11"/>
      <c r="E45" s="11"/>
      <c r="F45" s="11"/>
      <c r="G45" s="11"/>
      <c r="H45" s="11"/>
    </row>
    <row r="46" spans="1:8" ht="13.5" customHeight="1">
      <c r="A46" s="11"/>
      <c r="B46" s="11"/>
      <c r="C46" s="11"/>
      <c r="D46" s="11"/>
      <c r="E46" s="11"/>
      <c r="F46" s="11"/>
      <c r="G46" s="11"/>
      <c r="H46" s="11"/>
    </row>
    <row r="47" spans="1:8" ht="13.5" customHeight="1">
      <c r="A47" s="11"/>
      <c r="B47" s="11"/>
      <c r="C47" s="11"/>
      <c r="D47" s="11"/>
      <c r="E47" s="11"/>
      <c r="F47" s="11"/>
      <c r="G47" s="11"/>
      <c r="H47" s="11"/>
    </row>
    <row r="48" spans="1:8" ht="13.5" customHeight="1">
      <c r="A48" s="658">
        <v>33</v>
      </c>
      <c r="B48" s="658"/>
      <c r="C48" s="658"/>
      <c r="D48" s="658"/>
      <c r="E48" s="658"/>
      <c r="F48" s="658"/>
      <c r="G48" s="658"/>
      <c r="H48" s="658"/>
    </row>
    <row r="49" ht="13.5" customHeight="1"/>
    <row r="50" ht="13.5" customHeight="1"/>
  </sheetData>
  <mergeCells count="8">
    <mergeCell ref="A48:H48"/>
    <mergeCell ref="A1:H1"/>
    <mergeCell ref="A3:H3"/>
    <mergeCell ref="B4:H4"/>
    <mergeCell ref="E5:F5"/>
    <mergeCell ref="B5:B6"/>
    <mergeCell ref="C5:C6"/>
    <mergeCell ref="A4:A6"/>
  </mergeCells>
  <printOptions horizontalCentered="1"/>
  <pageMargins left="0.59055118110236227" right="0.41" top="1.1023622047244095" bottom="0.78740157480314965" header="0.51181102362204722" footer="0.19685039370078741"/>
  <pageSetup firstPageNumber="0" orientation="portrait" r:id="rId1"/>
  <colBreaks count="1" manualBreakCount="1">
    <brk id="8" max="1048575" man="1"/>
  </colBreaks>
  <ignoredErrors>
    <ignoredError sqref="B16:C16 E16:F16" formulaRange="1"/>
    <ignoredError sqref="D16" formula="1" formulaRange="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abSelected="1" view="pageBreakPreview" zoomScaleNormal="100" zoomScaleSheetLayoutView="100" workbookViewId="0">
      <selection activeCell="H16" sqref="H16"/>
    </sheetView>
  </sheetViews>
  <sheetFormatPr baseColWidth="10" defaultColWidth="10.921875" defaultRowHeight="11.4"/>
  <cols>
    <col min="1" max="1" width="8.921875" style="11" customWidth="1"/>
    <col min="2" max="2" width="17.69140625" style="11" customWidth="1"/>
    <col min="3" max="3" width="5.69140625" style="11" customWidth="1"/>
    <col min="4" max="4" width="11.4609375" style="11" bestFit="1" customWidth="1"/>
    <col min="5" max="5" width="13.4609375" style="11" customWidth="1"/>
    <col min="6" max="33" width="7.3828125" style="11" customWidth="1"/>
    <col min="34" max="34" width="9.23046875" style="11" customWidth="1"/>
    <col min="35" max="35" width="5.3828125" style="11" customWidth="1"/>
    <col min="36" max="36" width="5.07421875" style="94" customWidth="1"/>
    <col min="37" max="16384" width="10.921875" style="11"/>
  </cols>
  <sheetData>
    <row r="1" spans="1:36" ht="12">
      <c r="A1" s="421"/>
      <c r="B1" s="421"/>
      <c r="C1" s="421"/>
      <c r="D1" s="421"/>
      <c r="E1" s="421"/>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6" ht="12">
      <c r="A2" s="656" t="s">
        <v>443</v>
      </c>
      <c r="B2" s="656"/>
      <c r="C2" s="656"/>
      <c r="D2" s="656"/>
      <c r="E2" s="656"/>
    </row>
    <row r="3" spans="1:36" ht="12">
      <c r="A3" s="415"/>
      <c r="B3" s="415"/>
      <c r="C3" s="415"/>
      <c r="D3" s="415"/>
      <c r="E3" s="415"/>
    </row>
    <row r="4" spans="1:36" ht="12">
      <c r="A4" s="767" t="s">
        <v>37</v>
      </c>
      <c r="B4" s="698"/>
      <c r="C4" s="698"/>
      <c r="D4" s="698"/>
      <c r="E4" s="768"/>
    </row>
    <row r="5" spans="1:36" ht="12">
      <c r="A5" s="769" t="s">
        <v>544</v>
      </c>
      <c r="B5" s="770"/>
      <c r="C5" s="770"/>
      <c r="D5" s="770"/>
      <c r="E5" s="771"/>
    </row>
    <row r="6" spans="1:36" ht="12">
      <c r="A6" s="440" t="s">
        <v>150</v>
      </c>
      <c r="B6" s="772" t="s">
        <v>178</v>
      </c>
      <c r="C6" s="457" t="s">
        <v>166</v>
      </c>
      <c r="D6" s="457" t="s">
        <v>161</v>
      </c>
      <c r="E6" s="436" t="s">
        <v>162</v>
      </c>
    </row>
    <row r="7" spans="1:36" ht="12">
      <c r="A7" s="442" t="s">
        <v>199</v>
      </c>
      <c r="B7" s="773"/>
      <c r="C7" s="458" t="s">
        <v>170</v>
      </c>
      <c r="D7" s="458" t="s">
        <v>366</v>
      </c>
      <c r="E7" s="420" t="s">
        <v>357</v>
      </c>
    </row>
    <row r="8" spans="1:36">
      <c r="A8" s="232"/>
      <c r="B8" s="450"/>
      <c r="C8" s="459"/>
      <c r="D8" s="459"/>
      <c r="E8" s="461"/>
      <c r="G8" s="161"/>
      <c r="AI8" s="83"/>
    </row>
    <row r="9" spans="1:36">
      <c r="A9" s="198">
        <v>4061010</v>
      </c>
      <c r="B9" s="451" t="s">
        <v>517</v>
      </c>
      <c r="C9" s="631">
        <v>8.8999999999999996E-2</v>
      </c>
      <c r="D9" s="631">
        <v>0.84</v>
      </c>
      <c r="E9" s="75"/>
      <c r="G9" s="161"/>
      <c r="AI9" s="83"/>
    </row>
    <row r="10" spans="1:36">
      <c r="A10" s="198">
        <v>4061030</v>
      </c>
      <c r="B10" s="452" t="s">
        <v>264</v>
      </c>
      <c r="C10" s="630">
        <v>189.57717000000002</v>
      </c>
      <c r="D10" s="630">
        <v>783.14068999999995</v>
      </c>
      <c r="E10" s="75">
        <f>D10/C10*1000</f>
        <v>4130.9862891190951</v>
      </c>
      <c r="G10" s="161"/>
      <c r="AI10" s="298"/>
    </row>
    <row r="11" spans="1:36" ht="12">
      <c r="A11" s="343"/>
      <c r="B11" s="453" t="s">
        <v>470</v>
      </c>
      <c r="C11" s="342">
        <f>SUM(C8:C10)</f>
        <v>189.66617000000002</v>
      </c>
      <c r="D11" s="342">
        <f>SUM(D8:D10)</f>
        <v>783.98068999999998</v>
      </c>
      <c r="E11" s="462">
        <f>D11/C11*1000</f>
        <v>4133.4766764151973</v>
      </c>
      <c r="G11" s="161"/>
      <c r="AH11" s="451" t="s">
        <v>517</v>
      </c>
      <c r="AI11" s="233">
        <v>8.8999999999999996E-2</v>
      </c>
      <c r="AJ11" s="94">
        <f>AI11/$AI$18*100</f>
        <v>2.946440170080842E-3</v>
      </c>
    </row>
    <row r="12" spans="1:36">
      <c r="A12" s="296"/>
      <c r="B12" s="454"/>
      <c r="C12" s="297"/>
      <c r="D12" s="297"/>
      <c r="E12" s="75"/>
      <c r="G12" s="161"/>
      <c r="AH12" s="452" t="s">
        <v>264</v>
      </c>
      <c r="AI12" s="91">
        <v>189.57717000000002</v>
      </c>
      <c r="AJ12" s="94">
        <f>AI12/$AI$18*100</f>
        <v>6.2761549327892672</v>
      </c>
    </row>
    <row r="13" spans="1:36">
      <c r="A13" s="296">
        <v>4062000</v>
      </c>
      <c r="B13" s="454" t="s">
        <v>518</v>
      </c>
      <c r="C13" s="632">
        <v>0.32800000000000001</v>
      </c>
      <c r="D13" s="632">
        <v>9.7944200000000006</v>
      </c>
      <c r="E13" s="75"/>
      <c r="G13" s="161"/>
      <c r="AH13" s="454" t="s">
        <v>518</v>
      </c>
      <c r="AI13" s="91">
        <v>0.32800000000000001</v>
      </c>
    </row>
    <row r="14" spans="1:36">
      <c r="A14" s="296"/>
      <c r="B14" s="454"/>
      <c r="C14" s="297"/>
      <c r="D14" s="297"/>
      <c r="E14" s="75"/>
      <c r="G14" s="161"/>
      <c r="AH14" s="454" t="s">
        <v>188</v>
      </c>
      <c r="AI14" s="634">
        <v>2182.5</v>
      </c>
      <c r="AJ14" s="94">
        <f>AI14/$AI$18*100</f>
        <v>72.253996305634132</v>
      </c>
    </row>
    <row r="15" spans="1:36">
      <c r="A15" s="296">
        <v>4069010</v>
      </c>
      <c r="B15" s="454" t="s">
        <v>188</v>
      </c>
      <c r="C15" s="635">
        <v>2182.4679500000002</v>
      </c>
      <c r="D15" s="635">
        <v>8274.2274699999998</v>
      </c>
      <c r="E15" s="75">
        <v>3834.1945111017803</v>
      </c>
      <c r="G15" s="161"/>
      <c r="AH15" s="454" t="s">
        <v>465</v>
      </c>
      <c r="AI15" s="634">
        <v>100.1</v>
      </c>
      <c r="AJ15" s="94">
        <f>AI15/$AI$18*100</f>
        <v>3.3139175396077789</v>
      </c>
    </row>
    <row r="16" spans="1:36">
      <c r="A16" s="296">
        <v>4069030</v>
      </c>
      <c r="B16" s="454" t="s">
        <v>465</v>
      </c>
      <c r="C16" s="635">
        <v>100.05636</v>
      </c>
      <c r="D16" s="635">
        <v>383.54453999999998</v>
      </c>
      <c r="E16" s="75">
        <v>3833.2849605962078</v>
      </c>
      <c r="G16" s="161"/>
      <c r="AH16" s="454" t="s">
        <v>406</v>
      </c>
      <c r="AI16" s="633">
        <v>548</v>
      </c>
    </row>
    <row r="17" spans="1:35">
      <c r="A17" s="296">
        <v>4069040</v>
      </c>
      <c r="B17" s="454" t="s">
        <v>406</v>
      </c>
      <c r="C17" s="635">
        <v>547.99434999999994</v>
      </c>
      <c r="D17" s="635">
        <v>3171.3198500000003</v>
      </c>
      <c r="E17" s="75">
        <v>5801.216997767342</v>
      </c>
      <c r="F17" s="449"/>
      <c r="G17" s="161"/>
      <c r="AH17" s="91"/>
      <c r="AI17" s="81"/>
    </row>
    <row r="18" spans="1:35" ht="12">
      <c r="A18" s="341"/>
      <c r="B18" s="455" t="s">
        <v>470</v>
      </c>
      <c r="C18" s="340">
        <f>SUM(C12:C17)</f>
        <v>2830.8466600000002</v>
      </c>
      <c r="D18" s="340">
        <f>SUM(D13:D17)</f>
        <v>11838.886280000001</v>
      </c>
      <c r="E18" s="462">
        <f>D18/C18*1000</f>
        <v>4182.1008701333194</v>
      </c>
      <c r="G18" s="161"/>
      <c r="AI18" s="91">
        <f>SUM(AI11:AI17)</f>
        <v>3020.5941699999998</v>
      </c>
    </row>
    <row r="19" spans="1:35">
      <c r="A19" s="101"/>
      <c r="B19" s="454"/>
      <c r="C19" s="297"/>
      <c r="D19" s="297"/>
      <c r="E19" s="75"/>
      <c r="F19" s="449"/>
      <c r="G19" s="161"/>
      <c r="AI19" s="91"/>
    </row>
    <row r="20" spans="1:35" ht="12">
      <c r="A20" s="358"/>
      <c r="B20" s="455" t="s">
        <v>112</v>
      </c>
      <c r="C20" s="340">
        <f>C18+C11</f>
        <v>3020.5128300000001</v>
      </c>
      <c r="D20" s="340">
        <f>D18+D11</f>
        <v>12622.866970000001</v>
      </c>
      <c r="E20" s="462">
        <f>D20/C20*1000</f>
        <v>4179.047625498747</v>
      </c>
      <c r="F20" s="449"/>
      <c r="G20" s="161"/>
      <c r="AI20" s="91"/>
    </row>
    <row r="21" spans="1:35">
      <c r="A21" s="102"/>
      <c r="B21" s="454"/>
      <c r="C21" s="297"/>
      <c r="D21" s="297"/>
      <c r="E21" s="75"/>
      <c r="F21" s="449"/>
      <c r="G21" s="161"/>
      <c r="AI21" s="91"/>
    </row>
    <row r="22" spans="1:35">
      <c r="A22" s="102"/>
      <c r="B22" s="456"/>
      <c r="C22" s="460"/>
      <c r="D22" s="460"/>
      <c r="E22" s="75"/>
      <c r="G22" s="161"/>
      <c r="AI22" s="91"/>
    </row>
    <row r="23" spans="1:35">
      <c r="A23" s="66" t="s">
        <v>380</v>
      </c>
      <c r="B23" s="76"/>
      <c r="C23" s="76"/>
      <c r="D23" s="76"/>
      <c r="E23" s="77"/>
      <c r="G23" s="161"/>
      <c r="AI23" s="91"/>
    </row>
    <row r="24" spans="1:35">
      <c r="G24" s="161"/>
      <c r="AI24" s="91"/>
    </row>
    <row r="25" spans="1:35">
      <c r="G25" s="161"/>
    </row>
    <row r="26" spans="1:35">
      <c r="G26" s="161"/>
    </row>
    <row r="27" spans="1:35">
      <c r="G27" s="161"/>
    </row>
    <row r="28" spans="1:35">
      <c r="G28" s="161"/>
    </row>
    <row r="29" spans="1:35">
      <c r="G29" s="161"/>
    </row>
    <row r="30" spans="1:35">
      <c r="G30" s="161"/>
    </row>
    <row r="31" spans="1:35">
      <c r="G31" s="161"/>
    </row>
    <row r="32" spans="1:35">
      <c r="G32" s="161"/>
    </row>
    <row r="33" spans="34:35">
      <c r="AH33" s="91"/>
      <c r="AI33" s="91"/>
    </row>
    <row r="34" spans="34:35">
      <c r="AH34" s="91"/>
      <c r="AI34" s="91"/>
    </row>
    <row r="35" spans="34:35" ht="12.75" customHeight="1">
      <c r="AH35" s="91"/>
      <c r="AI35" s="91"/>
    </row>
    <row r="36" spans="34:35">
      <c r="AH36" s="91"/>
      <c r="AI36" s="91"/>
    </row>
    <row r="40" spans="34:35">
      <c r="AH40" s="11" t="s">
        <v>189</v>
      </c>
      <c r="AI40" s="91"/>
    </row>
    <row r="41" spans="34:35">
      <c r="AI41" s="91"/>
    </row>
    <row r="42" spans="34:35">
      <c r="AI42" s="91"/>
    </row>
    <row r="54" spans="1:5" ht="13.2">
      <c r="A54" s="658">
        <v>34</v>
      </c>
      <c r="B54" s="658"/>
      <c r="C54" s="658"/>
      <c r="D54" s="658"/>
      <c r="E54" s="658"/>
    </row>
  </sheetData>
  <mergeCells count="5">
    <mergeCell ref="A2:E2"/>
    <mergeCell ref="A4:E4"/>
    <mergeCell ref="A5:E5"/>
    <mergeCell ref="B6:B7"/>
    <mergeCell ref="A54:E54"/>
  </mergeCells>
  <printOptions horizontalCentered="1"/>
  <pageMargins left="0.59055118110236227" right="0.59055118110236227" top="0.98425196850393704" bottom="0.86614173228346458" header="0.51181102362204722" footer="0.19685039370078741"/>
  <pageSetup firstPageNumber="0" orientation="portrait" r:id="rId1"/>
  <colBreaks count="1" manualBreakCount="1">
    <brk id="5"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topLeftCell="A7" zoomScaleNormal="100" zoomScaleSheetLayoutView="100" workbookViewId="0">
      <selection activeCell="H16" sqref="H16"/>
    </sheetView>
  </sheetViews>
  <sheetFormatPr baseColWidth="10" defaultColWidth="10.921875" defaultRowHeight="11.4"/>
  <cols>
    <col min="1" max="1" width="17.921875" style="11" customWidth="1"/>
    <col min="2" max="2" width="4.4609375" style="11" customWidth="1"/>
    <col min="3" max="6" width="4.07421875" style="11" customWidth="1"/>
    <col min="7" max="7" width="3.69140625" style="11" customWidth="1"/>
    <col min="8" max="8" width="5.4609375" style="11" customWidth="1"/>
    <col min="9" max="9" width="4.921875" style="11" customWidth="1"/>
    <col min="10" max="11" width="5.07421875" style="11" customWidth="1"/>
    <col min="12" max="12" width="6.23046875" style="11" customWidth="1"/>
    <col min="13" max="13" width="6.4609375" style="11" customWidth="1"/>
    <col min="14" max="16384" width="10.921875" style="11"/>
  </cols>
  <sheetData>
    <row r="1" spans="1:16" ht="12.75" customHeight="1">
      <c r="A1" s="656" t="s">
        <v>461</v>
      </c>
      <c r="B1" s="656"/>
      <c r="C1" s="656"/>
      <c r="D1" s="656"/>
      <c r="E1" s="656"/>
      <c r="F1" s="656"/>
      <c r="G1" s="656"/>
      <c r="H1" s="656"/>
      <c r="I1" s="656"/>
      <c r="J1" s="656"/>
      <c r="K1" s="656"/>
      <c r="L1" s="656"/>
    </row>
    <row r="2" spans="1:16" ht="12.75" customHeight="1">
      <c r="A2" s="464"/>
      <c r="B2" s="464"/>
      <c r="C2" s="464"/>
      <c r="D2" s="464"/>
      <c r="E2" s="464"/>
      <c r="F2" s="464"/>
      <c r="G2" s="464"/>
      <c r="H2" s="464"/>
      <c r="I2" s="464"/>
      <c r="J2" s="464"/>
      <c r="K2" s="464"/>
      <c r="L2" s="444"/>
    </row>
    <row r="3" spans="1:16" ht="12.75" customHeight="1">
      <c r="A3" s="687" t="s">
        <v>557</v>
      </c>
      <c r="B3" s="687"/>
      <c r="C3" s="687"/>
      <c r="D3" s="687"/>
      <c r="E3" s="687"/>
      <c r="F3" s="687"/>
      <c r="G3" s="687"/>
      <c r="H3" s="687"/>
      <c r="I3" s="687"/>
      <c r="J3" s="687"/>
      <c r="K3" s="687"/>
      <c r="L3" s="687"/>
    </row>
    <row r="4" spans="1:16" ht="12.75" customHeight="1">
      <c r="A4" s="688" t="s">
        <v>335</v>
      </c>
      <c r="B4" s="688"/>
      <c r="C4" s="688"/>
      <c r="D4" s="688"/>
      <c r="E4" s="688"/>
      <c r="F4" s="688"/>
      <c r="G4" s="688"/>
      <c r="H4" s="688"/>
      <c r="I4" s="688"/>
      <c r="J4" s="688"/>
      <c r="K4" s="688"/>
      <c r="L4" s="688"/>
    </row>
    <row r="5" spans="1:16" ht="12.75" customHeight="1">
      <c r="A5" s="691" t="s">
        <v>336</v>
      </c>
      <c r="B5" s="680" t="s">
        <v>337</v>
      </c>
      <c r="C5" s="774" t="s">
        <v>338</v>
      </c>
      <c r="D5" s="774"/>
      <c r="E5" s="774"/>
      <c r="F5" s="774"/>
      <c r="G5" s="688" t="s">
        <v>339</v>
      </c>
      <c r="H5" s="688"/>
      <c r="I5" s="688"/>
      <c r="J5" s="688"/>
      <c r="K5" s="688"/>
      <c r="L5" s="688"/>
    </row>
    <row r="6" spans="1:16" ht="12.75" customHeight="1">
      <c r="A6" s="759"/>
      <c r="B6" s="681"/>
      <c r="C6" s="783">
        <v>2015</v>
      </c>
      <c r="D6" s="785">
        <v>2016</v>
      </c>
      <c r="E6" s="775">
        <v>2017</v>
      </c>
      <c r="F6" s="777">
        <v>2018</v>
      </c>
      <c r="G6" s="680" t="s">
        <v>340</v>
      </c>
      <c r="H6" s="783">
        <v>2015</v>
      </c>
      <c r="I6" s="785">
        <v>2016</v>
      </c>
      <c r="J6" s="775">
        <v>2017</v>
      </c>
      <c r="K6" s="777">
        <v>2018</v>
      </c>
      <c r="L6" s="468" t="s">
        <v>114</v>
      </c>
    </row>
    <row r="7" spans="1:16" ht="12.75" customHeight="1">
      <c r="A7" s="692"/>
      <c r="B7" s="710"/>
      <c r="C7" s="784"/>
      <c r="D7" s="786"/>
      <c r="E7" s="776"/>
      <c r="F7" s="778"/>
      <c r="G7" s="710"/>
      <c r="H7" s="784"/>
      <c r="I7" s="786"/>
      <c r="J7" s="776"/>
      <c r="K7" s="778"/>
      <c r="L7" s="467" t="s">
        <v>473</v>
      </c>
    </row>
    <row r="8" spans="1:16" ht="12.75" customHeight="1">
      <c r="A8" s="178"/>
      <c r="B8" s="57"/>
      <c r="C8" s="82"/>
      <c r="D8" s="82"/>
      <c r="E8" s="179"/>
      <c r="F8" s="179"/>
      <c r="G8" s="56"/>
      <c r="H8" s="82"/>
      <c r="I8" s="82"/>
      <c r="J8" s="179"/>
      <c r="K8" s="180"/>
      <c r="L8" s="181"/>
    </row>
    <row r="9" spans="1:16" ht="12.75" customHeight="1">
      <c r="A9" s="182" t="s">
        <v>341</v>
      </c>
      <c r="B9" s="68"/>
      <c r="C9" s="183"/>
      <c r="D9" s="183"/>
      <c r="E9" s="184"/>
      <c r="F9" s="184"/>
      <c r="G9" s="185"/>
      <c r="H9" s="183"/>
      <c r="I9" s="183"/>
      <c r="J9" s="183"/>
      <c r="K9" s="183"/>
      <c r="L9" s="81"/>
      <c r="M9" s="104"/>
    </row>
    <row r="10" spans="1:16" ht="12.75" customHeight="1">
      <c r="A10" s="102"/>
      <c r="B10" s="68"/>
      <c r="C10" s="183"/>
      <c r="D10" s="183"/>
      <c r="E10" s="184"/>
      <c r="F10" s="184"/>
      <c r="G10" s="185"/>
      <c r="H10" s="183"/>
      <c r="I10" s="183"/>
      <c r="J10" s="183"/>
      <c r="K10" s="183"/>
      <c r="L10" s="186"/>
      <c r="M10" s="104"/>
    </row>
    <row r="11" spans="1:16" ht="12.75" customHeight="1">
      <c r="A11" s="102" t="s">
        <v>342</v>
      </c>
      <c r="B11" s="68" t="s">
        <v>343</v>
      </c>
      <c r="C11" s="263">
        <v>68.84144529999999</v>
      </c>
      <c r="D11" s="263">
        <v>24.079772999999996</v>
      </c>
      <c r="E11" s="263">
        <v>545.9438596</v>
      </c>
      <c r="F11" s="263">
        <v>82.943296000000004</v>
      </c>
      <c r="G11" s="264">
        <v>1</v>
      </c>
      <c r="H11" s="265">
        <f>+C11*$G11</f>
        <v>68.84144529999999</v>
      </c>
      <c r="I11" s="265">
        <f>+D11*$G11</f>
        <v>24.079772999999996</v>
      </c>
      <c r="J11" s="265">
        <f>+E11*$G11</f>
        <v>545.9438596</v>
      </c>
      <c r="K11" s="265">
        <f>+F11*$G11</f>
        <v>82.943296000000004</v>
      </c>
      <c r="L11" s="266">
        <f>+(K11/J11-1)*100</f>
        <v>-84.807358020150531</v>
      </c>
      <c r="M11" s="291"/>
      <c r="N11" s="291"/>
      <c r="O11" s="291"/>
      <c r="P11" s="291"/>
    </row>
    <row r="12" spans="1:16" ht="12.75" customHeight="1">
      <c r="A12" s="102" t="s">
        <v>344</v>
      </c>
      <c r="B12" s="68" t="s">
        <v>343</v>
      </c>
      <c r="C12" s="247">
        <v>3784.3162715000003</v>
      </c>
      <c r="D12" s="246">
        <v>5355.9920508000005</v>
      </c>
      <c r="E12" s="247">
        <v>6675.9105768999998</v>
      </c>
      <c r="F12" s="247">
        <v>5712.3486231000006</v>
      </c>
      <c r="G12" s="264">
        <v>11.49</v>
      </c>
      <c r="H12" s="265">
        <f t="shared" ref="H12:H22" si="0">+C12*$G12</f>
        <v>43481.793959535004</v>
      </c>
      <c r="I12" s="265">
        <f t="shared" ref="I12:I22" si="1">+D12*$G12</f>
        <v>61540.348663692006</v>
      </c>
      <c r="J12" s="265">
        <f t="shared" ref="J12:J22" si="2">+E12*$G12</f>
        <v>76706.212528581003</v>
      </c>
      <c r="K12" s="265">
        <f t="shared" ref="K12:K22" si="3">+F12*$G12</f>
        <v>65634.885679419007</v>
      </c>
      <c r="L12" s="266">
        <f t="shared" ref="L12:L24" si="4">+(K12/J12-1)*100</f>
        <v>-14.433416126544873</v>
      </c>
      <c r="M12" s="291"/>
      <c r="N12" s="291"/>
      <c r="O12" s="291"/>
      <c r="P12" s="291"/>
    </row>
    <row r="13" spans="1:16" ht="12.75" customHeight="1">
      <c r="A13" s="102" t="s">
        <v>345</v>
      </c>
      <c r="B13" s="68" t="s">
        <v>343</v>
      </c>
      <c r="C13" s="263">
        <v>1311.4704999999999</v>
      </c>
      <c r="D13" s="263">
        <v>1730.4398803000001</v>
      </c>
      <c r="E13" s="263">
        <v>5709.2064922999998</v>
      </c>
      <c r="F13" s="263">
        <v>5074.8530000000001</v>
      </c>
      <c r="G13" s="264">
        <v>8.4</v>
      </c>
      <c r="H13" s="265">
        <f t="shared" si="0"/>
        <v>11016.352199999999</v>
      </c>
      <c r="I13" s="265">
        <f t="shared" si="1"/>
        <v>14535.694994520001</v>
      </c>
      <c r="J13" s="265">
        <f t="shared" si="2"/>
        <v>47957.334535319998</v>
      </c>
      <c r="K13" s="265">
        <f t="shared" si="3"/>
        <v>42628.765200000002</v>
      </c>
      <c r="L13" s="266">
        <f t="shared" si="4"/>
        <v>-11.11106233686856</v>
      </c>
      <c r="M13" s="291"/>
      <c r="N13" s="291"/>
      <c r="O13" s="291"/>
      <c r="P13" s="291"/>
    </row>
    <row r="14" spans="1:16" ht="12.75" customHeight="1">
      <c r="A14" s="102" t="s">
        <v>346</v>
      </c>
      <c r="B14" s="68" t="s">
        <v>343</v>
      </c>
      <c r="C14" s="263">
        <v>1.1092899999999999</v>
      </c>
      <c r="D14" s="267">
        <v>0.4</v>
      </c>
      <c r="E14" s="247">
        <v>1.0469200000000001</v>
      </c>
      <c r="F14" s="247">
        <v>1</v>
      </c>
      <c r="G14" s="264">
        <v>1</v>
      </c>
      <c r="H14" s="265">
        <f t="shared" si="0"/>
        <v>1.1092899999999999</v>
      </c>
      <c r="I14" s="265">
        <f t="shared" si="1"/>
        <v>0.4</v>
      </c>
      <c r="J14" s="265">
        <f t="shared" si="2"/>
        <v>1.0469200000000001</v>
      </c>
      <c r="K14" s="265">
        <f t="shared" si="3"/>
        <v>1</v>
      </c>
      <c r="L14" s="266">
        <f t="shared" si="4"/>
        <v>-4.4817178007870773</v>
      </c>
      <c r="M14" s="291"/>
      <c r="N14" s="291"/>
      <c r="O14" s="291"/>
      <c r="P14" s="291"/>
    </row>
    <row r="15" spans="1:16" ht="12.75" customHeight="1">
      <c r="A15" s="102" t="s">
        <v>347</v>
      </c>
      <c r="B15" s="68" t="s">
        <v>343</v>
      </c>
      <c r="C15" s="263">
        <v>955.29935140000009</v>
      </c>
      <c r="D15" s="263">
        <v>865.0807853</v>
      </c>
      <c r="E15" s="263">
        <v>1070.9288348999999</v>
      </c>
      <c r="F15" s="263">
        <v>1090.5675220999999</v>
      </c>
      <c r="G15" s="264">
        <v>2.2999999999999998</v>
      </c>
      <c r="H15" s="265">
        <f t="shared" si="0"/>
        <v>2197.1885082200001</v>
      </c>
      <c r="I15" s="265">
        <f t="shared" si="1"/>
        <v>1989.6858061899998</v>
      </c>
      <c r="J15" s="265">
        <f t="shared" si="2"/>
        <v>2463.1363202699995</v>
      </c>
      <c r="K15" s="265">
        <f t="shared" si="3"/>
        <v>2508.3053008299994</v>
      </c>
      <c r="L15" s="266">
        <f t="shared" si="4"/>
        <v>1.8337994608048636</v>
      </c>
      <c r="M15" s="291"/>
      <c r="N15" s="291"/>
      <c r="O15" s="291"/>
      <c r="P15" s="291"/>
    </row>
    <row r="16" spans="1:16" ht="12.75" customHeight="1">
      <c r="A16" s="102" t="s">
        <v>128</v>
      </c>
      <c r="B16" s="68" t="s">
        <v>343</v>
      </c>
      <c r="C16" s="263">
        <v>89.2749685</v>
      </c>
      <c r="D16" s="263">
        <v>144.23171120000001</v>
      </c>
      <c r="E16" s="247">
        <v>529.52700749999997</v>
      </c>
      <c r="F16" s="247">
        <v>851.31909580000001</v>
      </c>
      <c r="G16" s="264">
        <v>2.7</v>
      </c>
      <c r="H16" s="265">
        <f t="shared" si="0"/>
        <v>241.04241495000002</v>
      </c>
      <c r="I16" s="265">
        <f t="shared" si="1"/>
        <v>389.42562024000006</v>
      </c>
      <c r="J16" s="265">
        <f t="shared" si="2"/>
        <v>1429.72292025</v>
      </c>
      <c r="K16" s="265">
        <f t="shared" si="3"/>
        <v>2298.5615586600002</v>
      </c>
      <c r="L16" s="266">
        <f t="shared" si="4"/>
        <v>60.769721608581051</v>
      </c>
      <c r="M16" s="291"/>
      <c r="N16" s="291"/>
      <c r="O16" s="291"/>
      <c r="P16" s="291"/>
    </row>
    <row r="17" spans="1:16" ht="12.75" customHeight="1">
      <c r="A17" s="102" t="s">
        <v>124</v>
      </c>
      <c r="B17" s="68" t="s">
        <v>343</v>
      </c>
      <c r="C17" s="263">
        <v>34.264164600000001</v>
      </c>
      <c r="D17" s="263">
        <v>85.12595730000001</v>
      </c>
      <c r="E17" s="263">
        <v>68.606401500000004</v>
      </c>
      <c r="F17" s="247">
        <v>69.891857700000003</v>
      </c>
      <c r="G17" s="264">
        <v>1</v>
      </c>
      <c r="H17" s="265">
        <f t="shared" si="0"/>
        <v>34.264164600000001</v>
      </c>
      <c r="I17" s="265">
        <f t="shared" si="1"/>
        <v>85.12595730000001</v>
      </c>
      <c r="J17" s="265">
        <f t="shared" si="2"/>
        <v>68.606401500000004</v>
      </c>
      <c r="K17" s="265">
        <f t="shared" si="3"/>
        <v>69.891857700000003</v>
      </c>
      <c r="L17" s="266">
        <f t="shared" si="4"/>
        <v>1.8736680133267125</v>
      </c>
      <c r="M17" s="291"/>
      <c r="N17" s="291"/>
      <c r="O17" s="291"/>
      <c r="P17" s="291"/>
    </row>
    <row r="18" spans="1:16" ht="12.75" customHeight="1">
      <c r="A18" s="102" t="s">
        <v>126</v>
      </c>
      <c r="B18" s="68" t="s">
        <v>343</v>
      </c>
      <c r="C18" s="247">
        <v>540.17917079999995</v>
      </c>
      <c r="D18" s="247">
        <v>3005.7019438000002</v>
      </c>
      <c r="E18" s="247">
        <v>2911.8426166000004</v>
      </c>
      <c r="F18" s="247">
        <v>3072.6343377999997</v>
      </c>
      <c r="G18" s="264">
        <v>1</v>
      </c>
      <c r="H18" s="265">
        <f t="shared" si="0"/>
        <v>540.17917079999995</v>
      </c>
      <c r="I18" s="265">
        <f t="shared" si="1"/>
        <v>3005.7019438000002</v>
      </c>
      <c r="J18" s="265">
        <f t="shared" si="2"/>
        <v>2911.8426166000004</v>
      </c>
      <c r="K18" s="265">
        <f t="shared" si="3"/>
        <v>3072.6343377999997</v>
      </c>
      <c r="L18" s="266">
        <f t="shared" si="4"/>
        <v>5.5219921668619332</v>
      </c>
      <c r="M18" s="291"/>
      <c r="N18" s="291"/>
      <c r="O18" s="291"/>
      <c r="P18" s="291"/>
    </row>
    <row r="19" spans="1:16" ht="12.75" customHeight="1">
      <c r="A19" s="187" t="s">
        <v>123</v>
      </c>
      <c r="B19" s="177" t="s">
        <v>343</v>
      </c>
      <c r="C19" s="268">
        <v>10357.7341038</v>
      </c>
      <c r="D19" s="269">
        <v>11143.5839067</v>
      </c>
      <c r="E19" s="268">
        <v>19874.787649999998</v>
      </c>
      <c r="F19" s="268">
        <v>22491.8761357</v>
      </c>
      <c r="G19" s="270">
        <v>10</v>
      </c>
      <c r="H19" s="271">
        <f t="shared" si="0"/>
        <v>103577.341038</v>
      </c>
      <c r="I19" s="271">
        <f t="shared" si="1"/>
        <v>111435.83906699999</v>
      </c>
      <c r="J19" s="271">
        <f t="shared" si="2"/>
        <v>198747.87649999998</v>
      </c>
      <c r="K19" s="271">
        <f t="shared" si="3"/>
        <v>224918.76135700001</v>
      </c>
      <c r="L19" s="272">
        <f t="shared" si="4"/>
        <v>13.167881497843336</v>
      </c>
      <c r="M19" s="291"/>
      <c r="N19" s="291"/>
      <c r="O19" s="291"/>
      <c r="P19" s="291"/>
    </row>
    <row r="20" spans="1:16" ht="27.75" customHeight="1">
      <c r="A20" s="281" t="s">
        <v>462</v>
      </c>
      <c r="B20" s="282" t="s">
        <v>343</v>
      </c>
      <c r="C20" s="283">
        <v>1560.5938512</v>
      </c>
      <c r="D20" s="284">
        <v>1349.3188401</v>
      </c>
      <c r="E20" s="283">
        <v>1530.6326888999999</v>
      </c>
      <c r="F20" s="283">
        <v>1070.6036500999999</v>
      </c>
      <c r="G20" s="285">
        <v>5</v>
      </c>
      <c r="H20" s="286">
        <f t="shared" si="0"/>
        <v>7802.9692560000003</v>
      </c>
      <c r="I20" s="286">
        <f t="shared" si="1"/>
        <v>6746.5942004999997</v>
      </c>
      <c r="J20" s="286">
        <f t="shared" si="2"/>
        <v>7653.1634445</v>
      </c>
      <c r="K20" s="286">
        <f t="shared" si="3"/>
        <v>5353.0182504999993</v>
      </c>
      <c r="L20" s="287">
        <f t="shared" si="4"/>
        <v>-30.054829100154869</v>
      </c>
      <c r="M20" s="291"/>
      <c r="N20" s="291"/>
      <c r="O20" s="291"/>
      <c r="P20" s="291"/>
    </row>
    <row r="21" spans="1:16" ht="12.75" customHeight="1">
      <c r="A21" s="102" t="s">
        <v>348</v>
      </c>
      <c r="B21" s="68" t="s">
        <v>343</v>
      </c>
      <c r="C21" s="263">
        <v>457.23211200000003</v>
      </c>
      <c r="D21" s="247">
        <v>470.69945610000002</v>
      </c>
      <c r="E21" s="263">
        <v>341.50523220000002</v>
      </c>
      <c r="F21" s="263">
        <v>406.92254690000004</v>
      </c>
      <c r="G21" s="264">
        <v>2.2000000000000002</v>
      </c>
      <c r="H21" s="265">
        <f t="shared" si="0"/>
        <v>1005.9106464000001</v>
      </c>
      <c r="I21" s="265">
        <f t="shared" si="1"/>
        <v>1035.53880342</v>
      </c>
      <c r="J21" s="265">
        <f t="shared" si="2"/>
        <v>751.3115108400001</v>
      </c>
      <c r="K21" s="265">
        <f t="shared" si="3"/>
        <v>895.22960318000014</v>
      </c>
      <c r="L21" s="266">
        <f t="shared" si="4"/>
        <v>19.155581974125901</v>
      </c>
      <c r="M21" s="291"/>
      <c r="N21" s="291"/>
      <c r="O21" s="291"/>
      <c r="P21" s="291"/>
    </row>
    <row r="22" spans="1:16" ht="12.75" customHeight="1">
      <c r="A22" s="102" t="s">
        <v>349</v>
      </c>
      <c r="B22" s="68" t="s">
        <v>350</v>
      </c>
      <c r="C22" s="263">
        <v>7.2779999999999997E-2</v>
      </c>
      <c r="D22" s="247">
        <v>29.494576200000004</v>
      </c>
      <c r="E22" s="263">
        <v>28.69115</v>
      </c>
      <c r="F22" s="247">
        <v>59.078754000000004</v>
      </c>
      <c r="G22" s="264">
        <v>1</v>
      </c>
      <c r="H22" s="265">
        <f t="shared" si="0"/>
        <v>7.2779999999999997E-2</v>
      </c>
      <c r="I22" s="265">
        <f t="shared" si="1"/>
        <v>29.494576200000004</v>
      </c>
      <c r="J22" s="265">
        <f t="shared" si="2"/>
        <v>28.69115</v>
      </c>
      <c r="K22" s="265">
        <f t="shared" si="3"/>
        <v>59.078754000000004</v>
      </c>
      <c r="L22" s="266">
        <f t="shared" si="4"/>
        <v>105.91281283601388</v>
      </c>
      <c r="M22" s="291"/>
      <c r="N22" s="291"/>
      <c r="O22" s="291"/>
      <c r="P22" s="291"/>
    </row>
    <row r="23" spans="1:16" ht="12.75" customHeight="1">
      <c r="A23" s="182"/>
      <c r="B23" s="188"/>
      <c r="C23" s="247"/>
      <c r="D23" s="267"/>
      <c r="E23" s="247"/>
      <c r="F23" s="247"/>
      <c r="G23" s="264"/>
      <c r="H23" s="267"/>
      <c r="I23" s="267"/>
      <c r="J23" s="267"/>
      <c r="K23" s="267"/>
      <c r="L23" s="266"/>
      <c r="M23" s="104"/>
    </row>
    <row r="24" spans="1:16" ht="12.75" customHeight="1">
      <c r="A24" s="182" t="s">
        <v>351</v>
      </c>
      <c r="B24" s="188"/>
      <c r="C24" s="247"/>
      <c r="D24" s="267"/>
      <c r="E24" s="247"/>
      <c r="F24" s="247"/>
      <c r="G24" s="273"/>
      <c r="H24" s="274">
        <f>+SUM(H11:H22)</f>
        <v>169967.06487380501</v>
      </c>
      <c r="I24" s="274">
        <f>+SUM(I11:I22)</f>
        <v>200817.929405862</v>
      </c>
      <c r="J24" s="274">
        <f>+SUM(J11:J22)</f>
        <v>339264.88870746101</v>
      </c>
      <c r="K24" s="274">
        <f>+SUM(K11:K22)</f>
        <v>347523.0751950891</v>
      </c>
      <c r="L24" s="275">
        <f t="shared" si="4"/>
        <v>2.4341412160540088</v>
      </c>
      <c r="M24" s="169"/>
    </row>
    <row r="25" spans="1:16" ht="12.75" customHeight="1">
      <c r="A25" s="102"/>
      <c r="B25" s="68"/>
      <c r="C25" s="183"/>
      <c r="D25" s="183"/>
      <c r="E25" s="184"/>
      <c r="F25" s="184"/>
      <c r="G25" s="185"/>
      <c r="H25" s="183"/>
      <c r="I25" s="183"/>
      <c r="J25" s="183"/>
      <c r="K25" s="183"/>
      <c r="L25" s="189"/>
      <c r="M25" s="169"/>
    </row>
    <row r="26" spans="1:16" ht="12.75" customHeight="1">
      <c r="A26" s="182" t="s">
        <v>352</v>
      </c>
      <c r="B26" s="68"/>
      <c r="C26" s="183"/>
      <c r="D26" s="183"/>
      <c r="E26" s="184"/>
      <c r="F26" s="184"/>
      <c r="G26" s="185"/>
      <c r="H26" s="183"/>
      <c r="I26" s="183"/>
      <c r="J26" s="183"/>
      <c r="K26" s="183"/>
      <c r="L26" s="189"/>
      <c r="M26" s="169"/>
    </row>
    <row r="27" spans="1:16" ht="12.75" customHeight="1">
      <c r="A27" s="102"/>
      <c r="B27" s="68"/>
      <c r="C27" s="183"/>
      <c r="D27" s="183"/>
      <c r="E27" s="184"/>
      <c r="F27" s="184"/>
      <c r="G27" s="185"/>
      <c r="H27" s="183"/>
      <c r="I27" s="183"/>
      <c r="J27" s="183"/>
      <c r="K27" s="183"/>
      <c r="L27" s="189"/>
      <c r="M27" s="94"/>
    </row>
    <row r="28" spans="1:16" ht="12.75" customHeight="1">
      <c r="A28" s="102" t="s">
        <v>342</v>
      </c>
      <c r="B28" s="68" t="s">
        <v>343</v>
      </c>
      <c r="C28" s="247">
        <v>209.57547</v>
      </c>
      <c r="D28" s="246">
        <v>596.18310999999994</v>
      </c>
      <c r="E28" s="247">
        <v>1003.18604</v>
      </c>
      <c r="F28" s="247">
        <v>179.005</v>
      </c>
      <c r="G28" s="264">
        <v>1</v>
      </c>
      <c r="H28" s="265">
        <f>+C28*$G28</f>
        <v>209.57547</v>
      </c>
      <c r="I28" s="265">
        <f>+D28*$G28</f>
        <v>596.18310999999994</v>
      </c>
      <c r="J28" s="265">
        <f>+E28*$G28</f>
        <v>1003.18604</v>
      </c>
      <c r="K28" s="265">
        <f>+F28*$G28</f>
        <v>179.005</v>
      </c>
      <c r="L28" s="266">
        <f t="shared" ref="L28:L43" si="5">+(K28/J28-1)*100</f>
        <v>-82.156350580795561</v>
      </c>
      <c r="M28" s="104"/>
    </row>
    <row r="29" spans="1:16" ht="12.75" customHeight="1">
      <c r="A29" s="102" t="s">
        <v>344</v>
      </c>
      <c r="B29" s="68" t="s">
        <v>343</v>
      </c>
      <c r="C29" s="247">
        <v>598.75427679999996</v>
      </c>
      <c r="D29" s="246">
        <v>980.05835880000006</v>
      </c>
      <c r="E29" s="247">
        <v>577.44411119999995</v>
      </c>
      <c r="F29" s="247">
        <v>1244.8403999999998</v>
      </c>
      <c r="G29" s="264">
        <v>11.49</v>
      </c>
      <c r="H29" s="265">
        <f t="shared" ref="H29:H39" si="6">+C29*$G29</f>
        <v>6879.6866404319999</v>
      </c>
      <c r="I29" s="265">
        <f t="shared" ref="I29:I39" si="7">+D29*$G29</f>
        <v>11260.870542612001</v>
      </c>
      <c r="J29" s="265">
        <f t="shared" ref="J29:J39" si="8">+E29*$G29</f>
        <v>6634.8328376879999</v>
      </c>
      <c r="K29" s="265">
        <f t="shared" ref="K29:K39" si="9">+F29*$G29</f>
        <v>14303.216195999998</v>
      </c>
      <c r="L29" s="266">
        <f t="shared" si="5"/>
        <v>115.57764220905607</v>
      </c>
      <c r="M29" s="104"/>
    </row>
    <row r="30" spans="1:16" ht="12.75" customHeight="1">
      <c r="A30" s="102" t="s">
        <v>345</v>
      </c>
      <c r="B30" s="68" t="s">
        <v>343</v>
      </c>
      <c r="C30" s="247">
        <v>4864.9276000000009</v>
      </c>
      <c r="D30" s="246">
        <v>4983.3459999999995</v>
      </c>
      <c r="E30" s="247">
        <v>2277.8163999999997</v>
      </c>
      <c r="F30" s="247">
        <v>1624.3368</v>
      </c>
      <c r="G30" s="264">
        <v>8.4</v>
      </c>
      <c r="H30" s="265">
        <f t="shared" si="6"/>
        <v>40865.391840000011</v>
      </c>
      <c r="I30" s="265">
        <f t="shared" si="7"/>
        <v>41860.106399999997</v>
      </c>
      <c r="J30" s="265">
        <f t="shared" si="8"/>
        <v>19133.657759999998</v>
      </c>
      <c r="K30" s="265">
        <f t="shared" si="9"/>
        <v>13644.429120000001</v>
      </c>
      <c r="L30" s="266">
        <f t="shared" si="5"/>
        <v>-28.688861841542625</v>
      </c>
      <c r="M30" s="104"/>
    </row>
    <row r="31" spans="1:16" ht="12.75" customHeight="1">
      <c r="A31" s="102" t="s">
        <v>346</v>
      </c>
      <c r="B31" s="68" t="s">
        <v>343</v>
      </c>
      <c r="C31" s="247">
        <v>82.911586000000014</v>
      </c>
      <c r="D31" s="246">
        <v>92.824679999999987</v>
      </c>
      <c r="E31" s="247">
        <v>102.80258000000001</v>
      </c>
      <c r="F31" s="247">
        <v>240.48905999999999</v>
      </c>
      <c r="G31" s="264">
        <v>1</v>
      </c>
      <c r="H31" s="265">
        <f t="shared" si="6"/>
        <v>82.911586000000014</v>
      </c>
      <c r="I31" s="265">
        <f t="shared" si="7"/>
        <v>92.824679999999987</v>
      </c>
      <c r="J31" s="265">
        <f t="shared" si="8"/>
        <v>102.80258000000001</v>
      </c>
      <c r="K31" s="265">
        <f t="shared" si="9"/>
        <v>240.48905999999999</v>
      </c>
      <c r="L31" s="266">
        <f t="shared" si="5"/>
        <v>133.93290324036613</v>
      </c>
      <c r="M31" s="104"/>
    </row>
    <row r="32" spans="1:16" ht="12.75" customHeight="1">
      <c r="A32" s="102" t="s">
        <v>347</v>
      </c>
      <c r="B32" s="68" t="s">
        <v>343</v>
      </c>
      <c r="C32" s="247">
        <v>1.08</v>
      </c>
      <c r="D32" s="263">
        <v>2.53003</v>
      </c>
      <c r="E32" s="263">
        <v>0.22800000000000001</v>
      </c>
      <c r="F32" s="263">
        <v>0.26591000000000004</v>
      </c>
      <c r="G32" s="264">
        <v>2.2999999999999998</v>
      </c>
      <c r="H32" s="265">
        <f t="shared" si="6"/>
        <v>2.484</v>
      </c>
      <c r="I32" s="265">
        <f t="shared" si="7"/>
        <v>5.8190689999999998</v>
      </c>
      <c r="J32" s="265">
        <f t="shared" si="8"/>
        <v>0.52439999999999998</v>
      </c>
      <c r="K32" s="265">
        <f t="shared" si="9"/>
        <v>0.61159300000000005</v>
      </c>
      <c r="L32" s="266">
        <f t="shared" si="5"/>
        <v>16.627192982456162</v>
      </c>
      <c r="M32" s="104"/>
    </row>
    <row r="33" spans="1:13" ht="12.75" customHeight="1">
      <c r="A33" s="102" t="s">
        <v>128</v>
      </c>
      <c r="B33" s="68" t="s">
        <v>343</v>
      </c>
      <c r="C33" s="247">
        <v>12377.366189300001</v>
      </c>
      <c r="D33" s="247">
        <v>15033.534999500002</v>
      </c>
      <c r="E33" s="247">
        <v>14028.59727</v>
      </c>
      <c r="F33" s="247">
        <v>12895.636796000001</v>
      </c>
      <c r="G33" s="264">
        <v>2.7</v>
      </c>
      <c r="H33" s="265">
        <f t="shared" si="6"/>
        <v>33418.888711110005</v>
      </c>
      <c r="I33" s="265">
        <f t="shared" si="7"/>
        <v>40590.544498650008</v>
      </c>
      <c r="J33" s="265">
        <f t="shared" si="8"/>
        <v>37877.212629000001</v>
      </c>
      <c r="K33" s="265">
        <f t="shared" si="9"/>
        <v>34818.219349200001</v>
      </c>
      <c r="L33" s="266">
        <f t="shared" si="5"/>
        <v>-8.076078115256923</v>
      </c>
      <c r="M33" s="104"/>
    </row>
    <row r="34" spans="1:13" ht="12.75" customHeight="1">
      <c r="A34" s="102" t="s">
        <v>124</v>
      </c>
      <c r="B34" s="68" t="s">
        <v>343</v>
      </c>
      <c r="C34" s="247">
        <v>252.21833999999998</v>
      </c>
      <c r="D34" s="246">
        <v>194.78367</v>
      </c>
      <c r="E34" s="247">
        <v>141.18436</v>
      </c>
      <c r="F34" s="247">
        <v>216.55189999999999</v>
      </c>
      <c r="G34" s="264">
        <v>1</v>
      </c>
      <c r="H34" s="265">
        <f t="shared" si="6"/>
        <v>252.21833999999998</v>
      </c>
      <c r="I34" s="265">
        <f t="shared" si="7"/>
        <v>194.78367</v>
      </c>
      <c r="J34" s="265">
        <f t="shared" si="8"/>
        <v>141.18436</v>
      </c>
      <c r="K34" s="265">
        <f t="shared" si="9"/>
        <v>216.55189999999999</v>
      </c>
      <c r="L34" s="266">
        <f t="shared" si="5"/>
        <v>53.3823576492467</v>
      </c>
      <c r="M34" s="104"/>
    </row>
    <row r="35" spans="1:13" ht="12.75" customHeight="1">
      <c r="A35" s="102" t="s">
        <v>126</v>
      </c>
      <c r="B35" s="68" t="s">
        <v>343</v>
      </c>
      <c r="C35" s="247">
        <v>1369.6799099999998</v>
      </c>
      <c r="D35" s="263">
        <v>1824.5843</v>
      </c>
      <c r="E35" s="247">
        <v>2211.3000000000002</v>
      </c>
      <c r="F35" s="247">
        <v>759.60299999999995</v>
      </c>
      <c r="G35" s="264">
        <v>1</v>
      </c>
      <c r="H35" s="265">
        <f t="shared" si="6"/>
        <v>1369.6799099999998</v>
      </c>
      <c r="I35" s="265">
        <f t="shared" si="7"/>
        <v>1824.5843</v>
      </c>
      <c r="J35" s="265">
        <f t="shared" si="8"/>
        <v>2211.3000000000002</v>
      </c>
      <c r="K35" s="265">
        <f t="shared" si="9"/>
        <v>759.60299999999995</v>
      </c>
      <c r="L35" s="266">
        <f t="shared" si="5"/>
        <v>-65.649029982363331</v>
      </c>
      <c r="M35" s="104"/>
    </row>
    <row r="36" spans="1:13" ht="12.75" customHeight="1">
      <c r="A36" s="190" t="s">
        <v>123</v>
      </c>
      <c r="B36" s="177" t="s">
        <v>343</v>
      </c>
      <c r="C36" s="269">
        <v>3351.6665784000002</v>
      </c>
      <c r="D36" s="268">
        <v>2118.8812699999999</v>
      </c>
      <c r="E36" s="268">
        <v>4141.6368000000002</v>
      </c>
      <c r="F36" s="268">
        <v>3020.5128300000001</v>
      </c>
      <c r="G36" s="270">
        <v>10</v>
      </c>
      <c r="H36" s="271">
        <f t="shared" si="6"/>
        <v>33516.665784000004</v>
      </c>
      <c r="I36" s="271">
        <f t="shared" si="7"/>
        <v>21188.812699999999</v>
      </c>
      <c r="J36" s="271">
        <f t="shared" si="8"/>
        <v>41416.368000000002</v>
      </c>
      <c r="K36" s="271">
        <f t="shared" si="9"/>
        <v>30205.1283</v>
      </c>
      <c r="L36" s="272">
        <f t="shared" si="5"/>
        <v>-27.069586835813318</v>
      </c>
      <c r="M36" s="104"/>
    </row>
    <row r="37" spans="1:13" ht="25.5" customHeight="1">
      <c r="A37" s="281" t="s">
        <v>462</v>
      </c>
      <c r="B37" s="282" t="s">
        <v>343</v>
      </c>
      <c r="C37" s="284">
        <v>4573.9904000000006</v>
      </c>
      <c r="D37" s="283">
        <v>5882.5744599999998</v>
      </c>
      <c r="E37" s="283">
        <v>6792.1908200000007</v>
      </c>
      <c r="F37" s="283">
        <v>7119.3110800000004</v>
      </c>
      <c r="G37" s="285">
        <v>5</v>
      </c>
      <c r="H37" s="286">
        <f t="shared" si="6"/>
        <v>22869.952000000005</v>
      </c>
      <c r="I37" s="286">
        <f t="shared" si="7"/>
        <v>29412.872299999999</v>
      </c>
      <c r="J37" s="286">
        <f t="shared" si="8"/>
        <v>33960.954100000003</v>
      </c>
      <c r="K37" s="286">
        <f t="shared" si="9"/>
        <v>35596.555400000005</v>
      </c>
      <c r="L37" s="287">
        <f t="shared" si="5"/>
        <v>4.8161229368994807</v>
      </c>
      <c r="M37" s="104"/>
    </row>
    <row r="38" spans="1:13" ht="12.75" customHeight="1">
      <c r="A38" s="102" t="s">
        <v>348</v>
      </c>
      <c r="B38" s="68" t="s">
        <v>343</v>
      </c>
      <c r="C38" s="247">
        <v>1899.0047500000001</v>
      </c>
      <c r="D38" s="263">
        <v>1984.9048400000001</v>
      </c>
      <c r="E38" s="263">
        <v>2108.6476600000001</v>
      </c>
      <c r="F38" s="263">
        <v>2588.1210000000001</v>
      </c>
      <c r="G38" s="264">
        <v>2.2000000000000002</v>
      </c>
      <c r="H38" s="265">
        <f t="shared" si="6"/>
        <v>4177.8104500000009</v>
      </c>
      <c r="I38" s="265">
        <f t="shared" si="7"/>
        <v>4366.7906480000011</v>
      </c>
      <c r="J38" s="265">
        <f t="shared" si="8"/>
        <v>4639.0248520000005</v>
      </c>
      <c r="K38" s="265">
        <f t="shared" si="9"/>
        <v>5693.8662000000004</v>
      </c>
      <c r="L38" s="266">
        <f t="shared" si="5"/>
        <v>22.738428476950958</v>
      </c>
      <c r="M38" s="104"/>
    </row>
    <row r="39" spans="1:13" ht="12.75" customHeight="1">
      <c r="A39" s="102" t="s">
        <v>349</v>
      </c>
      <c r="B39" s="68" t="s">
        <v>350</v>
      </c>
      <c r="C39" s="247">
        <v>35.721599999999995</v>
      </c>
      <c r="D39" s="263">
        <v>23.833200000000001</v>
      </c>
      <c r="E39" s="263">
        <v>49.235999999999997</v>
      </c>
      <c r="F39" s="263">
        <v>29.972099999999998</v>
      </c>
      <c r="G39" s="264">
        <v>1</v>
      </c>
      <c r="H39" s="265">
        <f t="shared" si="6"/>
        <v>35.721599999999995</v>
      </c>
      <c r="I39" s="265">
        <f t="shared" si="7"/>
        <v>23.833200000000001</v>
      </c>
      <c r="J39" s="265">
        <f t="shared" si="8"/>
        <v>49.235999999999997</v>
      </c>
      <c r="K39" s="265">
        <f t="shared" si="9"/>
        <v>29.972099999999998</v>
      </c>
      <c r="L39" s="266"/>
      <c r="M39" s="104"/>
    </row>
    <row r="40" spans="1:13" ht="12.75" customHeight="1">
      <c r="A40" s="102"/>
      <c r="B40" s="68"/>
      <c r="C40" s="247"/>
      <c r="D40" s="247"/>
      <c r="E40" s="247"/>
      <c r="F40" s="247"/>
      <c r="G40" s="245"/>
      <c r="H40" s="251"/>
      <c r="I40" s="246"/>
      <c r="J40" s="267"/>
      <c r="K40" s="267"/>
      <c r="L40" s="244"/>
      <c r="M40" s="104"/>
    </row>
    <row r="41" spans="1:13" ht="20.25" customHeight="1">
      <c r="A41" s="182" t="s">
        <v>351</v>
      </c>
      <c r="B41" s="188"/>
      <c r="C41" s="249"/>
      <c r="D41" s="249"/>
      <c r="E41" s="251"/>
      <c r="F41" s="250"/>
      <c r="G41" s="248"/>
      <c r="H41" s="276">
        <f>+SUM(H28:H39)</f>
        <v>143680.98633154202</v>
      </c>
      <c r="I41" s="274">
        <f>+SUM(I28:I39)</f>
        <v>151418.02511826198</v>
      </c>
      <c r="J41" s="274">
        <f>+SUM(J28:J39)</f>
        <v>147170.28355868801</v>
      </c>
      <c r="K41" s="277">
        <f>+SUM(K28:K39)</f>
        <v>135687.6472182</v>
      </c>
      <c r="L41" s="275">
        <f t="shared" si="5"/>
        <v>-7.8022791441514139</v>
      </c>
      <c r="M41" s="265"/>
    </row>
    <row r="42" spans="1:13" ht="12.75" customHeight="1">
      <c r="A42" s="102"/>
      <c r="B42" s="68"/>
      <c r="C42" s="253"/>
      <c r="D42" s="254"/>
      <c r="E42" s="255"/>
      <c r="F42" s="255"/>
      <c r="G42" s="256"/>
      <c r="H42" s="254"/>
      <c r="I42" s="254"/>
      <c r="J42" s="254"/>
      <c r="K42" s="254"/>
      <c r="L42" s="257"/>
      <c r="M42" s="265"/>
    </row>
    <row r="43" spans="1:13" ht="12">
      <c r="A43" s="779" t="s">
        <v>578</v>
      </c>
      <c r="B43" s="780"/>
      <c r="C43" s="781"/>
      <c r="D43" s="781"/>
      <c r="E43" s="781"/>
      <c r="F43" s="781"/>
      <c r="G43" s="782"/>
      <c r="H43" s="288">
        <f>+H41-H24</f>
        <v>-26286.078542262985</v>
      </c>
      <c r="I43" s="289">
        <f>+I41-I24</f>
        <v>-49399.904287600017</v>
      </c>
      <c r="J43" s="289">
        <f>+J41-J24</f>
        <v>-192094.605148773</v>
      </c>
      <c r="K43" s="290">
        <f>+K41-K24</f>
        <v>-211835.4279768891</v>
      </c>
      <c r="L43" s="252">
        <f t="shared" si="5"/>
        <v>10.276614906924264</v>
      </c>
    </row>
    <row r="44" spans="1:13">
      <c r="A44" s="66" t="s">
        <v>379</v>
      </c>
      <c r="B44" s="76"/>
      <c r="C44" s="76"/>
      <c r="D44" s="76"/>
      <c r="E44" s="76"/>
      <c r="F44" s="76"/>
      <c r="G44" s="76"/>
      <c r="H44" s="31"/>
      <c r="I44" s="31"/>
      <c r="J44" s="31"/>
      <c r="K44" s="31"/>
      <c r="L44" s="77"/>
    </row>
    <row r="45" spans="1:13">
      <c r="A45" s="11" t="s">
        <v>353</v>
      </c>
      <c r="H45" s="44"/>
      <c r="I45" s="44"/>
      <c r="J45" s="44"/>
      <c r="K45" s="44"/>
    </row>
    <row r="46" spans="1:13">
      <c r="H46" s="44"/>
      <c r="I46" s="44"/>
      <c r="J46" s="44"/>
      <c r="K46" s="44"/>
    </row>
    <row r="48" spans="1:13" ht="13.2">
      <c r="A48" s="658">
        <v>35</v>
      </c>
      <c r="B48" s="658"/>
      <c r="C48" s="658"/>
      <c r="D48" s="658"/>
      <c r="E48" s="658"/>
      <c r="F48" s="658"/>
      <c r="G48" s="658"/>
      <c r="H48" s="658"/>
      <c r="I48" s="658"/>
      <c r="J48" s="658"/>
      <c r="K48" s="658"/>
      <c r="L48" s="658"/>
    </row>
    <row r="50" spans="8:8">
      <c r="H50" s="44"/>
    </row>
  </sheetData>
  <mergeCells count="18">
    <mergeCell ref="A48:L48"/>
    <mergeCell ref="J6:J7"/>
    <mergeCell ref="E6:E7"/>
    <mergeCell ref="K6:K7"/>
    <mergeCell ref="A43:G43"/>
    <mergeCell ref="C6:C7"/>
    <mergeCell ref="D6:D7"/>
    <mergeCell ref="F6:F7"/>
    <mergeCell ref="G6:G7"/>
    <mergeCell ref="H6:H7"/>
    <mergeCell ref="I6:I7"/>
    <mergeCell ref="A1:L1"/>
    <mergeCell ref="A3:L3"/>
    <mergeCell ref="A4:L4"/>
    <mergeCell ref="A5:A7"/>
    <mergeCell ref="B5:B7"/>
    <mergeCell ref="C5:F5"/>
    <mergeCell ref="G5:L5"/>
  </mergeCells>
  <printOptions horizontalCentered="1"/>
  <pageMargins left="0.39370078740157483" right="0.31496062992125984" top="1.1023622047244095" bottom="0.78740157480314965" header="0.51181102362204722" footer="0.19685039370078741"/>
  <pageSetup firstPageNumber="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H16" sqref="H16"/>
    </sheetView>
  </sheetViews>
  <sheetFormatPr baseColWidth="10" defaultColWidth="6.4609375" defaultRowHeight="11.4"/>
  <cols>
    <col min="1" max="1" width="9.07421875" style="11" customWidth="1"/>
    <col min="2" max="2" width="4.4609375" style="11" customWidth="1"/>
    <col min="3" max="3" width="4.61328125" style="11" customWidth="1"/>
    <col min="4" max="4" width="4.921875" style="11" customWidth="1"/>
    <col min="5" max="11" width="4.61328125" style="11" customWidth="1"/>
    <col min="12" max="17" width="4.69140625" style="11" customWidth="1"/>
    <col min="18" max="18" width="4.84375" style="11" customWidth="1"/>
    <col min="19" max="19" width="4.921875" style="11" customWidth="1"/>
    <col min="20" max="20" width="7.23046875" style="11" bestFit="1" customWidth="1"/>
    <col min="21" max="16384" width="6.4609375" style="11"/>
  </cols>
  <sheetData>
    <row r="1" spans="1:21" ht="12">
      <c r="A1" s="656" t="s">
        <v>334</v>
      </c>
      <c r="B1" s="656"/>
      <c r="C1" s="656"/>
      <c r="D1" s="656"/>
      <c r="E1" s="656"/>
      <c r="F1" s="656"/>
      <c r="G1" s="656"/>
      <c r="H1" s="656"/>
      <c r="I1" s="656"/>
      <c r="J1" s="656"/>
      <c r="K1" s="656"/>
      <c r="L1" s="656"/>
      <c r="M1" s="656"/>
      <c r="N1" s="656"/>
      <c r="O1" s="656"/>
      <c r="P1" s="656"/>
      <c r="Q1" s="656"/>
      <c r="R1" s="656"/>
      <c r="S1" s="656"/>
    </row>
    <row r="2" spans="1:21" ht="14.25" customHeight="1">
      <c r="A2" s="10"/>
      <c r="B2" s="10"/>
      <c r="C2" s="10"/>
      <c r="D2" s="10"/>
      <c r="E2" s="10"/>
      <c r="F2" s="10"/>
      <c r="G2" s="10"/>
      <c r="H2" s="10"/>
      <c r="I2" s="10"/>
      <c r="J2" s="10"/>
      <c r="K2" s="10"/>
      <c r="L2" s="10"/>
      <c r="M2" s="10"/>
      <c r="N2" s="10"/>
      <c r="O2" s="10"/>
      <c r="P2" s="10"/>
      <c r="Q2" s="10"/>
      <c r="R2" s="10"/>
      <c r="S2" s="421"/>
    </row>
    <row r="3" spans="1:21" ht="14.25" customHeight="1">
      <c r="A3" s="787" t="s">
        <v>40</v>
      </c>
      <c r="B3" s="788"/>
      <c r="C3" s="788"/>
      <c r="D3" s="788"/>
      <c r="E3" s="788"/>
      <c r="F3" s="788"/>
      <c r="G3" s="788"/>
      <c r="H3" s="788"/>
      <c r="I3" s="788"/>
      <c r="J3" s="788"/>
      <c r="K3" s="788"/>
      <c r="L3" s="788"/>
      <c r="M3" s="788"/>
      <c r="N3" s="788"/>
      <c r="O3" s="788"/>
      <c r="P3" s="788"/>
      <c r="Q3" s="788"/>
      <c r="R3" s="788"/>
      <c r="S3" s="789"/>
    </row>
    <row r="4" spans="1:21" ht="14.25" customHeight="1">
      <c r="A4" s="790" t="s">
        <v>474</v>
      </c>
      <c r="B4" s="791"/>
      <c r="C4" s="791"/>
      <c r="D4" s="791"/>
      <c r="E4" s="791"/>
      <c r="F4" s="791"/>
      <c r="G4" s="791"/>
      <c r="H4" s="791"/>
      <c r="I4" s="791"/>
      <c r="J4" s="791"/>
      <c r="K4" s="791"/>
      <c r="L4" s="791"/>
      <c r="M4" s="791"/>
      <c r="N4" s="791"/>
      <c r="O4" s="791"/>
      <c r="P4" s="791"/>
      <c r="Q4" s="791"/>
      <c r="R4" s="791"/>
      <c r="S4" s="792"/>
    </row>
    <row r="5" spans="1:21" ht="12">
      <c r="A5" s="793" t="s">
        <v>370</v>
      </c>
      <c r="B5" s="794"/>
      <c r="C5" s="794"/>
      <c r="D5" s="794"/>
      <c r="E5" s="794"/>
      <c r="F5" s="794"/>
      <c r="G5" s="794"/>
      <c r="H5" s="794"/>
      <c r="I5" s="794"/>
      <c r="J5" s="794"/>
      <c r="K5" s="794"/>
      <c r="L5" s="794"/>
      <c r="M5" s="794"/>
      <c r="N5" s="794"/>
      <c r="O5" s="794"/>
      <c r="P5" s="794"/>
      <c r="Q5" s="794"/>
      <c r="R5" s="794"/>
      <c r="S5" s="795"/>
    </row>
    <row r="6" spans="1:21" ht="18" customHeight="1">
      <c r="A6" s="800" t="s">
        <v>202</v>
      </c>
      <c r="B6" s="800">
        <v>2002</v>
      </c>
      <c r="C6" s="800">
        <v>2003</v>
      </c>
      <c r="D6" s="800">
        <v>2004</v>
      </c>
      <c r="E6" s="800">
        <v>2005</v>
      </c>
      <c r="F6" s="681">
        <v>2006</v>
      </c>
      <c r="G6" s="681">
        <v>2007</v>
      </c>
      <c r="H6" s="681">
        <v>2008</v>
      </c>
      <c r="I6" s="681">
        <v>2009</v>
      </c>
      <c r="J6" s="681">
        <v>2010</v>
      </c>
      <c r="K6" s="681">
        <v>2011</v>
      </c>
      <c r="L6" s="801">
        <v>2012</v>
      </c>
      <c r="M6" s="766">
        <v>2013</v>
      </c>
      <c r="N6" s="803">
        <v>2014</v>
      </c>
      <c r="O6" s="796">
        <v>2015</v>
      </c>
      <c r="P6" s="797">
        <v>2016</v>
      </c>
      <c r="Q6" s="797">
        <v>2017</v>
      </c>
      <c r="R6" s="805" t="s">
        <v>540</v>
      </c>
      <c r="S6" s="806"/>
    </row>
    <row r="7" spans="1:21" ht="12">
      <c r="A7" s="800"/>
      <c r="B7" s="800"/>
      <c r="C7" s="800"/>
      <c r="D7" s="800"/>
      <c r="E7" s="800"/>
      <c r="F7" s="681"/>
      <c r="G7" s="681"/>
      <c r="H7" s="681"/>
      <c r="I7" s="681"/>
      <c r="J7" s="681"/>
      <c r="K7" s="681"/>
      <c r="L7" s="801"/>
      <c r="M7" s="766"/>
      <c r="N7" s="801"/>
      <c r="O7" s="766"/>
      <c r="P7" s="798"/>
      <c r="Q7" s="798"/>
      <c r="R7" s="476">
        <v>2017</v>
      </c>
      <c r="S7" s="476">
        <v>2018</v>
      </c>
    </row>
    <row r="8" spans="1:21" ht="12">
      <c r="A8" s="672"/>
      <c r="B8" s="672"/>
      <c r="C8" s="672"/>
      <c r="D8" s="672"/>
      <c r="E8" s="672"/>
      <c r="F8" s="710"/>
      <c r="G8" s="710"/>
      <c r="H8" s="710"/>
      <c r="I8" s="710"/>
      <c r="J8" s="710"/>
      <c r="K8" s="710"/>
      <c r="L8" s="802"/>
      <c r="M8" s="778"/>
      <c r="N8" s="804"/>
      <c r="O8" s="778"/>
      <c r="P8" s="799"/>
      <c r="Q8" s="799"/>
      <c r="R8" s="477"/>
      <c r="S8" s="478"/>
    </row>
    <row r="9" spans="1:21">
      <c r="A9" s="114"/>
      <c r="B9" s="114"/>
      <c r="C9" s="26"/>
      <c r="D9" s="114"/>
      <c r="E9" s="114"/>
      <c r="F9" s="33"/>
      <c r="G9" s="33"/>
      <c r="H9" s="33"/>
      <c r="I9" s="33"/>
      <c r="J9" s="33"/>
      <c r="K9" s="33"/>
      <c r="L9" s="33"/>
      <c r="M9" s="33"/>
      <c r="N9" s="33"/>
      <c r="O9" s="33"/>
      <c r="P9" s="33"/>
      <c r="Q9" s="33"/>
      <c r="R9" s="33"/>
      <c r="S9" s="33"/>
    </row>
    <row r="10" spans="1:21">
      <c r="A10" s="113" t="s">
        <v>201</v>
      </c>
      <c r="B10" s="113"/>
      <c r="C10" s="26"/>
      <c r="D10" s="113"/>
      <c r="E10" s="113"/>
      <c r="F10" s="33"/>
      <c r="G10" s="33"/>
      <c r="H10" s="33"/>
      <c r="I10" s="33"/>
      <c r="J10" s="33"/>
      <c r="K10" s="33"/>
      <c r="L10" s="33"/>
      <c r="M10" s="33"/>
      <c r="N10" s="33"/>
      <c r="O10" s="33"/>
      <c r="P10" s="33"/>
      <c r="Q10" s="33"/>
      <c r="R10" s="33"/>
      <c r="S10" s="33"/>
    </row>
    <row r="11" spans="1:21">
      <c r="A11" s="113" t="s">
        <v>203</v>
      </c>
      <c r="B11" s="117">
        <v>44970</v>
      </c>
      <c r="C11" s="116">
        <v>55458</v>
      </c>
      <c r="D11" s="117">
        <v>85519</v>
      </c>
      <c r="E11" s="117">
        <v>115211</v>
      </c>
      <c r="F11" s="75">
        <v>121980</v>
      </c>
      <c r="G11" s="75">
        <v>173548</v>
      </c>
      <c r="H11" s="75">
        <v>226406</v>
      </c>
      <c r="I11" s="75">
        <v>129655</v>
      </c>
      <c r="J11" s="75">
        <v>159263</v>
      </c>
      <c r="K11" s="75">
        <v>201828</v>
      </c>
      <c r="L11" s="75">
        <v>212166.80900000001</v>
      </c>
      <c r="M11" s="75">
        <v>269747.93300000002</v>
      </c>
      <c r="N11" s="75">
        <v>299788.25543999998</v>
      </c>
      <c r="O11" s="75">
        <v>172765.05684</v>
      </c>
      <c r="P11" s="75">
        <v>169372.28246000002</v>
      </c>
      <c r="Q11" s="75">
        <v>204530.25884999998</v>
      </c>
      <c r="R11" s="636">
        <v>94939.811060000007</v>
      </c>
      <c r="S11" s="636">
        <v>89452.142469999992</v>
      </c>
      <c r="T11" s="44"/>
    </row>
    <row r="12" spans="1:21">
      <c r="A12" s="113" t="s">
        <v>204</v>
      </c>
      <c r="B12" s="117">
        <v>5438</v>
      </c>
      <c r="C12" s="116">
        <v>1732</v>
      </c>
      <c r="D12" s="117">
        <v>124.8</v>
      </c>
      <c r="E12" s="117">
        <v>2683.14</v>
      </c>
      <c r="F12" s="75">
        <v>51.2</v>
      </c>
      <c r="G12" s="75">
        <v>3.5459999999999998</v>
      </c>
      <c r="H12" s="75">
        <v>905.94100000000003</v>
      </c>
      <c r="I12" s="75">
        <v>46.076000000000001</v>
      </c>
      <c r="J12" s="75">
        <v>10904.166999999999</v>
      </c>
      <c r="K12" s="75">
        <v>19332</v>
      </c>
      <c r="L12" s="75">
        <v>24722.592000000001</v>
      </c>
      <c r="M12" s="75">
        <v>22047.008000000002</v>
      </c>
      <c r="N12" s="75">
        <v>18627.3737</v>
      </c>
      <c r="O12" s="75">
        <v>3938.3812699999999</v>
      </c>
      <c r="P12" s="75">
        <v>16792.135309999998</v>
      </c>
      <c r="Q12" s="75">
        <v>15366.00102</v>
      </c>
      <c r="R12" s="636">
        <v>10812.362859999999</v>
      </c>
      <c r="S12" s="636">
        <v>6873.7534800000003</v>
      </c>
    </row>
    <row r="13" spans="1:21">
      <c r="A13" s="115" t="s">
        <v>205</v>
      </c>
      <c r="B13" s="19">
        <f>B12/B11*100</f>
        <v>12.092506115187902</v>
      </c>
      <c r="C13" s="19">
        <f>C12/C11*100</f>
        <v>3.1230841357423635</v>
      </c>
      <c r="D13" s="19">
        <f t="shared" ref="D13:N13" si="0">D12/D11*100</f>
        <v>0.14593248284007063</v>
      </c>
      <c r="E13" s="24">
        <f t="shared" si="0"/>
        <v>2.3288922064733404</v>
      </c>
      <c r="F13" s="19">
        <f t="shared" si="0"/>
        <v>4.1974094113789148E-2</v>
      </c>
      <c r="G13" s="19">
        <f t="shared" si="0"/>
        <v>2.0432387581533636E-3</v>
      </c>
      <c r="H13" s="19">
        <f t="shared" si="0"/>
        <v>0.40014001395722726</v>
      </c>
      <c r="I13" s="19">
        <f t="shared" si="0"/>
        <v>3.5537387682696389E-2</v>
      </c>
      <c r="J13" s="19">
        <f t="shared" si="0"/>
        <v>6.8466417184154515</v>
      </c>
      <c r="K13" s="19">
        <f t="shared" si="0"/>
        <v>9.5784529401272369</v>
      </c>
      <c r="L13" s="19">
        <f t="shared" si="0"/>
        <v>11.652431460191307</v>
      </c>
      <c r="M13" s="19">
        <f t="shared" si="0"/>
        <v>8.173188856279392</v>
      </c>
      <c r="N13" s="19">
        <f t="shared" si="0"/>
        <v>6.2135101565805355</v>
      </c>
      <c r="O13" s="19">
        <f>O12/O11*100</f>
        <v>2.2796168056410773</v>
      </c>
      <c r="P13" s="19">
        <f>P12/P11*100</f>
        <v>9.9143348994932108</v>
      </c>
      <c r="Q13" s="19">
        <v>7.5128252936252524</v>
      </c>
      <c r="R13" s="19">
        <f>R12/R11*100</f>
        <v>11.388650071324461</v>
      </c>
      <c r="S13" s="19">
        <f>S12/S11*100</f>
        <v>7.6842804321934324</v>
      </c>
    </row>
    <row r="14" spans="1:21">
      <c r="A14" s="113"/>
      <c r="B14" s="118"/>
      <c r="C14" s="119"/>
      <c r="D14" s="118"/>
      <c r="E14" s="118"/>
      <c r="F14" s="33"/>
      <c r="G14" s="33"/>
      <c r="H14" s="33"/>
      <c r="I14" s="33"/>
      <c r="J14" s="33"/>
      <c r="K14" s="33"/>
      <c r="L14" s="33"/>
      <c r="M14" s="33"/>
      <c r="N14" s="33"/>
      <c r="O14" s="33"/>
      <c r="P14" s="33"/>
      <c r="Q14" s="33"/>
      <c r="R14" s="33"/>
      <c r="S14" s="33"/>
    </row>
    <row r="15" spans="1:21">
      <c r="A15" s="113" t="s">
        <v>200</v>
      </c>
      <c r="B15" s="118"/>
      <c r="C15" s="119"/>
      <c r="D15" s="118"/>
      <c r="E15" s="118"/>
      <c r="F15" s="33"/>
      <c r="G15" s="33"/>
      <c r="H15" s="33"/>
      <c r="I15" s="33"/>
      <c r="J15" s="33"/>
      <c r="K15" s="33"/>
      <c r="L15" s="33"/>
      <c r="M15" s="33"/>
      <c r="N15" s="33"/>
      <c r="O15" s="33"/>
      <c r="P15" s="33"/>
      <c r="Q15" s="33"/>
      <c r="R15" s="33"/>
      <c r="S15" s="33"/>
    </row>
    <row r="16" spans="1:21">
      <c r="A16" s="113" t="s">
        <v>203</v>
      </c>
      <c r="B16" s="117">
        <v>25668</v>
      </c>
      <c r="C16" s="116">
        <v>72162</v>
      </c>
      <c r="D16" s="117">
        <v>50688</v>
      </c>
      <c r="E16" s="117">
        <v>85423</v>
      </c>
      <c r="F16" s="75">
        <v>86123</v>
      </c>
      <c r="G16" s="75">
        <v>73945</v>
      </c>
      <c r="H16" s="75">
        <v>102085</v>
      </c>
      <c r="I16" s="75">
        <v>76384</v>
      </c>
      <c r="J16" s="75">
        <v>89288</v>
      </c>
      <c r="K16" s="75">
        <v>128986</v>
      </c>
      <c r="L16" s="75">
        <v>187700.777</v>
      </c>
      <c r="M16" s="75">
        <v>219229.93400000001</v>
      </c>
      <c r="N16" s="75">
        <v>224993.99202000001</v>
      </c>
      <c r="O16" s="75">
        <v>212554.69780000002</v>
      </c>
      <c r="P16" s="75">
        <v>209550.78563</v>
      </c>
      <c r="Q16" s="75">
        <v>325644.84794000001</v>
      </c>
      <c r="R16" s="637">
        <v>139708.20199</v>
      </c>
      <c r="S16" s="637">
        <v>141419.2481</v>
      </c>
      <c r="T16" s="44"/>
      <c r="U16" s="44"/>
    </row>
    <row r="17" spans="1:20">
      <c r="A17" s="113" t="s">
        <v>204</v>
      </c>
      <c r="B17" s="117">
        <v>15926</v>
      </c>
      <c r="C17" s="116">
        <v>48103</v>
      </c>
      <c r="D17" s="117">
        <v>34183</v>
      </c>
      <c r="E17" s="117">
        <v>65933</v>
      </c>
      <c r="F17" s="75">
        <v>67546</v>
      </c>
      <c r="G17" s="75">
        <v>40935</v>
      </c>
      <c r="H17" s="75">
        <v>52177</v>
      </c>
      <c r="I17" s="75">
        <v>53324</v>
      </c>
      <c r="J17" s="75">
        <v>48690</v>
      </c>
      <c r="K17" s="75">
        <v>66968</v>
      </c>
      <c r="L17" s="75">
        <v>81738.159</v>
      </c>
      <c r="M17" s="75">
        <v>76079.263999999996</v>
      </c>
      <c r="N17" s="75">
        <v>70930.067639999994</v>
      </c>
      <c r="O17" s="75">
        <v>64911.697899999999</v>
      </c>
      <c r="P17" s="75">
        <v>58790.327840000005</v>
      </c>
      <c r="Q17" s="75">
        <v>66154.130780000007</v>
      </c>
      <c r="R17" s="637">
        <v>24209.823519999998</v>
      </c>
      <c r="S17" s="637">
        <v>27775.396089999998</v>
      </c>
      <c r="T17" s="97"/>
    </row>
    <row r="18" spans="1:20">
      <c r="A18" s="115" t="s">
        <v>205</v>
      </c>
      <c r="B18" s="19">
        <f>B17/B16*100</f>
        <v>62.046127473897464</v>
      </c>
      <c r="C18" s="19">
        <f>C17/C16*100</f>
        <v>66.659737812144897</v>
      </c>
      <c r="D18" s="19">
        <f t="shared" ref="D18:M18" si="1">D17/D16*100</f>
        <v>67.438052398989896</v>
      </c>
      <c r="E18" s="24">
        <f t="shared" si="1"/>
        <v>77.184130737623363</v>
      </c>
      <c r="F18" s="19">
        <f t="shared" si="1"/>
        <v>78.429687772139843</v>
      </c>
      <c r="G18" s="19">
        <f t="shared" si="1"/>
        <v>55.358712556629932</v>
      </c>
      <c r="H18" s="19">
        <f t="shared" si="1"/>
        <v>51.11132879463193</v>
      </c>
      <c r="I18" s="19">
        <f t="shared" si="1"/>
        <v>69.810431503979885</v>
      </c>
      <c r="J18" s="19">
        <f t="shared" si="1"/>
        <v>54.531403996057705</v>
      </c>
      <c r="K18" s="19">
        <f t="shared" si="1"/>
        <v>51.918812894422651</v>
      </c>
      <c r="L18" s="19">
        <f t="shared" si="1"/>
        <v>43.547054149914359</v>
      </c>
      <c r="M18" s="19">
        <f t="shared" si="1"/>
        <v>34.702954387606574</v>
      </c>
      <c r="N18" s="19">
        <f>N17/N16*100</f>
        <v>31.525316299865878</v>
      </c>
      <c r="O18" s="19">
        <f>O17/O16*100</f>
        <v>30.538820629162306</v>
      </c>
      <c r="P18" s="19">
        <f>P17/P16*100</f>
        <v>28.055407982962667</v>
      </c>
      <c r="Q18" s="19">
        <v>20.31480958427105</v>
      </c>
      <c r="R18" s="19">
        <f>R17/R16*100</f>
        <v>17.328849112046324</v>
      </c>
      <c r="S18" s="19">
        <f>S17/S16*100</f>
        <v>19.640463701489587</v>
      </c>
    </row>
    <row r="19" spans="1:20">
      <c r="A19" s="113"/>
      <c r="B19" s="118"/>
      <c r="C19" s="119"/>
      <c r="D19" s="118"/>
      <c r="E19" s="118"/>
      <c r="F19" s="33"/>
      <c r="G19" s="33"/>
      <c r="H19" s="33"/>
      <c r="I19" s="33"/>
      <c r="J19" s="33"/>
      <c r="K19" s="33"/>
      <c r="L19" s="33"/>
      <c r="M19" s="33"/>
      <c r="N19" s="33"/>
      <c r="O19" s="33"/>
      <c r="P19" s="33"/>
      <c r="Q19" s="33"/>
      <c r="R19" s="33"/>
      <c r="S19" s="33"/>
    </row>
    <row r="20" spans="1:20">
      <c r="A20" s="113" t="s">
        <v>373</v>
      </c>
      <c r="B20" s="118"/>
      <c r="C20" s="119"/>
      <c r="D20" s="118"/>
      <c r="E20" s="118"/>
      <c r="F20" s="33"/>
      <c r="G20" s="33"/>
      <c r="H20" s="33"/>
      <c r="I20" s="33"/>
      <c r="J20" s="33"/>
      <c r="K20" s="33"/>
      <c r="L20" s="33"/>
      <c r="M20" s="33"/>
      <c r="N20" s="33"/>
      <c r="O20" s="33"/>
      <c r="P20" s="33"/>
      <c r="Q20" s="33"/>
      <c r="R20" s="33"/>
      <c r="S20" s="33"/>
    </row>
    <row r="21" spans="1:20">
      <c r="A21" s="113" t="s">
        <v>206</v>
      </c>
      <c r="B21" s="116">
        <f t="shared" ref="B21:M21" si="2">B12</f>
        <v>5438</v>
      </c>
      <c r="C21" s="116">
        <f t="shared" si="2"/>
        <v>1732</v>
      </c>
      <c r="D21" s="116">
        <f t="shared" si="2"/>
        <v>124.8</v>
      </c>
      <c r="E21" s="117">
        <f t="shared" si="2"/>
        <v>2683.14</v>
      </c>
      <c r="F21" s="117">
        <f t="shared" si="2"/>
        <v>51.2</v>
      </c>
      <c r="G21" s="117">
        <f t="shared" si="2"/>
        <v>3.5459999999999998</v>
      </c>
      <c r="H21" s="117">
        <f t="shared" si="2"/>
        <v>905.94100000000003</v>
      </c>
      <c r="I21" s="117">
        <f t="shared" si="2"/>
        <v>46.076000000000001</v>
      </c>
      <c r="J21" s="117">
        <f t="shared" si="2"/>
        <v>10904.166999999999</v>
      </c>
      <c r="K21" s="117">
        <f t="shared" si="2"/>
        <v>19332</v>
      </c>
      <c r="L21" s="117">
        <f t="shared" si="2"/>
        <v>24722.592000000001</v>
      </c>
      <c r="M21" s="117">
        <f t="shared" si="2"/>
        <v>22047.008000000002</v>
      </c>
      <c r="N21" s="117">
        <f t="shared" ref="N21:Q21" si="3">N12</f>
        <v>18627.3737</v>
      </c>
      <c r="O21" s="117">
        <f t="shared" si="3"/>
        <v>3938.3812699999999</v>
      </c>
      <c r="P21" s="117">
        <f t="shared" si="3"/>
        <v>16792.135309999998</v>
      </c>
      <c r="Q21" s="117">
        <f t="shared" si="3"/>
        <v>15366.00102</v>
      </c>
      <c r="R21" s="638">
        <v>10812.362859999999</v>
      </c>
      <c r="S21" s="638">
        <v>6873.7534800000003</v>
      </c>
    </row>
    <row r="22" spans="1:20">
      <c r="A22" s="113" t="s">
        <v>207</v>
      </c>
      <c r="B22" s="116">
        <f t="shared" ref="B22:M22" si="4">B17</f>
        <v>15926</v>
      </c>
      <c r="C22" s="116">
        <f t="shared" si="4"/>
        <v>48103</v>
      </c>
      <c r="D22" s="116">
        <f t="shared" si="4"/>
        <v>34183</v>
      </c>
      <c r="E22" s="117">
        <f t="shared" si="4"/>
        <v>65933</v>
      </c>
      <c r="F22" s="117">
        <f t="shared" si="4"/>
        <v>67546</v>
      </c>
      <c r="G22" s="117">
        <f t="shared" si="4"/>
        <v>40935</v>
      </c>
      <c r="H22" s="117">
        <f t="shared" si="4"/>
        <v>52177</v>
      </c>
      <c r="I22" s="117">
        <f t="shared" si="4"/>
        <v>53324</v>
      </c>
      <c r="J22" s="117">
        <f t="shared" si="4"/>
        <v>48690</v>
      </c>
      <c r="K22" s="117">
        <f t="shared" si="4"/>
        <v>66968</v>
      </c>
      <c r="L22" s="117">
        <f t="shared" si="4"/>
        <v>81738.159</v>
      </c>
      <c r="M22" s="117">
        <f t="shared" si="4"/>
        <v>76079.263999999996</v>
      </c>
      <c r="N22" s="117">
        <f t="shared" ref="N22:Q22" si="5">N17</f>
        <v>70930.067639999994</v>
      </c>
      <c r="O22" s="117">
        <f t="shared" si="5"/>
        <v>64911.697899999999</v>
      </c>
      <c r="P22" s="117">
        <f t="shared" si="5"/>
        <v>58790.327840000005</v>
      </c>
      <c r="Q22" s="117">
        <f t="shared" si="5"/>
        <v>66154.130780000007</v>
      </c>
      <c r="R22" s="638">
        <v>24209.823519999998</v>
      </c>
      <c r="S22" s="638">
        <v>27775.396089999998</v>
      </c>
    </row>
    <row r="23" spans="1:20">
      <c r="A23" s="113" t="s">
        <v>208</v>
      </c>
      <c r="B23" s="116">
        <f t="shared" ref="B23:M23" si="6">B21-B22</f>
        <v>-10488</v>
      </c>
      <c r="C23" s="116">
        <f t="shared" si="6"/>
        <v>-46371</v>
      </c>
      <c r="D23" s="116">
        <f t="shared" si="6"/>
        <v>-34058.199999999997</v>
      </c>
      <c r="E23" s="117">
        <f t="shared" si="6"/>
        <v>-63249.86</v>
      </c>
      <c r="F23" s="117">
        <f t="shared" si="6"/>
        <v>-67494.8</v>
      </c>
      <c r="G23" s="117">
        <f t="shared" si="6"/>
        <v>-40931.453999999998</v>
      </c>
      <c r="H23" s="117">
        <f t="shared" si="6"/>
        <v>-51271.059000000001</v>
      </c>
      <c r="I23" s="117">
        <f t="shared" si="6"/>
        <v>-53277.923999999999</v>
      </c>
      <c r="J23" s="117">
        <f t="shared" si="6"/>
        <v>-37785.832999999999</v>
      </c>
      <c r="K23" s="117">
        <f t="shared" si="6"/>
        <v>-47636</v>
      </c>
      <c r="L23" s="117">
        <f t="shared" si="6"/>
        <v>-57015.566999999995</v>
      </c>
      <c r="M23" s="117">
        <f t="shared" si="6"/>
        <v>-54032.255999999994</v>
      </c>
      <c r="N23" s="117">
        <f t="shared" ref="N23:R23" si="7">N21-N22</f>
        <v>-52302.693939999997</v>
      </c>
      <c r="O23" s="117">
        <f t="shared" si="7"/>
        <v>-60973.316630000001</v>
      </c>
      <c r="P23" s="117">
        <f t="shared" si="7"/>
        <v>-41998.192530000008</v>
      </c>
      <c r="Q23" s="117">
        <f t="shared" si="7"/>
        <v>-50788.129760000011</v>
      </c>
      <c r="R23" s="117">
        <f t="shared" si="7"/>
        <v>-13397.460659999999</v>
      </c>
      <c r="S23" s="117">
        <f>S21-S22</f>
        <v>-20901.642609999999</v>
      </c>
    </row>
    <row r="24" spans="1:20">
      <c r="A24" s="16"/>
      <c r="B24" s="28"/>
      <c r="C24" s="28"/>
      <c r="D24" s="28"/>
      <c r="E24" s="16"/>
      <c r="F24" s="26"/>
      <c r="G24" s="26"/>
      <c r="H24" s="26"/>
      <c r="I24" s="26"/>
      <c r="J24" s="26"/>
      <c r="K24" s="26"/>
      <c r="L24" s="26"/>
      <c r="M24" s="33"/>
      <c r="N24" s="33"/>
      <c r="O24" s="33"/>
      <c r="P24" s="33"/>
      <c r="Q24" s="33"/>
      <c r="R24" s="26"/>
      <c r="S24" s="33"/>
    </row>
    <row r="25" spans="1:20">
      <c r="A25" s="120" t="s">
        <v>378</v>
      </c>
      <c r="B25" s="27"/>
      <c r="C25" s="27"/>
      <c r="D25" s="27"/>
      <c r="E25" s="121"/>
      <c r="F25" s="121"/>
      <c r="G25" s="121"/>
      <c r="H25" s="121"/>
      <c r="I25" s="121"/>
      <c r="J25" s="121"/>
      <c r="K25" s="121"/>
      <c r="L25" s="121"/>
      <c r="M25" s="121"/>
      <c r="N25" s="76"/>
      <c r="O25" s="76"/>
      <c r="P25" s="76"/>
      <c r="Q25" s="76"/>
      <c r="R25" s="76"/>
      <c r="S25" s="77"/>
    </row>
    <row r="29" spans="1:20">
      <c r="N29" s="44"/>
      <c r="O29" s="44"/>
      <c r="P29" s="44"/>
      <c r="Q29" s="44"/>
      <c r="R29" s="44"/>
    </row>
    <row r="30" spans="1:20">
      <c r="B30" s="44"/>
      <c r="C30" s="44"/>
      <c r="D30" s="44"/>
      <c r="E30" s="44"/>
      <c r="F30" s="44"/>
      <c r="G30" s="44"/>
      <c r="H30" s="44"/>
      <c r="I30" s="44"/>
      <c r="J30" s="44"/>
      <c r="K30" s="44"/>
      <c r="L30" s="44"/>
      <c r="M30" s="44"/>
      <c r="N30" s="44"/>
      <c r="O30" s="44"/>
      <c r="P30" s="44"/>
      <c r="Q30" s="44"/>
      <c r="R30" s="44"/>
    </row>
    <row r="40" spans="1:19" ht="13.2">
      <c r="A40" s="658">
        <v>36</v>
      </c>
      <c r="B40" s="658"/>
      <c r="C40" s="658"/>
      <c r="D40" s="658"/>
      <c r="E40" s="658"/>
      <c r="F40" s="658"/>
      <c r="G40" s="658"/>
      <c r="H40" s="658"/>
      <c r="I40" s="658"/>
      <c r="J40" s="658"/>
      <c r="K40" s="658"/>
      <c r="L40" s="658"/>
      <c r="M40" s="658"/>
      <c r="N40" s="658"/>
      <c r="O40" s="658"/>
      <c r="P40" s="658"/>
      <c r="Q40" s="658"/>
      <c r="R40" s="658"/>
      <c r="S40" s="658"/>
    </row>
  </sheetData>
  <mergeCells count="23">
    <mergeCell ref="A40:S40"/>
    <mergeCell ref="J6:J8"/>
    <mergeCell ref="G6:G8"/>
    <mergeCell ref="L6:L8"/>
    <mergeCell ref="H6:H8"/>
    <mergeCell ref="N6:N8"/>
    <mergeCell ref="R6:S6"/>
    <mergeCell ref="A1:S1"/>
    <mergeCell ref="A3:S3"/>
    <mergeCell ref="A4:S4"/>
    <mergeCell ref="M6:M8"/>
    <mergeCell ref="A5:S5"/>
    <mergeCell ref="O6:O8"/>
    <mergeCell ref="K6:K8"/>
    <mergeCell ref="Q6:Q8"/>
    <mergeCell ref="I6:I8"/>
    <mergeCell ref="C6:C8"/>
    <mergeCell ref="A6:A8"/>
    <mergeCell ref="E6:E8"/>
    <mergeCell ref="F6:F8"/>
    <mergeCell ref="D6:D8"/>
    <mergeCell ref="B6:B8"/>
    <mergeCell ref="P6:P8"/>
  </mergeCells>
  <printOptions horizontalCentered="1"/>
  <pageMargins left="0.9055118110236221" right="0.59055118110236227" top="1.1023622047244095" bottom="0.98425196850393704" header="0.51181102362204722" footer="0.19685039370078741"/>
  <pageSetup scale="93" firstPageNumber="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5"/>
  <sheetViews>
    <sheetView tabSelected="1" view="pageBreakPreview" topLeftCell="A7" zoomScaleNormal="100" zoomScaleSheetLayoutView="100" workbookViewId="0">
      <selection activeCell="H16" sqref="H16"/>
    </sheetView>
  </sheetViews>
  <sheetFormatPr baseColWidth="10" defaultColWidth="10.921875" defaultRowHeight="13.2"/>
  <cols>
    <col min="1" max="1" width="7.61328125" style="105" customWidth="1"/>
    <col min="2" max="4" width="8.23046875" style="105" customWidth="1"/>
    <col min="5" max="5" width="7.69140625" style="105" customWidth="1"/>
    <col min="6" max="6" width="8.23046875" style="105" customWidth="1"/>
    <col min="7" max="7" width="10.07421875" style="105" customWidth="1"/>
    <col min="8" max="8" width="8.23046875" style="105" customWidth="1"/>
    <col min="9" max="35" width="4.23046875" style="105" customWidth="1"/>
    <col min="36" max="36" width="3.07421875" style="45" customWidth="1"/>
    <col min="37" max="40" width="4.61328125" style="45" customWidth="1"/>
    <col min="41" max="44" width="4.61328125" style="105" customWidth="1"/>
    <col min="45" max="45" width="4.61328125" style="45" customWidth="1"/>
    <col min="46" max="46" width="4.61328125" style="51" customWidth="1"/>
    <col min="47" max="48" width="4.07421875" style="105" customWidth="1"/>
    <col min="49" max="49" width="4.4609375" style="105" customWidth="1"/>
    <col min="50" max="52" width="4.3828125" style="45" customWidth="1"/>
    <col min="53" max="53" width="4.23046875" style="45" customWidth="1"/>
    <col min="54" max="54" width="4.3828125" style="45" customWidth="1"/>
    <col min="55" max="56" width="5.921875" style="105" customWidth="1"/>
    <col min="57" max="16384" width="10.921875" style="105"/>
  </cols>
  <sheetData>
    <row r="1" spans="36:54" ht="12" customHeight="1"/>
    <row r="2" spans="36:54" ht="12" customHeight="1"/>
    <row r="3" spans="36:54" ht="12" customHeight="1"/>
    <row r="4" spans="36:54" ht="12" customHeight="1"/>
    <row r="5" spans="36:54" ht="12" customHeight="1"/>
    <row r="6" spans="36:54" ht="12" customHeight="1">
      <c r="AJ6" s="45" t="s">
        <v>209</v>
      </c>
    </row>
    <row r="7" spans="36:54" ht="12" customHeight="1"/>
    <row r="8" spans="36:54" ht="12" customHeight="1">
      <c r="AJ8" s="53"/>
      <c r="AK8" s="122">
        <v>2002</v>
      </c>
      <c r="AL8" s="122">
        <v>2003</v>
      </c>
      <c r="AM8" s="123">
        <v>2004</v>
      </c>
      <c r="AN8" s="123">
        <v>2005</v>
      </c>
      <c r="AO8" s="49">
        <v>2006</v>
      </c>
      <c r="AP8" s="49">
        <v>2007</v>
      </c>
      <c r="AQ8" s="49">
        <v>2008</v>
      </c>
      <c r="AR8" s="45">
        <v>2009</v>
      </c>
      <c r="AS8" s="45">
        <v>2010</v>
      </c>
      <c r="AT8" s="163">
        <v>2011</v>
      </c>
      <c r="AU8" s="105">
        <v>2012</v>
      </c>
      <c r="AV8" s="105">
        <v>2013</v>
      </c>
      <c r="AW8" s="105">
        <v>2014</v>
      </c>
      <c r="AX8" s="45">
        <v>2015</v>
      </c>
      <c r="AY8" s="49">
        <v>2016</v>
      </c>
      <c r="AZ8" s="49">
        <v>2017</v>
      </c>
      <c r="BA8" s="261" t="s">
        <v>555</v>
      </c>
      <c r="BB8" s="261" t="s">
        <v>556</v>
      </c>
    </row>
    <row r="9" spans="36:54" ht="12" customHeight="1">
      <c r="AJ9" s="124" t="s">
        <v>210</v>
      </c>
      <c r="AK9" s="125">
        <v>25668</v>
      </c>
      <c r="AL9" s="125">
        <v>72162</v>
      </c>
      <c r="AM9" s="125">
        <v>50688</v>
      </c>
      <c r="AN9" s="125">
        <v>85423</v>
      </c>
      <c r="AO9" s="51">
        <v>86123</v>
      </c>
      <c r="AP9" s="51">
        <v>73945</v>
      </c>
      <c r="AQ9" s="51">
        <v>102085</v>
      </c>
      <c r="AR9" s="51">
        <v>76384</v>
      </c>
      <c r="AS9" s="51">
        <v>89288</v>
      </c>
      <c r="AT9" s="51">
        <v>128986</v>
      </c>
      <c r="AU9" s="51">
        <v>187700.777</v>
      </c>
      <c r="AV9" s="51">
        <v>219229.93400000001</v>
      </c>
      <c r="AW9" s="51">
        <v>224997.76699999999</v>
      </c>
      <c r="AX9" s="51">
        <v>212555</v>
      </c>
      <c r="AY9" s="51">
        <v>209549.29949999999</v>
      </c>
      <c r="AZ9" s="51">
        <f>+'c26'!Q16</f>
        <v>325644.84794000001</v>
      </c>
      <c r="BA9" s="51">
        <f>+'c26'!R16</f>
        <v>139708.20199</v>
      </c>
      <c r="BB9" s="51">
        <f>+'c26'!S16</f>
        <v>141419.2481</v>
      </c>
    </row>
    <row r="10" spans="36:54" ht="12" customHeight="1">
      <c r="AJ10" s="53" t="s">
        <v>211</v>
      </c>
      <c r="AK10" s="125">
        <v>44970</v>
      </c>
      <c r="AL10" s="125">
        <v>55458</v>
      </c>
      <c r="AM10" s="125">
        <v>85519</v>
      </c>
      <c r="AN10" s="125">
        <v>115211</v>
      </c>
      <c r="AO10" s="51">
        <v>121980</v>
      </c>
      <c r="AP10" s="51">
        <v>173548</v>
      </c>
      <c r="AQ10" s="51">
        <v>226406</v>
      </c>
      <c r="AR10" s="51">
        <v>129655</v>
      </c>
      <c r="AS10" s="51">
        <v>159263</v>
      </c>
      <c r="AT10" s="51">
        <v>201828</v>
      </c>
      <c r="AU10" s="51">
        <v>212166.80900000001</v>
      </c>
      <c r="AV10" s="51">
        <v>269747.93300000002</v>
      </c>
      <c r="AW10" s="51">
        <v>299788.25543999998</v>
      </c>
      <c r="AX10" s="51">
        <v>172765.05684</v>
      </c>
      <c r="AY10" s="51">
        <v>169372.28246000002</v>
      </c>
      <c r="AZ10" s="51">
        <f>+'c26'!Q11</f>
        <v>204530.25884999998</v>
      </c>
      <c r="BA10" s="51">
        <f>+'c26'!R11</f>
        <v>94939.811060000007</v>
      </c>
      <c r="BB10" s="51">
        <f>+'c26'!S11</f>
        <v>89452.142469999992</v>
      </c>
    </row>
    <row r="11" spans="36:54" ht="12" customHeight="1">
      <c r="AJ11" s="45" t="s">
        <v>212</v>
      </c>
      <c r="AK11" s="51">
        <v>19302</v>
      </c>
      <c r="AL11" s="51">
        <v>-16704</v>
      </c>
      <c r="AM11" s="51">
        <v>34831</v>
      </c>
      <c r="AN11" s="51">
        <v>29788</v>
      </c>
      <c r="AO11" s="51">
        <v>35857</v>
      </c>
      <c r="AP11" s="51">
        <v>99603</v>
      </c>
      <c r="AQ11" s="51">
        <v>124321</v>
      </c>
      <c r="AR11" s="51">
        <v>53271</v>
      </c>
      <c r="AS11" s="51">
        <v>69975</v>
      </c>
      <c r="AT11" s="51">
        <v>72842</v>
      </c>
      <c r="AU11" s="51">
        <v>24466.032000000007</v>
      </c>
      <c r="AV11" s="51">
        <v>50517.999000000011</v>
      </c>
      <c r="AW11" s="51">
        <v>74790.488439999986</v>
      </c>
      <c r="AX11" s="51">
        <f>AX10-AX9</f>
        <v>-39789.943159999995</v>
      </c>
      <c r="AY11" s="51">
        <f>AY10-AY9</f>
        <v>-40177.017039999977</v>
      </c>
      <c r="AZ11" s="51">
        <f>AZ10-AZ9</f>
        <v>-121114.58909000002</v>
      </c>
      <c r="BA11" s="51">
        <f>BA10-BA9</f>
        <v>-44768.390929999994</v>
      </c>
      <c r="BB11" s="51">
        <f>BB10-BB9</f>
        <v>-51967.105630000005</v>
      </c>
    </row>
    <row r="12" spans="36:54" ht="12" customHeight="1">
      <c r="AO12" s="45"/>
      <c r="AP12" s="45"/>
      <c r="AQ12" s="45"/>
      <c r="AR12" s="45"/>
    </row>
    <row r="13" spans="36:54" ht="12" customHeight="1">
      <c r="AO13" s="45"/>
      <c r="AP13" s="45"/>
      <c r="AQ13" s="45"/>
      <c r="AR13" s="45"/>
    </row>
    <row r="14" spans="36:54" ht="12" customHeight="1">
      <c r="AO14" s="45"/>
      <c r="AP14" s="45"/>
      <c r="AQ14" s="51"/>
      <c r="AR14" s="51"/>
      <c r="AS14" s="51"/>
    </row>
    <row r="15" spans="36:54" ht="12" customHeight="1">
      <c r="AO15" s="45"/>
      <c r="AP15" s="45"/>
      <c r="AQ15" s="45"/>
      <c r="AR15" s="45"/>
    </row>
    <row r="16" spans="36:54" ht="12" customHeight="1">
      <c r="AO16" s="45"/>
      <c r="AP16" s="45"/>
      <c r="AQ16" s="51"/>
      <c r="AR16" s="51"/>
      <c r="AS16" s="51"/>
    </row>
    <row r="17" spans="15:54" ht="12" customHeight="1">
      <c r="AO17" s="45"/>
      <c r="AP17" s="45"/>
      <c r="AQ17" s="45"/>
      <c r="AR17" s="45"/>
    </row>
    <row r="18" spans="15:54" ht="12" customHeight="1">
      <c r="AO18" s="45"/>
      <c r="AP18" s="45"/>
      <c r="AQ18" s="45"/>
      <c r="AR18" s="45"/>
    </row>
    <row r="19" spans="15:54" ht="12" customHeight="1">
      <c r="AO19" s="45"/>
      <c r="AP19" s="45"/>
      <c r="AQ19" s="45"/>
      <c r="AR19" s="45"/>
    </row>
    <row r="20" spans="15:54" ht="12" customHeight="1">
      <c r="AO20" s="45"/>
      <c r="AP20" s="45"/>
      <c r="AQ20" s="45"/>
      <c r="AR20" s="45"/>
    </row>
    <row r="21" spans="15:54" ht="12" customHeight="1">
      <c r="O21" s="317"/>
      <c r="AO21" s="45"/>
      <c r="AP21" s="45"/>
      <c r="AQ21" s="45"/>
      <c r="AR21" s="45"/>
    </row>
    <row r="22" spans="15:54" ht="12" customHeight="1">
      <c r="AO22" s="45"/>
      <c r="AP22" s="45"/>
      <c r="AQ22" s="45"/>
      <c r="AR22" s="45"/>
    </row>
    <row r="23" spans="15:54" ht="12" customHeight="1">
      <c r="AO23" s="45"/>
      <c r="AP23" s="45"/>
      <c r="AQ23" s="45"/>
      <c r="AR23" s="45"/>
    </row>
    <row r="24" spans="15:54" ht="12" customHeight="1">
      <c r="AO24" s="45"/>
      <c r="AP24" s="45"/>
      <c r="AQ24" s="45"/>
      <c r="AR24" s="45"/>
    </row>
    <row r="25" spans="15:54" ht="12" customHeight="1">
      <c r="AO25" s="45"/>
      <c r="AP25" s="45"/>
      <c r="AQ25" s="45"/>
      <c r="AR25" s="45"/>
    </row>
    <row r="26" spans="15:54" ht="12" customHeight="1">
      <c r="AO26" s="45"/>
      <c r="AP26" s="45"/>
      <c r="AQ26" s="45"/>
      <c r="AR26" s="45"/>
    </row>
    <row r="27" spans="15:54" ht="12" customHeight="1">
      <c r="AO27" s="45"/>
      <c r="AP27" s="45"/>
      <c r="AQ27" s="45"/>
      <c r="AR27" s="45"/>
    </row>
    <row r="28" spans="15:54" ht="12" customHeight="1">
      <c r="AO28" s="45"/>
      <c r="AP28" s="45"/>
      <c r="AQ28" s="45"/>
      <c r="AR28" s="45"/>
    </row>
    <row r="29" spans="15:54" ht="12" customHeight="1">
      <c r="AJ29" s="45" t="s">
        <v>213</v>
      </c>
      <c r="AO29" s="45"/>
      <c r="AP29" s="45"/>
      <c r="AQ29" s="45"/>
      <c r="AR29" s="45"/>
    </row>
    <row r="30" spans="15:54" ht="12" customHeight="1">
      <c r="AO30" s="45"/>
      <c r="AP30" s="45"/>
      <c r="AQ30" s="45"/>
      <c r="AR30" s="45"/>
    </row>
    <row r="31" spans="15:54" ht="12" customHeight="1">
      <c r="AK31" s="126">
        <v>2002</v>
      </c>
      <c r="AL31" s="127">
        <v>2003</v>
      </c>
      <c r="AM31" s="128">
        <v>2004</v>
      </c>
      <c r="AN31" s="49">
        <v>2005</v>
      </c>
      <c r="AO31" s="49">
        <v>2006</v>
      </c>
      <c r="AP31" s="49">
        <v>2007</v>
      </c>
      <c r="AQ31" s="49">
        <v>2008</v>
      </c>
      <c r="AR31" s="49">
        <v>2009</v>
      </c>
      <c r="AS31" s="49">
        <v>2010</v>
      </c>
      <c r="AT31" s="224">
        <v>2011</v>
      </c>
      <c r="AU31" s="225">
        <v>2012</v>
      </c>
      <c r="AV31" s="225">
        <v>2013</v>
      </c>
      <c r="AW31" s="105">
        <v>2014</v>
      </c>
      <c r="AX31" s="45">
        <f>AX8</f>
        <v>2015</v>
      </c>
      <c r="AY31" s="49">
        <f>AY8</f>
        <v>2016</v>
      </c>
      <c r="AZ31" s="49">
        <v>2017</v>
      </c>
      <c r="BA31" s="261" t="str">
        <f>BA8</f>
        <v>Ene-may 17</v>
      </c>
      <c r="BB31" s="262" t="str">
        <f>BB8</f>
        <v>Ene-may 18</v>
      </c>
    </row>
    <row r="32" spans="15:54" ht="12" customHeight="1">
      <c r="AJ32" s="45" t="s">
        <v>211</v>
      </c>
      <c r="AK32" s="130">
        <v>5438</v>
      </c>
      <c r="AL32" s="129">
        <v>1732</v>
      </c>
      <c r="AM32" s="130">
        <v>124.8</v>
      </c>
      <c r="AN32" s="130">
        <v>2683.14</v>
      </c>
      <c r="AO32" s="51">
        <v>51.2</v>
      </c>
      <c r="AP32" s="51">
        <v>3.5459999999999998</v>
      </c>
      <c r="AQ32" s="51">
        <v>905.94100000000003</v>
      </c>
      <c r="AR32" s="51">
        <v>46.076000000000001</v>
      </c>
      <c r="AS32" s="51">
        <v>10904.166999999999</v>
      </c>
      <c r="AT32" s="51">
        <v>19332</v>
      </c>
      <c r="AU32" s="51">
        <v>24722.592000000001</v>
      </c>
      <c r="AV32" s="51">
        <v>22047.008000000002</v>
      </c>
      <c r="AW32" s="51">
        <v>18627.3737</v>
      </c>
      <c r="AX32" s="51">
        <v>3938.3812699999999</v>
      </c>
      <c r="AY32" s="51">
        <v>16792.135309999998</v>
      </c>
      <c r="AZ32" s="51">
        <f>+'c26'!Q21</f>
        <v>15366.00102</v>
      </c>
      <c r="BA32" s="51">
        <f>+'c26'!R21</f>
        <v>10812.362859999999</v>
      </c>
      <c r="BB32" s="51">
        <f>+'c26'!S21</f>
        <v>6873.7534800000003</v>
      </c>
    </row>
    <row r="33" spans="36:54" ht="12" customHeight="1">
      <c r="AJ33" s="45" t="s">
        <v>210</v>
      </c>
      <c r="AK33" s="130">
        <v>15926</v>
      </c>
      <c r="AL33" s="129">
        <v>48103</v>
      </c>
      <c r="AM33" s="130">
        <v>34183</v>
      </c>
      <c r="AN33" s="130">
        <v>65933</v>
      </c>
      <c r="AO33" s="51">
        <v>67546</v>
      </c>
      <c r="AP33" s="51">
        <v>40935</v>
      </c>
      <c r="AQ33" s="51">
        <v>52177</v>
      </c>
      <c r="AR33" s="51">
        <v>53324</v>
      </c>
      <c r="AS33" s="51">
        <v>48690</v>
      </c>
      <c r="AT33" s="51">
        <v>66968</v>
      </c>
      <c r="AU33" s="51">
        <v>81738.159</v>
      </c>
      <c r="AV33" s="51">
        <v>76079.263999999996</v>
      </c>
      <c r="AW33" s="51">
        <v>70930.066999999995</v>
      </c>
      <c r="AX33" s="51">
        <v>64911.697899999999</v>
      </c>
      <c r="AY33" s="51">
        <v>58788.841710000001</v>
      </c>
      <c r="AZ33" s="51">
        <f>+'c26'!Q22</f>
        <v>66154.130780000007</v>
      </c>
      <c r="BA33" s="51">
        <f>+'c26'!R22</f>
        <v>24209.823519999998</v>
      </c>
      <c r="BB33" s="51">
        <f>+'c26'!S22</f>
        <v>27775.396089999998</v>
      </c>
    </row>
    <row r="34" spans="36:54" ht="12" customHeight="1">
      <c r="AJ34" s="45" t="s">
        <v>212</v>
      </c>
      <c r="AK34" s="51">
        <v>-10488</v>
      </c>
      <c r="AL34" s="51">
        <v>-46371</v>
      </c>
      <c r="AM34" s="51">
        <v>-34058.199999999997</v>
      </c>
      <c r="AN34" s="51">
        <v>-63249.86</v>
      </c>
      <c r="AO34" s="51">
        <v>-67494.8</v>
      </c>
      <c r="AP34" s="51">
        <v>-40931.453999999998</v>
      </c>
      <c r="AQ34" s="51">
        <v>-51271.059000000001</v>
      </c>
      <c r="AR34" s="51">
        <v>-53277.923999999999</v>
      </c>
      <c r="AS34" s="51">
        <v>-37785.832999999999</v>
      </c>
      <c r="AT34" s="51">
        <v>-47636</v>
      </c>
      <c r="AU34" s="51">
        <v>-57015.566999999995</v>
      </c>
      <c r="AV34" s="51">
        <v>-54032.255999999994</v>
      </c>
      <c r="AW34" s="51">
        <v>-52302.693299999999</v>
      </c>
      <c r="AX34" s="51">
        <f>AX32-AX33</f>
        <v>-60973.316630000001</v>
      </c>
      <c r="AY34" s="51">
        <f>AY32-AY33</f>
        <v>-41996.706400000003</v>
      </c>
      <c r="AZ34" s="51">
        <f>AZ32-AZ33</f>
        <v>-50788.129760000011</v>
      </c>
      <c r="BA34" s="51">
        <f>BA32-BA33</f>
        <v>-13397.460659999999</v>
      </c>
      <c r="BB34" s="51">
        <f>BB32-BB33</f>
        <v>-20901.642609999999</v>
      </c>
    </row>
    <row r="35" spans="36:54" ht="12" customHeight="1"/>
    <row r="36" spans="36:54" ht="12" customHeight="1"/>
    <row r="37" spans="36:54" ht="12" customHeight="1"/>
    <row r="38" spans="36:54" ht="12" customHeight="1"/>
    <row r="39" spans="36:54" ht="12" customHeight="1"/>
    <row r="40" spans="36:54" ht="12" customHeight="1"/>
    <row r="41" spans="36:54" ht="12" customHeight="1"/>
    <row r="42" spans="36:54" ht="12" customHeight="1"/>
    <row r="43" spans="36:54" ht="12" customHeight="1"/>
    <row r="44" spans="36:54" ht="12" customHeight="1"/>
    <row r="45" spans="36:54" ht="12" customHeight="1"/>
    <row r="46" spans="36:54" ht="12" customHeight="1"/>
    <row r="47" spans="36:54" ht="12" customHeight="1"/>
    <row r="48" spans="36:54" ht="12" customHeight="1"/>
    <row r="49" spans="1:8" ht="12" customHeight="1"/>
    <row r="50" spans="1:8" ht="12" customHeight="1"/>
    <row r="51" spans="1:8" ht="12" customHeight="1"/>
    <row r="52" spans="1:8" ht="12" customHeight="1"/>
    <row r="53" spans="1:8" ht="12" customHeight="1"/>
    <row r="54" spans="1:8" ht="12" customHeight="1"/>
    <row r="55" spans="1:8" ht="12" customHeight="1">
      <c r="A55" s="764">
        <v>37</v>
      </c>
      <c r="B55" s="764"/>
      <c r="C55" s="764"/>
      <c r="D55" s="764"/>
      <c r="E55" s="764"/>
      <c r="F55" s="764"/>
      <c r="G55" s="764"/>
      <c r="H55" s="764"/>
    </row>
  </sheetData>
  <mergeCells count="1">
    <mergeCell ref="A55:H55"/>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abSelected="1" view="pageBreakPreview" zoomScaleNormal="100" zoomScaleSheetLayoutView="100" workbookViewId="0">
      <selection activeCell="H16" sqref="H16"/>
    </sheetView>
  </sheetViews>
  <sheetFormatPr baseColWidth="10" defaultColWidth="10.921875" defaultRowHeight="11.4"/>
  <cols>
    <col min="1" max="1" width="15.07421875" style="7" customWidth="1"/>
    <col min="2" max="4" width="16.4609375" style="7" customWidth="1"/>
    <col min="5" max="38" width="7.23046875" style="7" customWidth="1"/>
    <col min="39" max="16384" width="10.921875" style="7"/>
  </cols>
  <sheetData>
    <row r="1" spans="1:37" ht="12">
      <c r="A1" s="421"/>
      <c r="B1" s="421"/>
      <c r="C1" s="421"/>
      <c r="D1" s="42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7" ht="12">
      <c r="A2" s="656" t="s">
        <v>458</v>
      </c>
      <c r="B2" s="656"/>
      <c r="C2" s="656"/>
      <c r="D2" s="656"/>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7" ht="12">
      <c r="A3" s="10"/>
      <c r="B3" s="10"/>
      <c r="C3" s="10"/>
      <c r="D3" s="10"/>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row>
    <row r="4" spans="1:37" ht="12">
      <c r="A4" s="440"/>
      <c r="B4" s="463"/>
      <c r="C4" s="463"/>
      <c r="D4" s="446"/>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1:37" ht="12">
      <c r="A5" s="701" t="s">
        <v>214</v>
      </c>
      <c r="B5" s="701"/>
      <c r="C5" s="701"/>
      <c r="D5" s="701"/>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row>
    <row r="6" spans="1:37" ht="12">
      <c r="A6" s="701" t="s">
        <v>215</v>
      </c>
      <c r="B6" s="701"/>
      <c r="C6" s="701"/>
      <c r="D6" s="701"/>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1:37" ht="12">
      <c r="A7" s="701" t="s">
        <v>371</v>
      </c>
      <c r="B7" s="701"/>
      <c r="C7" s="701"/>
      <c r="D7" s="70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7">
      <c r="A8" s="84"/>
      <c r="B8" s="31"/>
      <c r="C8" s="31"/>
      <c r="D8" s="85"/>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7">
      <c r="A9" s="56" t="s">
        <v>81</v>
      </c>
      <c r="B9" s="58" t="s">
        <v>201</v>
      </c>
      <c r="C9" s="58" t="s">
        <v>200</v>
      </c>
      <c r="D9" s="58" t="s">
        <v>212</v>
      </c>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row>
    <row r="10" spans="1:37">
      <c r="A10" s="149">
        <v>2002</v>
      </c>
      <c r="B10" s="159">
        <v>32.5</v>
      </c>
      <c r="C10" s="159">
        <v>12066</v>
      </c>
      <c r="D10" s="159">
        <f t="shared" ref="D10:D23" si="0">B10-C10</f>
        <v>-12033.5</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131"/>
    </row>
    <row r="11" spans="1:37">
      <c r="A11" s="68">
        <v>2003</v>
      </c>
      <c r="B11" s="133">
        <v>0.4</v>
      </c>
      <c r="C11" s="133">
        <v>29071.027999999998</v>
      </c>
      <c r="D11" s="133">
        <f t="shared" si="0"/>
        <v>-29070.627999999997</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131"/>
    </row>
    <row r="12" spans="1:37">
      <c r="A12" s="68">
        <v>2004</v>
      </c>
      <c r="B12" s="133">
        <v>40.896999999999998</v>
      </c>
      <c r="C12" s="133">
        <v>22313</v>
      </c>
      <c r="D12" s="133">
        <f t="shared" si="0"/>
        <v>-22272.102999999999</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131"/>
    </row>
    <row r="13" spans="1:37">
      <c r="A13" s="68">
        <v>2005</v>
      </c>
      <c r="B13" s="133">
        <v>1823.93</v>
      </c>
      <c r="C13" s="133">
        <v>37784</v>
      </c>
      <c r="D13" s="133">
        <f t="shared" si="0"/>
        <v>-35960.07</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131"/>
    </row>
    <row r="14" spans="1:37">
      <c r="A14" s="68">
        <v>2006</v>
      </c>
      <c r="B14" s="160">
        <v>26.898</v>
      </c>
      <c r="C14" s="133">
        <v>37784</v>
      </c>
      <c r="D14" s="133">
        <f t="shared" si="0"/>
        <v>-37757.101999999999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131"/>
    </row>
    <row r="15" spans="1:37">
      <c r="A15" s="68">
        <v>2007</v>
      </c>
      <c r="B15" s="160"/>
      <c r="C15" s="133">
        <v>24660</v>
      </c>
      <c r="D15" s="133">
        <f t="shared" si="0"/>
        <v>-24660</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131"/>
    </row>
    <row r="16" spans="1:37">
      <c r="A16" s="68">
        <v>2008</v>
      </c>
      <c r="B16" s="160">
        <v>0.2</v>
      </c>
      <c r="C16" s="133">
        <v>40905</v>
      </c>
      <c r="D16" s="133">
        <f t="shared" si="0"/>
        <v>-40904.800000000003</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131"/>
    </row>
    <row r="17" spans="1:37">
      <c r="A17" s="68">
        <v>2009</v>
      </c>
      <c r="B17" s="133"/>
      <c r="C17" s="133">
        <v>37915</v>
      </c>
      <c r="D17" s="133">
        <f t="shared" si="0"/>
        <v>-37915</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131"/>
    </row>
    <row r="18" spans="1:37">
      <c r="A18" s="68">
        <v>2010</v>
      </c>
      <c r="B18" s="133">
        <v>235.97200000000001</v>
      </c>
      <c r="C18" s="133">
        <v>38472</v>
      </c>
      <c r="D18" s="133">
        <f t="shared" si="0"/>
        <v>-38236.027999999998</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131"/>
    </row>
    <row r="19" spans="1:37">
      <c r="A19" s="68">
        <v>2011</v>
      </c>
      <c r="B19" s="133">
        <v>2559.598</v>
      </c>
      <c r="C19" s="133">
        <v>55864</v>
      </c>
      <c r="D19" s="133">
        <f t="shared" si="0"/>
        <v>-53304.402000000002</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131"/>
    </row>
    <row r="20" spans="1:37">
      <c r="A20" s="68">
        <v>2012</v>
      </c>
      <c r="B20" s="133">
        <v>2365.1610000000001</v>
      </c>
      <c r="C20" s="133">
        <v>71254.760999999999</v>
      </c>
      <c r="D20" s="133">
        <f t="shared" si="0"/>
        <v>-68889.600000000006</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131"/>
    </row>
    <row r="21" spans="1:37">
      <c r="A21" s="68">
        <v>2013</v>
      </c>
      <c r="B21" s="133">
        <v>2641.2342400000002</v>
      </c>
      <c r="C21" s="133">
        <v>63162.128779999999</v>
      </c>
      <c r="D21" s="133">
        <f t="shared" si="0"/>
        <v>-60520.894540000001</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131"/>
    </row>
    <row r="22" spans="1:37">
      <c r="A22" s="68">
        <v>2014</v>
      </c>
      <c r="B22" s="133">
        <v>3005.4160099999999</v>
      </c>
      <c r="C22" s="133">
        <v>48300.21211</v>
      </c>
      <c r="D22" s="133">
        <f t="shared" si="0"/>
        <v>-45294.7961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131"/>
    </row>
    <row r="23" spans="1:37">
      <c r="A23" s="68">
        <v>2015</v>
      </c>
      <c r="B23" s="133">
        <v>2363.6100799999999</v>
      </c>
      <c r="C23" s="133">
        <v>41029.686849999998</v>
      </c>
      <c r="D23" s="133">
        <f t="shared" si="0"/>
        <v>-38666.07677</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131"/>
    </row>
    <row r="24" spans="1:37">
      <c r="A24" s="68">
        <v>2016</v>
      </c>
      <c r="B24" s="133">
        <v>2332.9818399999999</v>
      </c>
      <c r="C24" s="133">
        <v>45733.176240000001</v>
      </c>
      <c r="D24" s="133">
        <f>B24-C24</f>
        <v>-43400.1944</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131"/>
    </row>
    <row r="25" spans="1:37">
      <c r="A25" s="34">
        <v>2017</v>
      </c>
      <c r="B25" s="133">
        <v>2850.5600899999999</v>
      </c>
      <c r="C25" s="133">
        <v>48236.741520000003</v>
      </c>
      <c r="D25" s="133">
        <f>B25-C25</f>
        <v>-45386.181430000004</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131"/>
    </row>
    <row r="26" spans="1:37" ht="12">
      <c r="A26" s="339" t="s">
        <v>558</v>
      </c>
      <c r="B26" s="338">
        <v>1187</v>
      </c>
      <c r="C26" s="338">
        <v>16865</v>
      </c>
      <c r="D26" s="337">
        <f>B26-C26</f>
        <v>-15678</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131"/>
    </row>
    <row r="27" spans="1:37" ht="12">
      <c r="A27" s="336" t="s">
        <v>559</v>
      </c>
      <c r="B27" s="335">
        <v>881</v>
      </c>
      <c r="C27" s="335">
        <v>22664</v>
      </c>
      <c r="D27" s="334">
        <f>B27-C27</f>
        <v>-21783</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7">
      <c r="A28" s="84" t="s">
        <v>374</v>
      </c>
      <c r="B28" s="31"/>
      <c r="C28" s="31"/>
      <c r="D28" s="85"/>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7">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7">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7">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7">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c r="A47" s="11"/>
      <c r="B47" s="11"/>
      <c r="C47" s="11"/>
      <c r="D47" s="11"/>
    </row>
    <row r="50" spans="1:4" ht="10.5" customHeight="1"/>
    <row r="57" spans="1:4" ht="13.2">
      <c r="A57" s="807">
        <v>38</v>
      </c>
      <c r="B57" s="807"/>
      <c r="C57" s="807"/>
      <c r="D57" s="807"/>
    </row>
  </sheetData>
  <mergeCells count="5">
    <mergeCell ref="A2:D2"/>
    <mergeCell ref="A5:D5"/>
    <mergeCell ref="A6:D6"/>
    <mergeCell ref="A7:D7"/>
    <mergeCell ref="A57:D57"/>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6"/>
  <sheetViews>
    <sheetView tabSelected="1" view="pageBreakPreview" topLeftCell="A301" zoomScaleNormal="100" zoomScaleSheetLayoutView="100" workbookViewId="0">
      <selection activeCell="H16" sqref="H16"/>
    </sheetView>
  </sheetViews>
  <sheetFormatPr baseColWidth="10" defaultColWidth="10.921875" defaultRowHeight="11.4"/>
  <cols>
    <col min="1" max="1" width="12.4609375" style="11" customWidth="1"/>
    <col min="2" max="2" width="22.3828125" style="11" customWidth="1"/>
    <col min="3" max="3" width="22.4609375" style="11" customWidth="1"/>
    <col min="4" max="16384" width="10.921875" style="11"/>
  </cols>
  <sheetData>
    <row r="1" spans="1:4" ht="12">
      <c r="A1" s="421"/>
      <c r="B1" s="421"/>
      <c r="C1" s="421"/>
      <c r="D1" s="86"/>
    </row>
    <row r="2" spans="1:4" ht="12">
      <c r="A2" s="656" t="s">
        <v>444</v>
      </c>
      <c r="B2" s="656"/>
      <c r="C2" s="656"/>
    </row>
    <row r="3" spans="1:4" ht="12">
      <c r="A3" s="423"/>
      <c r="B3" s="423"/>
      <c r="C3" s="423"/>
    </row>
    <row r="4" spans="1:4" ht="12">
      <c r="A4" s="687" t="s">
        <v>44</v>
      </c>
      <c r="B4" s="687"/>
      <c r="C4" s="687"/>
    </row>
    <row r="5" spans="1:4" ht="12">
      <c r="A5" s="701" t="s">
        <v>560</v>
      </c>
      <c r="B5" s="701"/>
      <c r="C5" s="701"/>
    </row>
    <row r="6" spans="1:4" ht="12">
      <c r="A6" s="688" t="s">
        <v>216</v>
      </c>
      <c r="B6" s="688"/>
      <c r="C6" s="688"/>
    </row>
    <row r="7" spans="1:4">
      <c r="A7" s="808" t="s">
        <v>217</v>
      </c>
      <c r="B7" s="810" t="s">
        <v>126</v>
      </c>
      <c r="C7" s="58" t="s">
        <v>218</v>
      </c>
    </row>
    <row r="8" spans="1:4">
      <c r="A8" s="809"/>
      <c r="B8" s="811"/>
      <c r="C8" s="36" t="s">
        <v>219</v>
      </c>
    </row>
    <row r="9" spans="1:4">
      <c r="A9" s="32" t="s">
        <v>220</v>
      </c>
      <c r="B9" s="132">
        <v>1400</v>
      </c>
      <c r="C9" s="133">
        <v>1337.5</v>
      </c>
    </row>
    <row r="10" spans="1:4">
      <c r="A10" s="32" t="s">
        <v>221</v>
      </c>
      <c r="B10" s="132">
        <v>1412.5</v>
      </c>
      <c r="C10" s="133">
        <v>1362.5</v>
      </c>
    </row>
    <row r="11" spans="1:4">
      <c r="A11" s="32" t="s">
        <v>222</v>
      </c>
      <c r="B11" s="132">
        <v>1400</v>
      </c>
      <c r="C11" s="133">
        <v>1362.5</v>
      </c>
    </row>
    <row r="12" spans="1:4">
      <c r="A12" s="32" t="s">
        <v>223</v>
      </c>
      <c r="B12" s="132">
        <v>1375</v>
      </c>
      <c r="C12" s="133">
        <v>1262.5</v>
      </c>
    </row>
    <row r="13" spans="1:4">
      <c r="A13" s="32" t="s">
        <v>222</v>
      </c>
      <c r="B13" s="132">
        <v>1300</v>
      </c>
      <c r="C13" s="133">
        <v>1270</v>
      </c>
    </row>
    <row r="14" spans="1:4">
      <c r="A14" s="32" t="s">
        <v>224</v>
      </c>
      <c r="B14" s="132">
        <v>1300</v>
      </c>
      <c r="C14" s="133">
        <v>1270</v>
      </c>
    </row>
    <row r="15" spans="1:4">
      <c r="A15" s="32" t="s">
        <v>224</v>
      </c>
      <c r="B15" s="132">
        <v>1300</v>
      </c>
      <c r="C15" s="133">
        <v>1250</v>
      </c>
    </row>
    <row r="16" spans="1:4">
      <c r="A16" s="32" t="s">
        <v>223</v>
      </c>
      <c r="B16" s="132">
        <v>1337.5</v>
      </c>
      <c r="C16" s="133">
        <v>1287.5</v>
      </c>
    </row>
    <row r="17" spans="1:3">
      <c r="A17" s="32" t="s">
        <v>225</v>
      </c>
      <c r="B17" s="132">
        <v>1375</v>
      </c>
      <c r="C17" s="133">
        <v>1350</v>
      </c>
    </row>
    <row r="18" spans="1:3">
      <c r="A18" s="32" t="s">
        <v>226</v>
      </c>
      <c r="B18" s="132">
        <v>1525</v>
      </c>
      <c r="C18" s="133">
        <v>1525</v>
      </c>
    </row>
    <row r="19" spans="1:3">
      <c r="A19" s="32" t="s">
        <v>227</v>
      </c>
      <c r="B19" s="132">
        <v>1600</v>
      </c>
      <c r="C19" s="133">
        <v>1575</v>
      </c>
    </row>
    <row r="20" spans="1:3">
      <c r="A20" s="32" t="s">
        <v>228</v>
      </c>
      <c r="B20" s="132">
        <v>1575</v>
      </c>
      <c r="C20" s="133">
        <v>1575</v>
      </c>
    </row>
    <row r="21" spans="1:3">
      <c r="A21" s="32" t="s">
        <v>229</v>
      </c>
      <c r="B21" s="132">
        <v>1475</v>
      </c>
      <c r="C21" s="133">
        <v>1612.5</v>
      </c>
    </row>
    <row r="22" spans="1:3">
      <c r="A22" s="32" t="s">
        <v>221</v>
      </c>
      <c r="B22" s="132">
        <v>1475</v>
      </c>
      <c r="C22" s="133">
        <v>1562.5</v>
      </c>
    </row>
    <row r="23" spans="1:3">
      <c r="A23" s="32" t="s">
        <v>222</v>
      </c>
      <c r="B23" s="132">
        <v>1412.5</v>
      </c>
      <c r="C23" s="133">
        <v>1575</v>
      </c>
    </row>
    <row r="24" spans="1:3">
      <c r="A24" s="32" t="s">
        <v>223</v>
      </c>
      <c r="B24" s="132">
        <v>1400</v>
      </c>
      <c r="C24" s="133">
        <v>1587.5</v>
      </c>
    </row>
    <row r="25" spans="1:3">
      <c r="A25" s="32" t="s">
        <v>222</v>
      </c>
      <c r="B25" s="132">
        <v>1475</v>
      </c>
      <c r="C25" s="133">
        <v>1600</v>
      </c>
    </row>
    <row r="26" spans="1:3">
      <c r="A26" s="32" t="s">
        <v>224</v>
      </c>
      <c r="B26" s="132">
        <v>1495</v>
      </c>
      <c r="C26" s="133">
        <v>1700</v>
      </c>
    </row>
    <row r="27" spans="1:3">
      <c r="A27" s="32" t="s">
        <v>224</v>
      </c>
      <c r="B27" s="132">
        <v>1550</v>
      </c>
      <c r="C27" s="133">
        <v>1820</v>
      </c>
    </row>
    <row r="28" spans="1:3">
      <c r="A28" s="32" t="s">
        <v>223</v>
      </c>
      <c r="B28" s="132">
        <v>1575</v>
      </c>
      <c r="C28" s="133">
        <v>1825</v>
      </c>
    </row>
    <row r="29" spans="1:3">
      <c r="A29" s="32" t="s">
        <v>225</v>
      </c>
      <c r="B29" s="132">
        <v>1575</v>
      </c>
      <c r="C29" s="133">
        <v>1855</v>
      </c>
    </row>
    <row r="30" spans="1:3">
      <c r="A30" s="32" t="s">
        <v>226</v>
      </c>
      <c r="B30" s="132">
        <v>1575</v>
      </c>
      <c r="C30" s="133">
        <v>1675</v>
      </c>
    </row>
    <row r="31" spans="1:3">
      <c r="A31" s="32" t="s">
        <v>227</v>
      </c>
      <c r="B31" s="132">
        <v>1512.5</v>
      </c>
      <c r="C31" s="133">
        <v>1675</v>
      </c>
    </row>
    <row r="32" spans="1:3">
      <c r="A32" s="32" t="s">
        <v>228</v>
      </c>
      <c r="B32" s="132">
        <v>1450</v>
      </c>
      <c r="C32" s="133">
        <v>1800</v>
      </c>
    </row>
    <row r="33" spans="1:3">
      <c r="A33" s="32" t="s">
        <v>230</v>
      </c>
      <c r="B33" s="132">
        <v>1450</v>
      </c>
      <c r="C33" s="133">
        <v>1750</v>
      </c>
    </row>
    <row r="34" spans="1:3">
      <c r="A34" s="32" t="s">
        <v>221</v>
      </c>
      <c r="B34" s="132">
        <v>1375</v>
      </c>
      <c r="C34" s="133">
        <v>1725</v>
      </c>
    </row>
    <row r="35" spans="1:3">
      <c r="A35" s="32" t="s">
        <v>222</v>
      </c>
      <c r="B35" s="132">
        <v>1350</v>
      </c>
      <c r="C35" s="133">
        <v>1700</v>
      </c>
    </row>
    <row r="36" spans="1:3">
      <c r="A36" s="32" t="s">
        <v>223</v>
      </c>
      <c r="B36" s="132">
        <v>1350</v>
      </c>
      <c r="C36" s="133">
        <v>1637.5</v>
      </c>
    </row>
    <row r="37" spans="1:3">
      <c r="A37" s="32" t="s">
        <v>222</v>
      </c>
      <c r="B37" s="132">
        <v>1425</v>
      </c>
      <c r="C37" s="133">
        <v>1625</v>
      </c>
    </row>
    <row r="38" spans="1:3">
      <c r="A38" s="32" t="s">
        <v>224</v>
      </c>
      <c r="B38" s="132">
        <v>1412.5</v>
      </c>
      <c r="C38" s="133">
        <v>1650</v>
      </c>
    </row>
    <row r="39" spans="1:3">
      <c r="A39" s="32" t="s">
        <v>224</v>
      </c>
      <c r="B39" s="132">
        <v>1387.5</v>
      </c>
      <c r="C39" s="133">
        <v>1575</v>
      </c>
    </row>
    <row r="40" spans="1:3">
      <c r="A40" s="32" t="s">
        <v>223</v>
      </c>
      <c r="B40" s="132">
        <v>1350</v>
      </c>
      <c r="C40" s="133">
        <v>1437.5</v>
      </c>
    </row>
    <row r="41" spans="1:3">
      <c r="A41" s="32" t="s">
        <v>225</v>
      </c>
      <c r="B41" s="132">
        <v>1275</v>
      </c>
      <c r="C41" s="133">
        <v>1375</v>
      </c>
    </row>
    <row r="42" spans="1:3">
      <c r="A42" s="32" t="s">
        <v>226</v>
      </c>
      <c r="B42" s="132">
        <v>1250</v>
      </c>
      <c r="C42" s="133">
        <v>1362.5</v>
      </c>
    </row>
    <row r="43" spans="1:3">
      <c r="A43" s="32" t="s">
        <v>227</v>
      </c>
      <c r="B43" s="132">
        <v>1250</v>
      </c>
      <c r="C43" s="133">
        <v>1337.5</v>
      </c>
    </row>
    <row r="44" spans="1:3">
      <c r="A44" s="32" t="s">
        <v>228</v>
      </c>
      <c r="B44" s="132">
        <v>1237.5</v>
      </c>
      <c r="C44" s="133">
        <v>1387.5</v>
      </c>
    </row>
    <row r="45" spans="1:3">
      <c r="A45" s="32" t="s">
        <v>231</v>
      </c>
      <c r="B45" s="132">
        <v>1331</v>
      </c>
      <c r="C45" s="133">
        <v>1556</v>
      </c>
    </row>
    <row r="46" spans="1:3">
      <c r="A46" s="32" t="s">
        <v>221</v>
      </c>
      <c r="B46" s="132">
        <v>1314</v>
      </c>
      <c r="C46" s="133">
        <v>1477</v>
      </c>
    </row>
    <row r="47" spans="1:3">
      <c r="A47" s="32" t="s">
        <v>222</v>
      </c>
      <c r="B47" s="132">
        <v>1332</v>
      </c>
      <c r="C47" s="133">
        <v>1521</v>
      </c>
    </row>
    <row r="48" spans="1:3">
      <c r="A48" s="32" t="s">
        <v>223</v>
      </c>
      <c r="B48" s="132">
        <v>1343</v>
      </c>
      <c r="C48" s="133">
        <v>1506</v>
      </c>
    </row>
    <row r="49" spans="1:3">
      <c r="A49" s="32" t="s">
        <v>222</v>
      </c>
      <c r="B49" s="132">
        <v>1312</v>
      </c>
      <c r="C49" s="133">
        <v>1552</v>
      </c>
    </row>
    <row r="50" spans="1:3">
      <c r="A50" s="32" t="s">
        <v>224</v>
      </c>
      <c r="B50" s="132">
        <v>1347</v>
      </c>
      <c r="C50" s="133">
        <v>1584</v>
      </c>
    </row>
    <row r="51" spans="1:3">
      <c r="A51" s="32" t="s">
        <v>224</v>
      </c>
      <c r="B51" s="132">
        <v>1400</v>
      </c>
      <c r="C51" s="133">
        <v>1700</v>
      </c>
    </row>
    <row r="52" spans="1:3">
      <c r="A52" s="32" t="s">
        <v>223</v>
      </c>
      <c r="B52" s="132">
        <v>1494</v>
      </c>
      <c r="C52" s="133">
        <v>1734</v>
      </c>
    </row>
    <row r="53" spans="1:3">
      <c r="A53" s="32" t="s">
        <v>225</v>
      </c>
      <c r="B53" s="132">
        <v>1494</v>
      </c>
      <c r="C53" s="133">
        <v>1742</v>
      </c>
    </row>
    <row r="54" spans="1:3">
      <c r="A54" s="32" t="s">
        <v>226</v>
      </c>
      <c r="B54" s="132">
        <v>1530</v>
      </c>
      <c r="C54" s="133">
        <v>1889</v>
      </c>
    </row>
    <row r="55" spans="1:3">
      <c r="A55" s="32" t="s">
        <v>227</v>
      </c>
      <c r="B55" s="132">
        <v>1482</v>
      </c>
      <c r="C55" s="133">
        <v>1870</v>
      </c>
    </row>
    <row r="56" spans="1:3">
      <c r="A56" s="32" t="s">
        <v>228</v>
      </c>
      <c r="B56" s="132">
        <v>1463</v>
      </c>
      <c r="C56" s="133">
        <v>1800</v>
      </c>
    </row>
    <row r="57" spans="1:3">
      <c r="A57" s="32" t="s">
        <v>232</v>
      </c>
      <c r="B57" s="132">
        <v>1683</v>
      </c>
      <c r="C57" s="133">
        <v>1844</v>
      </c>
    </row>
    <row r="58" spans="1:3">
      <c r="A58" s="32" t="s">
        <v>221</v>
      </c>
      <c r="B58" s="132">
        <v>1950</v>
      </c>
      <c r="C58" s="133">
        <v>2063</v>
      </c>
    </row>
    <row r="59" spans="1:3">
      <c r="A59" s="32" t="s">
        <v>222</v>
      </c>
      <c r="B59" s="132">
        <v>2075</v>
      </c>
      <c r="C59" s="133">
        <v>2147</v>
      </c>
    </row>
    <row r="60" spans="1:3">
      <c r="A60" s="32" t="s">
        <v>223</v>
      </c>
      <c r="B60" s="132">
        <v>2000</v>
      </c>
      <c r="C60" s="133">
        <v>2169</v>
      </c>
    </row>
    <row r="61" spans="1:3">
      <c r="A61" s="32" t="s">
        <v>222</v>
      </c>
      <c r="B61" s="132">
        <v>2175</v>
      </c>
      <c r="C61" s="133">
        <v>2135</v>
      </c>
    </row>
    <row r="62" spans="1:3">
      <c r="A62" s="32" t="s">
        <v>224</v>
      </c>
      <c r="B62" s="132">
        <v>2232</v>
      </c>
      <c r="C62" s="133">
        <v>2150</v>
      </c>
    </row>
    <row r="63" spans="1:3">
      <c r="A63" s="32" t="s">
        <v>224</v>
      </c>
      <c r="B63" s="132">
        <v>2363</v>
      </c>
      <c r="C63" s="133">
        <v>2183</v>
      </c>
    </row>
    <row r="64" spans="1:3">
      <c r="A64" s="32" t="s">
        <v>223</v>
      </c>
      <c r="B64" s="132">
        <v>2438</v>
      </c>
      <c r="C64" s="133">
        <v>2163</v>
      </c>
    </row>
    <row r="65" spans="1:3">
      <c r="A65" s="32" t="s">
        <v>225</v>
      </c>
      <c r="B65" s="132">
        <v>2450</v>
      </c>
      <c r="C65" s="133">
        <v>2185</v>
      </c>
    </row>
    <row r="66" spans="1:3">
      <c r="A66" s="32" t="s">
        <v>226</v>
      </c>
      <c r="B66" s="132">
        <v>2563</v>
      </c>
      <c r="C66" s="133">
        <v>2317</v>
      </c>
    </row>
    <row r="67" spans="1:3">
      <c r="A67" s="32" t="s">
        <v>227</v>
      </c>
      <c r="B67" s="132">
        <v>2638</v>
      </c>
      <c r="C67" s="133">
        <v>2288</v>
      </c>
    </row>
    <row r="68" spans="1:3">
      <c r="A68" s="32" t="s">
        <v>228</v>
      </c>
      <c r="B68" s="132">
        <v>2563</v>
      </c>
      <c r="C68" s="133">
        <v>2238</v>
      </c>
    </row>
    <row r="69" spans="1:3">
      <c r="A69" s="32" t="s">
        <v>233</v>
      </c>
      <c r="B69" s="132">
        <v>2050</v>
      </c>
      <c r="C69" s="133">
        <v>2050</v>
      </c>
    </row>
    <row r="70" spans="1:3">
      <c r="A70" s="32" t="s">
        <v>221</v>
      </c>
      <c r="B70" s="132">
        <v>1950</v>
      </c>
      <c r="C70" s="133">
        <v>2050</v>
      </c>
    </row>
    <row r="71" spans="1:3">
      <c r="A71" s="32" t="s">
        <v>222</v>
      </c>
      <c r="B71" s="132">
        <v>1900</v>
      </c>
      <c r="C71" s="133">
        <v>1975</v>
      </c>
    </row>
    <row r="72" spans="1:3">
      <c r="A72" s="32" t="s">
        <v>223</v>
      </c>
      <c r="B72" s="132">
        <v>1700</v>
      </c>
      <c r="C72" s="133">
        <v>1875</v>
      </c>
    </row>
    <row r="73" spans="1:3">
      <c r="A73" s="32" t="s">
        <v>222</v>
      </c>
      <c r="B73" s="132">
        <v>1650</v>
      </c>
      <c r="C73" s="133">
        <v>1725</v>
      </c>
    </row>
    <row r="74" spans="1:3">
      <c r="A74" s="32" t="s">
        <v>224</v>
      </c>
      <c r="B74" s="132">
        <v>1600</v>
      </c>
      <c r="C74" s="133">
        <v>1750</v>
      </c>
    </row>
    <row r="75" spans="1:3">
      <c r="A75" s="32" t="s">
        <v>224</v>
      </c>
      <c r="B75" s="132">
        <v>1600</v>
      </c>
      <c r="C75" s="133">
        <v>1800</v>
      </c>
    </row>
    <row r="76" spans="1:3">
      <c r="A76" s="32" t="s">
        <v>223</v>
      </c>
      <c r="B76" s="132">
        <v>1600</v>
      </c>
      <c r="C76" s="133">
        <v>1750</v>
      </c>
    </row>
    <row r="77" spans="1:3">
      <c r="A77" s="32" t="s">
        <v>225</v>
      </c>
      <c r="B77" s="132">
        <v>1600</v>
      </c>
      <c r="C77" s="133">
        <v>1750</v>
      </c>
    </row>
    <row r="78" spans="1:3">
      <c r="A78" s="32" t="s">
        <v>226</v>
      </c>
      <c r="B78" s="132">
        <v>1450</v>
      </c>
      <c r="C78" s="133">
        <v>1750</v>
      </c>
    </row>
    <row r="79" spans="1:3">
      <c r="A79" s="32" t="s">
        <v>227</v>
      </c>
      <c r="B79" s="132">
        <v>1450</v>
      </c>
      <c r="C79" s="133">
        <v>1875</v>
      </c>
    </row>
    <row r="80" spans="1:3">
      <c r="A80" s="32" t="s">
        <v>228</v>
      </c>
      <c r="B80" s="132">
        <v>1475</v>
      </c>
      <c r="C80" s="133">
        <v>1875</v>
      </c>
    </row>
    <row r="81" spans="1:3">
      <c r="A81" s="32" t="s">
        <v>234</v>
      </c>
      <c r="B81" s="132">
        <v>1475</v>
      </c>
      <c r="C81" s="133">
        <v>1875</v>
      </c>
    </row>
    <row r="82" spans="1:3">
      <c r="A82" s="32" t="s">
        <v>221</v>
      </c>
      <c r="B82" s="132">
        <v>1475</v>
      </c>
      <c r="C82" s="133">
        <v>1775</v>
      </c>
    </row>
    <row r="83" spans="1:3">
      <c r="A83" s="32" t="s">
        <v>222</v>
      </c>
      <c r="B83" s="132">
        <v>1500</v>
      </c>
      <c r="C83" s="133">
        <v>1750</v>
      </c>
    </row>
    <row r="84" spans="1:3">
      <c r="A84" s="32" t="s">
        <v>223</v>
      </c>
      <c r="B84" s="132">
        <v>1475</v>
      </c>
      <c r="C84" s="133">
        <v>1725</v>
      </c>
    </row>
    <row r="85" spans="1:3">
      <c r="A85" s="32" t="s">
        <v>222</v>
      </c>
      <c r="B85" s="132">
        <v>1500</v>
      </c>
      <c r="C85" s="133">
        <v>1725</v>
      </c>
    </row>
    <row r="86" spans="1:3">
      <c r="A86" s="32" t="s">
        <v>224</v>
      </c>
      <c r="B86" s="132">
        <v>1600</v>
      </c>
      <c r="C86" s="133">
        <v>1675</v>
      </c>
    </row>
    <row r="87" spans="1:3">
      <c r="A87" s="32" t="s">
        <v>224</v>
      </c>
      <c r="B87" s="132">
        <v>1600</v>
      </c>
      <c r="C87" s="133">
        <v>1575</v>
      </c>
    </row>
    <row r="88" spans="1:3">
      <c r="A88" s="32" t="s">
        <v>223</v>
      </c>
      <c r="B88" s="132">
        <v>1625</v>
      </c>
      <c r="C88" s="133">
        <v>1600</v>
      </c>
    </row>
    <row r="89" spans="1:3">
      <c r="A89" s="32" t="s">
        <v>225</v>
      </c>
      <c r="B89" s="132">
        <v>1700</v>
      </c>
      <c r="C89" s="133">
        <v>1675</v>
      </c>
    </row>
    <row r="90" spans="1:3">
      <c r="A90" s="32" t="s">
        <v>226</v>
      </c>
      <c r="B90" s="132">
        <v>1750</v>
      </c>
      <c r="C90" s="133">
        <v>1700</v>
      </c>
    </row>
    <row r="91" spans="1:3">
      <c r="A91" s="32" t="s">
        <v>227</v>
      </c>
      <c r="B91" s="132">
        <v>1800</v>
      </c>
      <c r="C91" s="133">
        <v>1600</v>
      </c>
    </row>
    <row r="92" spans="1:3">
      <c r="A92" s="32" t="s">
        <v>228</v>
      </c>
      <c r="B92" s="132">
        <v>1800</v>
      </c>
      <c r="C92" s="133">
        <v>1600</v>
      </c>
    </row>
    <row r="93" spans="1:3">
      <c r="A93" s="32" t="s">
        <v>235</v>
      </c>
      <c r="B93" s="132">
        <v>1800</v>
      </c>
      <c r="C93" s="133">
        <v>1550</v>
      </c>
    </row>
    <row r="94" spans="1:3">
      <c r="A94" s="32" t="s">
        <v>221</v>
      </c>
      <c r="B94" s="132">
        <v>1888</v>
      </c>
      <c r="C94" s="133">
        <v>1510</v>
      </c>
    </row>
    <row r="95" spans="1:3">
      <c r="A95" s="32" t="s">
        <v>222</v>
      </c>
      <c r="B95" s="132">
        <v>1844</v>
      </c>
      <c r="C95" s="133">
        <v>1480</v>
      </c>
    </row>
    <row r="96" spans="1:3">
      <c r="A96" s="32" t="s">
        <v>223</v>
      </c>
      <c r="B96" s="132">
        <v>1835</v>
      </c>
      <c r="C96" s="133">
        <v>1491</v>
      </c>
    </row>
    <row r="97" spans="1:3">
      <c r="A97" s="32" t="s">
        <v>222</v>
      </c>
      <c r="B97" s="132">
        <v>1838</v>
      </c>
      <c r="C97" s="133">
        <v>1493</v>
      </c>
    </row>
    <row r="98" spans="1:3">
      <c r="A98" s="32" t="s">
        <v>224</v>
      </c>
      <c r="B98" s="132">
        <v>1933</v>
      </c>
      <c r="C98" s="133">
        <v>1523</v>
      </c>
    </row>
    <row r="99" spans="1:3">
      <c r="A99" s="32" t="s">
        <v>224</v>
      </c>
      <c r="B99" s="132">
        <v>1988</v>
      </c>
      <c r="C99" s="133">
        <v>1437</v>
      </c>
    </row>
    <row r="100" spans="1:3">
      <c r="A100" s="32" t="s">
        <v>223</v>
      </c>
      <c r="B100" s="132">
        <v>1991</v>
      </c>
      <c r="C100" s="133">
        <v>1424</v>
      </c>
    </row>
    <row r="101" spans="1:3">
      <c r="A101" s="32" t="s">
        <v>225</v>
      </c>
      <c r="B101" s="132">
        <v>2020</v>
      </c>
      <c r="C101" s="133">
        <v>1408</v>
      </c>
    </row>
    <row r="102" spans="1:3">
      <c r="A102" s="32" t="s">
        <v>226</v>
      </c>
      <c r="B102" s="132">
        <v>1940</v>
      </c>
      <c r="C102" s="133">
        <v>1313</v>
      </c>
    </row>
    <row r="103" spans="1:3">
      <c r="A103" s="32" t="s">
        <v>227</v>
      </c>
      <c r="B103" s="132">
        <v>1775</v>
      </c>
      <c r="C103" s="133">
        <v>1320</v>
      </c>
    </row>
    <row r="104" spans="1:3">
      <c r="A104" s="32" t="s">
        <v>228</v>
      </c>
      <c r="B104" s="132">
        <v>1760</v>
      </c>
      <c r="C104" s="133">
        <v>1325</v>
      </c>
    </row>
    <row r="105" spans="1:3">
      <c r="A105" s="32" t="s">
        <v>236</v>
      </c>
      <c r="B105" s="132">
        <v>1749</v>
      </c>
      <c r="C105" s="133">
        <v>1388</v>
      </c>
    </row>
    <row r="106" spans="1:3">
      <c r="A106" s="32" t="s">
        <v>221</v>
      </c>
      <c r="B106" s="132">
        <v>1624</v>
      </c>
      <c r="C106" s="133">
        <v>1299</v>
      </c>
    </row>
    <row r="107" spans="1:3">
      <c r="A107" s="32" t="s">
        <v>222</v>
      </c>
      <c r="B107" s="132">
        <v>1468</v>
      </c>
      <c r="C107" s="133">
        <v>1259</v>
      </c>
    </row>
    <row r="108" spans="1:3">
      <c r="A108" s="32" t="s">
        <v>223</v>
      </c>
      <c r="B108" s="132">
        <v>1425</v>
      </c>
      <c r="C108" s="133">
        <v>1255</v>
      </c>
    </row>
    <row r="109" spans="1:3">
      <c r="A109" s="32" t="s">
        <v>222</v>
      </c>
      <c r="B109" s="132">
        <v>1438</v>
      </c>
      <c r="C109" s="133">
        <v>1263</v>
      </c>
    </row>
    <row r="110" spans="1:3">
      <c r="A110" s="32" t="s">
        <v>224</v>
      </c>
      <c r="B110" s="132">
        <v>1478</v>
      </c>
      <c r="C110" s="133">
        <v>1274</v>
      </c>
    </row>
    <row r="111" spans="1:3">
      <c r="A111" s="32" t="s">
        <v>224</v>
      </c>
      <c r="B111" s="132">
        <v>1450</v>
      </c>
      <c r="C111" s="133">
        <v>1293</v>
      </c>
    </row>
    <row r="112" spans="1:3">
      <c r="A112" s="32" t="s">
        <v>223</v>
      </c>
      <c r="B112" s="132">
        <v>1418</v>
      </c>
      <c r="C112" s="133">
        <v>1330</v>
      </c>
    </row>
    <row r="113" spans="1:3">
      <c r="A113" s="32" t="s">
        <v>225</v>
      </c>
      <c r="B113" s="132">
        <v>1436</v>
      </c>
      <c r="C113" s="133">
        <v>1364</v>
      </c>
    </row>
    <row r="114" spans="1:3">
      <c r="A114" s="32" t="s">
        <v>226</v>
      </c>
      <c r="B114" s="132">
        <v>1500</v>
      </c>
      <c r="C114" s="133">
        <v>1401</v>
      </c>
    </row>
    <row r="115" spans="1:3">
      <c r="A115" s="32" t="s">
        <v>227</v>
      </c>
      <c r="B115" s="132">
        <v>1550</v>
      </c>
      <c r="C115" s="133">
        <v>1423</v>
      </c>
    </row>
    <row r="116" spans="1:3">
      <c r="A116" s="32" t="s">
        <v>228</v>
      </c>
      <c r="B116" s="132">
        <v>1533</v>
      </c>
      <c r="C116" s="133">
        <v>1435</v>
      </c>
    </row>
    <row r="117" spans="1:3">
      <c r="A117" s="57" t="s">
        <v>237</v>
      </c>
      <c r="B117" s="134">
        <v>1431</v>
      </c>
      <c r="C117" s="134">
        <v>1455</v>
      </c>
    </row>
    <row r="118" spans="1:3">
      <c r="A118" s="32" t="s">
        <v>221</v>
      </c>
      <c r="B118" s="132">
        <v>1318</v>
      </c>
      <c r="C118" s="132">
        <v>1470</v>
      </c>
    </row>
    <row r="119" spans="1:3">
      <c r="A119" s="32" t="s">
        <v>222</v>
      </c>
      <c r="B119" s="132">
        <v>1238</v>
      </c>
      <c r="C119" s="132">
        <v>1460</v>
      </c>
    </row>
    <row r="120" spans="1:3">
      <c r="A120" s="32" t="s">
        <v>223</v>
      </c>
      <c r="B120" s="132">
        <v>1250</v>
      </c>
      <c r="C120" s="132">
        <v>1500</v>
      </c>
    </row>
    <row r="121" spans="1:3">
      <c r="A121" s="32" t="s">
        <v>222</v>
      </c>
      <c r="B121" s="132">
        <v>1273</v>
      </c>
      <c r="C121" s="132">
        <v>1604</v>
      </c>
    </row>
    <row r="122" spans="1:3">
      <c r="A122" s="32" t="s">
        <v>224</v>
      </c>
      <c r="B122" s="132">
        <v>1353</v>
      </c>
      <c r="C122" s="132">
        <v>1962</v>
      </c>
    </row>
    <row r="123" spans="1:3">
      <c r="A123" s="32" t="s">
        <v>224</v>
      </c>
      <c r="B123" s="132">
        <v>1394</v>
      </c>
      <c r="C123" s="132">
        <v>2075</v>
      </c>
    </row>
    <row r="124" spans="1:3">
      <c r="A124" s="32" t="s">
        <v>223</v>
      </c>
      <c r="B124" s="132">
        <v>1400</v>
      </c>
      <c r="C124" s="132">
        <v>2169</v>
      </c>
    </row>
    <row r="125" spans="1:3">
      <c r="A125" s="32" t="s">
        <v>225</v>
      </c>
      <c r="B125" s="132">
        <v>1450</v>
      </c>
      <c r="C125" s="132">
        <v>2212</v>
      </c>
    </row>
    <row r="126" spans="1:3">
      <c r="A126" s="32" t="s">
        <v>226</v>
      </c>
      <c r="B126" s="132">
        <v>1499</v>
      </c>
      <c r="C126" s="132">
        <v>2225</v>
      </c>
    </row>
    <row r="127" spans="1:3">
      <c r="A127" s="32" t="s">
        <v>227</v>
      </c>
      <c r="B127" s="132">
        <v>1469</v>
      </c>
      <c r="C127" s="132">
        <v>2215</v>
      </c>
    </row>
    <row r="128" spans="1:3">
      <c r="A128" s="32" t="s">
        <v>228</v>
      </c>
      <c r="B128" s="132">
        <v>1325</v>
      </c>
      <c r="C128" s="132">
        <v>2175</v>
      </c>
    </row>
    <row r="129" spans="1:3">
      <c r="A129" s="32" t="s">
        <v>238</v>
      </c>
      <c r="B129" s="132">
        <v>1295</v>
      </c>
      <c r="C129" s="132">
        <v>2159</v>
      </c>
    </row>
    <row r="130" spans="1:3">
      <c r="A130" s="32" t="s">
        <v>221</v>
      </c>
      <c r="B130" s="132">
        <v>1275</v>
      </c>
      <c r="C130" s="132">
        <v>2119</v>
      </c>
    </row>
    <row r="131" spans="1:3">
      <c r="A131" s="32" t="s">
        <v>222</v>
      </c>
      <c r="B131" s="132">
        <v>1275</v>
      </c>
      <c r="C131" s="132">
        <v>2100</v>
      </c>
    </row>
    <row r="132" spans="1:3">
      <c r="A132" s="32" t="s">
        <v>223</v>
      </c>
      <c r="B132" s="132">
        <v>1400</v>
      </c>
      <c r="C132" s="132">
        <v>2025</v>
      </c>
    </row>
    <row r="133" spans="1:3">
      <c r="A133" s="32" t="s">
        <v>222</v>
      </c>
      <c r="B133" s="132">
        <v>1445</v>
      </c>
      <c r="C133" s="132">
        <v>2105</v>
      </c>
    </row>
    <row r="134" spans="1:3">
      <c r="A134" s="32" t="s">
        <v>224</v>
      </c>
      <c r="B134" s="132">
        <v>1508</v>
      </c>
      <c r="C134" s="132">
        <v>2119</v>
      </c>
    </row>
    <row r="135" spans="1:3">
      <c r="A135" s="32" t="s">
        <v>224</v>
      </c>
      <c r="B135" s="132">
        <v>1559</v>
      </c>
      <c r="C135" s="132">
        <v>2089</v>
      </c>
    </row>
    <row r="136" spans="1:3">
      <c r="A136" s="32" t="s">
        <v>223</v>
      </c>
      <c r="B136" s="132">
        <v>1565</v>
      </c>
      <c r="C136" s="132">
        <v>2077</v>
      </c>
    </row>
    <row r="137" spans="1:3">
      <c r="A137" s="32" t="s">
        <v>225</v>
      </c>
      <c r="B137" s="132">
        <v>1525</v>
      </c>
      <c r="C137" s="132">
        <v>2125</v>
      </c>
    </row>
    <row r="138" spans="1:3">
      <c r="A138" s="32" t="s">
        <v>226</v>
      </c>
      <c r="B138" s="132">
        <v>1391</v>
      </c>
      <c r="C138" s="132">
        <v>1875</v>
      </c>
    </row>
    <row r="139" spans="1:3">
      <c r="A139" s="32" t="s">
        <v>227</v>
      </c>
      <c r="B139" s="132">
        <v>1284</v>
      </c>
      <c r="C139" s="132">
        <v>1771</v>
      </c>
    </row>
    <row r="140" spans="1:3">
      <c r="A140" s="32" t="s">
        <v>228</v>
      </c>
      <c r="B140" s="132">
        <v>1175</v>
      </c>
      <c r="C140" s="132">
        <v>1668</v>
      </c>
    </row>
    <row r="141" spans="1:3">
      <c r="A141" s="32" t="s">
        <v>239</v>
      </c>
      <c r="B141" s="132">
        <v>1175</v>
      </c>
      <c r="C141" s="132">
        <v>1564</v>
      </c>
    </row>
    <row r="142" spans="1:3">
      <c r="A142" s="32" t="s">
        <v>221</v>
      </c>
      <c r="B142" s="132">
        <v>1163</v>
      </c>
      <c r="C142" s="132">
        <v>1500</v>
      </c>
    </row>
    <row r="143" spans="1:3">
      <c r="A143" s="32" t="s">
        <v>222</v>
      </c>
      <c r="B143" s="132">
        <v>1138</v>
      </c>
      <c r="C143" s="132">
        <v>1200</v>
      </c>
    </row>
    <row r="144" spans="1:3">
      <c r="A144" s="32" t="s">
        <v>223</v>
      </c>
      <c r="B144" s="132">
        <v>1088</v>
      </c>
      <c r="C144" s="132">
        <v>1200</v>
      </c>
    </row>
    <row r="145" spans="1:3">
      <c r="A145" s="32" t="s">
        <v>222</v>
      </c>
      <c r="B145" s="132">
        <v>1050</v>
      </c>
      <c r="C145" s="132">
        <v>1250</v>
      </c>
    </row>
    <row r="146" spans="1:3">
      <c r="A146" s="32" t="s">
        <v>224</v>
      </c>
      <c r="B146" s="132">
        <v>1050</v>
      </c>
      <c r="C146" s="132">
        <v>1200</v>
      </c>
    </row>
    <row r="147" spans="1:3">
      <c r="A147" s="32" t="s">
        <v>224</v>
      </c>
      <c r="B147" s="132">
        <v>1090</v>
      </c>
      <c r="C147" s="132">
        <v>1200</v>
      </c>
    </row>
    <row r="148" spans="1:3">
      <c r="A148" s="32" t="s">
        <v>223</v>
      </c>
      <c r="B148" s="132">
        <v>1113</v>
      </c>
      <c r="C148" s="132">
        <v>1150</v>
      </c>
    </row>
    <row r="149" spans="1:3">
      <c r="A149" s="32" t="s">
        <v>225</v>
      </c>
      <c r="B149" s="132">
        <v>1205</v>
      </c>
      <c r="C149" s="132">
        <v>1190</v>
      </c>
    </row>
    <row r="150" spans="1:3">
      <c r="A150" s="32" t="s">
        <v>226</v>
      </c>
      <c r="B150" s="132">
        <v>1275</v>
      </c>
      <c r="C150" s="132">
        <v>1220</v>
      </c>
    </row>
    <row r="151" spans="1:3">
      <c r="A151" s="32" t="s">
        <v>227</v>
      </c>
      <c r="B151" s="132">
        <v>1263</v>
      </c>
      <c r="C151" s="132">
        <v>1350</v>
      </c>
    </row>
    <row r="152" spans="1:3">
      <c r="A152" s="32" t="s">
        <v>228</v>
      </c>
      <c r="B152" s="132">
        <v>1281</v>
      </c>
      <c r="C152" s="132">
        <v>1606</v>
      </c>
    </row>
    <row r="153" spans="1:3">
      <c r="A153" s="32" t="s">
        <v>240</v>
      </c>
      <c r="B153" s="132">
        <v>1280</v>
      </c>
      <c r="C153" s="132">
        <v>1705</v>
      </c>
    </row>
    <row r="154" spans="1:3">
      <c r="A154" s="32" t="s">
        <v>221</v>
      </c>
      <c r="B154" s="132">
        <v>1206</v>
      </c>
      <c r="C154" s="132">
        <v>1688</v>
      </c>
    </row>
    <row r="155" spans="1:3">
      <c r="A155" s="32" t="s">
        <v>222</v>
      </c>
      <c r="B155" s="132">
        <v>1274</v>
      </c>
      <c r="C155" s="132">
        <v>1670</v>
      </c>
    </row>
    <row r="156" spans="1:3">
      <c r="A156" s="32" t="s">
        <v>223</v>
      </c>
      <c r="B156" s="132">
        <v>1275</v>
      </c>
      <c r="C156" s="132">
        <v>1654</v>
      </c>
    </row>
    <row r="157" spans="1:3">
      <c r="A157" s="32" t="s">
        <v>222</v>
      </c>
      <c r="B157" s="132">
        <v>1275</v>
      </c>
      <c r="C157" s="132">
        <v>1694</v>
      </c>
    </row>
    <row r="158" spans="1:3">
      <c r="A158" s="32" t="s">
        <v>224</v>
      </c>
      <c r="B158" s="132">
        <v>1347</v>
      </c>
      <c r="C158" s="132">
        <v>1675</v>
      </c>
    </row>
    <row r="159" spans="1:3">
      <c r="A159" s="32" t="s">
        <v>224</v>
      </c>
      <c r="B159" s="132">
        <v>1448</v>
      </c>
      <c r="C159" s="132">
        <v>1665</v>
      </c>
    </row>
    <row r="160" spans="1:3">
      <c r="A160" s="32" t="s">
        <v>223</v>
      </c>
      <c r="B160" s="132">
        <v>1475</v>
      </c>
      <c r="C160" s="132">
        <v>1683</v>
      </c>
    </row>
    <row r="161" spans="1:3">
      <c r="A161" s="32" t="s">
        <v>225</v>
      </c>
      <c r="B161" s="132">
        <v>1575</v>
      </c>
      <c r="C161" s="132">
        <v>1717</v>
      </c>
    </row>
    <row r="162" spans="1:3">
      <c r="A162" s="32" t="s">
        <v>226</v>
      </c>
      <c r="B162" s="132">
        <v>1633</v>
      </c>
      <c r="C162" s="132">
        <v>1750</v>
      </c>
    </row>
    <row r="163" spans="1:3">
      <c r="A163" s="32" t="s">
        <v>227</v>
      </c>
      <c r="B163" s="132">
        <v>1630</v>
      </c>
      <c r="C163" s="132">
        <v>1772</v>
      </c>
    </row>
    <row r="164" spans="1:3">
      <c r="A164" s="102" t="s">
        <v>228</v>
      </c>
      <c r="B164" s="132">
        <v>1595</v>
      </c>
      <c r="C164" s="133">
        <v>1780</v>
      </c>
    </row>
    <row r="165" spans="1:3">
      <c r="A165" s="32" t="s">
        <v>241</v>
      </c>
      <c r="B165" s="132">
        <v>1606</v>
      </c>
      <c r="C165" s="133">
        <v>1788</v>
      </c>
    </row>
    <row r="166" spans="1:3">
      <c r="A166" s="32" t="s">
        <v>221</v>
      </c>
      <c r="B166" s="132">
        <v>1579</v>
      </c>
      <c r="C166" s="133">
        <v>1782</v>
      </c>
    </row>
    <row r="167" spans="1:3">
      <c r="A167" s="32" t="s">
        <v>222</v>
      </c>
      <c r="B167" s="133">
        <v>1655</v>
      </c>
      <c r="C167" s="133">
        <v>1856</v>
      </c>
    </row>
    <row r="168" spans="1:3">
      <c r="A168" s="32" t="s">
        <v>223</v>
      </c>
      <c r="B168" s="132">
        <v>1725</v>
      </c>
      <c r="C168" s="133">
        <v>1875</v>
      </c>
    </row>
    <row r="169" spans="1:3">
      <c r="A169" s="32" t="s">
        <v>222</v>
      </c>
      <c r="B169" s="132">
        <v>1819</v>
      </c>
      <c r="C169" s="133">
        <v>1994</v>
      </c>
    </row>
    <row r="170" spans="1:3">
      <c r="A170" s="32" t="s">
        <v>224</v>
      </c>
      <c r="B170" s="132">
        <v>1935</v>
      </c>
      <c r="C170" s="133">
        <v>2118</v>
      </c>
    </row>
    <row r="171" spans="1:3">
      <c r="A171" s="102" t="s">
        <v>224</v>
      </c>
      <c r="B171" s="132">
        <v>2039</v>
      </c>
      <c r="C171" s="133">
        <v>2175</v>
      </c>
    </row>
    <row r="172" spans="1:3">
      <c r="A172" s="102" t="s">
        <v>223</v>
      </c>
      <c r="B172" s="132">
        <v>2080</v>
      </c>
      <c r="C172" s="133">
        <v>2161</v>
      </c>
    </row>
    <row r="173" spans="1:3">
      <c r="A173" s="32" t="s">
        <v>225</v>
      </c>
      <c r="B173" s="133">
        <v>2080</v>
      </c>
      <c r="C173" s="133">
        <v>2182</v>
      </c>
    </row>
    <row r="174" spans="1:3">
      <c r="A174" s="32" t="s">
        <v>226</v>
      </c>
      <c r="B174" s="132">
        <v>2080</v>
      </c>
      <c r="C174" s="132">
        <v>2244</v>
      </c>
    </row>
    <row r="175" spans="1:3">
      <c r="A175" s="32" t="s">
        <v>227</v>
      </c>
      <c r="B175" s="132">
        <v>2115</v>
      </c>
      <c r="C175" s="133">
        <v>2365</v>
      </c>
    </row>
    <row r="176" spans="1:3">
      <c r="A176" s="32" t="s">
        <v>228</v>
      </c>
      <c r="B176" s="132">
        <v>2062</v>
      </c>
      <c r="C176" s="133">
        <v>2331</v>
      </c>
    </row>
    <row r="177" spans="1:3">
      <c r="A177" s="32" t="s">
        <v>242</v>
      </c>
      <c r="B177" s="132">
        <v>2000</v>
      </c>
      <c r="C177" s="133">
        <v>2225</v>
      </c>
    </row>
    <row r="178" spans="1:3">
      <c r="A178" s="32" t="s">
        <v>221</v>
      </c>
      <c r="B178" s="132">
        <v>1962</v>
      </c>
      <c r="C178" s="133">
        <v>2175</v>
      </c>
    </row>
    <row r="179" spans="1:3">
      <c r="A179" s="102" t="s">
        <v>222</v>
      </c>
      <c r="B179" s="132">
        <v>1950</v>
      </c>
      <c r="C179" s="133">
        <v>2170</v>
      </c>
    </row>
    <row r="180" spans="1:3">
      <c r="A180" s="32" t="s">
        <v>223</v>
      </c>
      <c r="B180" s="132">
        <v>1950</v>
      </c>
      <c r="C180" s="133">
        <v>2225</v>
      </c>
    </row>
    <row r="181" spans="1:3">
      <c r="A181" s="102" t="s">
        <v>222</v>
      </c>
      <c r="B181" s="132">
        <v>1950</v>
      </c>
      <c r="C181" s="133">
        <v>2287</v>
      </c>
    </row>
    <row r="182" spans="1:3">
      <c r="A182" s="32" t="s">
        <v>224</v>
      </c>
      <c r="B182" s="132">
        <v>1925</v>
      </c>
      <c r="C182" s="133">
        <v>2350</v>
      </c>
    </row>
    <row r="183" spans="1:3">
      <c r="A183" s="32" t="s">
        <v>224</v>
      </c>
      <c r="B183" s="132">
        <v>1925</v>
      </c>
      <c r="C183" s="133">
        <v>2350</v>
      </c>
    </row>
    <row r="184" spans="1:3">
      <c r="A184" s="32" t="s">
        <v>223</v>
      </c>
      <c r="B184" s="132">
        <v>2012</v>
      </c>
      <c r="C184" s="133">
        <v>2300</v>
      </c>
    </row>
    <row r="185" spans="1:3">
      <c r="A185" s="102" t="s">
        <v>225</v>
      </c>
      <c r="B185" s="132">
        <v>2012</v>
      </c>
      <c r="C185" s="133">
        <v>2294</v>
      </c>
    </row>
    <row r="186" spans="1:3">
      <c r="A186" s="32" t="s">
        <v>226</v>
      </c>
      <c r="B186" s="132">
        <v>2012</v>
      </c>
      <c r="C186" s="133">
        <v>2225</v>
      </c>
    </row>
    <row r="187" spans="1:3">
      <c r="A187" s="32" t="s">
        <v>227</v>
      </c>
      <c r="B187" s="133">
        <v>2012</v>
      </c>
      <c r="C187" s="133">
        <v>2225</v>
      </c>
    </row>
    <row r="188" spans="1:3">
      <c r="A188" s="32" t="s">
        <v>228</v>
      </c>
      <c r="B188" s="132">
        <v>2013</v>
      </c>
      <c r="C188" s="133">
        <v>2188</v>
      </c>
    </row>
    <row r="189" spans="1:3">
      <c r="A189" s="32" t="s">
        <v>243</v>
      </c>
      <c r="B189" s="132">
        <v>2013</v>
      </c>
      <c r="C189" s="133">
        <v>2188</v>
      </c>
    </row>
    <row r="190" spans="1:3">
      <c r="A190" s="32" t="s">
        <v>221</v>
      </c>
      <c r="B190" s="132">
        <v>2000</v>
      </c>
      <c r="C190" s="133">
        <v>2237</v>
      </c>
    </row>
    <row r="191" spans="1:3">
      <c r="A191" s="32" t="s">
        <v>222</v>
      </c>
      <c r="B191" s="132">
        <v>2000</v>
      </c>
      <c r="C191" s="133">
        <v>2287</v>
      </c>
    </row>
    <row r="192" spans="1:3">
      <c r="A192" s="102" t="s">
        <v>223</v>
      </c>
      <c r="B192" s="132">
        <v>1962</v>
      </c>
      <c r="C192" s="133">
        <v>2275</v>
      </c>
    </row>
    <row r="193" spans="1:3">
      <c r="A193" s="32" t="s">
        <v>222</v>
      </c>
      <c r="B193" s="133">
        <v>1944</v>
      </c>
      <c r="C193" s="133">
        <v>2294</v>
      </c>
    </row>
    <row r="194" spans="1:3">
      <c r="A194" s="32" t="s">
        <v>224</v>
      </c>
      <c r="B194" s="132">
        <v>1825</v>
      </c>
      <c r="C194" s="133">
        <v>2363</v>
      </c>
    </row>
    <row r="195" spans="1:3">
      <c r="A195" s="32" t="s">
        <v>224</v>
      </c>
      <c r="B195" s="132">
        <v>1813</v>
      </c>
      <c r="C195" s="133">
        <v>2394</v>
      </c>
    </row>
    <row r="196" spans="1:3">
      <c r="A196" s="32" t="s">
        <v>223</v>
      </c>
      <c r="B196" s="132">
        <v>1813</v>
      </c>
      <c r="C196" s="133">
        <v>2602</v>
      </c>
    </row>
    <row r="197" spans="1:3">
      <c r="A197" s="32" t="s">
        <v>225</v>
      </c>
      <c r="B197" s="133">
        <v>1825</v>
      </c>
      <c r="C197" s="133">
        <v>2806</v>
      </c>
    </row>
    <row r="198" spans="1:3">
      <c r="A198" s="32" t="s">
        <v>226</v>
      </c>
      <c r="B198" s="132">
        <v>1837</v>
      </c>
      <c r="C198" s="133">
        <v>2856</v>
      </c>
    </row>
    <row r="199" spans="1:3">
      <c r="A199" s="32" t="s">
        <v>227</v>
      </c>
      <c r="B199" s="132">
        <v>1887</v>
      </c>
      <c r="C199" s="133">
        <v>2900</v>
      </c>
    </row>
    <row r="200" spans="1:3">
      <c r="A200" s="32" t="s">
        <v>228</v>
      </c>
      <c r="B200" s="132">
        <v>2025</v>
      </c>
      <c r="C200" s="133">
        <v>3031.5</v>
      </c>
    </row>
    <row r="201" spans="1:3">
      <c r="A201" s="32" t="s">
        <v>244</v>
      </c>
      <c r="B201" s="133">
        <v>2025</v>
      </c>
      <c r="C201" s="133">
        <v>3108</v>
      </c>
    </row>
    <row r="202" spans="1:3">
      <c r="A202" s="102" t="s">
        <v>221</v>
      </c>
      <c r="B202" s="132">
        <v>2050</v>
      </c>
      <c r="C202" s="133">
        <v>3263</v>
      </c>
    </row>
    <row r="203" spans="1:3">
      <c r="A203" s="32" t="s">
        <v>222</v>
      </c>
      <c r="B203" s="132">
        <v>2200</v>
      </c>
      <c r="C203" s="133">
        <v>3650</v>
      </c>
    </row>
    <row r="204" spans="1:3">
      <c r="A204" s="32" t="s">
        <v>223</v>
      </c>
      <c r="B204" s="133">
        <v>2525</v>
      </c>
      <c r="C204" s="133">
        <v>4575</v>
      </c>
    </row>
    <row r="205" spans="1:3">
      <c r="A205" s="32" t="s">
        <v>222</v>
      </c>
      <c r="B205" s="133">
        <v>2665</v>
      </c>
      <c r="C205" s="133">
        <v>4945</v>
      </c>
    </row>
    <row r="206" spans="1:3">
      <c r="A206" s="32" t="s">
        <v>224</v>
      </c>
      <c r="B206" s="133">
        <v>3875</v>
      </c>
      <c r="C206" s="133">
        <v>5140</v>
      </c>
    </row>
    <row r="207" spans="1:3">
      <c r="A207" s="32" t="s">
        <v>224</v>
      </c>
      <c r="B207" s="132">
        <v>5200</v>
      </c>
      <c r="C207" s="133">
        <v>5212.5</v>
      </c>
    </row>
    <row r="208" spans="1:3">
      <c r="A208" s="32" t="s">
        <v>223</v>
      </c>
      <c r="B208" s="132">
        <v>5225</v>
      </c>
      <c r="C208" s="133">
        <v>5150</v>
      </c>
    </row>
    <row r="209" spans="1:3">
      <c r="A209" s="32" t="s">
        <v>225</v>
      </c>
      <c r="B209" s="132">
        <v>5950</v>
      </c>
      <c r="C209" s="133">
        <v>5187.5</v>
      </c>
    </row>
    <row r="210" spans="1:3">
      <c r="A210" s="32" t="s">
        <v>226</v>
      </c>
      <c r="B210" s="132">
        <v>5875</v>
      </c>
      <c r="C210" s="133">
        <v>4988</v>
      </c>
    </row>
    <row r="211" spans="1:3">
      <c r="A211" s="32" t="s">
        <v>227</v>
      </c>
      <c r="B211" s="132">
        <v>5525</v>
      </c>
      <c r="C211" s="133">
        <v>4475</v>
      </c>
    </row>
    <row r="212" spans="1:3">
      <c r="A212" s="32" t="s">
        <v>228</v>
      </c>
      <c r="B212" s="132">
        <v>4525</v>
      </c>
      <c r="C212" s="133">
        <v>3775</v>
      </c>
    </row>
    <row r="213" spans="1:3">
      <c r="A213" s="32" t="s">
        <v>245</v>
      </c>
      <c r="B213" s="132">
        <v>4196</v>
      </c>
      <c r="C213" s="133">
        <v>3646</v>
      </c>
    </row>
    <row r="214" spans="1:3">
      <c r="A214" s="32" t="s">
        <v>221</v>
      </c>
      <c r="B214" s="132">
        <v>4300</v>
      </c>
      <c r="C214" s="133">
        <v>3731</v>
      </c>
    </row>
    <row r="215" spans="1:3">
      <c r="A215" s="32" t="s">
        <v>222</v>
      </c>
      <c r="B215" s="132">
        <v>4310</v>
      </c>
      <c r="C215" s="133">
        <v>3481</v>
      </c>
    </row>
    <row r="216" spans="1:3">
      <c r="A216" s="32" t="s">
        <v>223</v>
      </c>
      <c r="B216" s="132">
        <v>4238</v>
      </c>
      <c r="C216" s="133">
        <v>3494</v>
      </c>
    </row>
    <row r="217" spans="1:3">
      <c r="A217" s="32" t="s">
        <v>222</v>
      </c>
      <c r="B217" s="132">
        <v>4150</v>
      </c>
      <c r="C217" s="133">
        <v>3537.5</v>
      </c>
    </row>
    <row r="218" spans="1:3">
      <c r="A218" s="32" t="s">
        <v>224</v>
      </c>
      <c r="B218" s="132">
        <v>4419</v>
      </c>
      <c r="C218" s="133">
        <v>3906</v>
      </c>
    </row>
    <row r="219" spans="1:3">
      <c r="A219" s="32" t="s">
        <v>224</v>
      </c>
      <c r="B219" s="132">
        <v>4419</v>
      </c>
      <c r="C219" s="133">
        <v>3812</v>
      </c>
    </row>
    <row r="220" spans="1:3">
      <c r="A220" s="32" t="s">
        <v>223</v>
      </c>
      <c r="B220" s="132">
        <v>4038</v>
      </c>
      <c r="C220" s="133">
        <v>3250</v>
      </c>
    </row>
    <row r="221" spans="1:3">
      <c r="A221" s="32" t="s">
        <v>225</v>
      </c>
      <c r="B221" s="132">
        <v>3690</v>
      </c>
      <c r="C221" s="133">
        <v>2850</v>
      </c>
    </row>
    <row r="222" spans="1:3">
      <c r="A222" s="32" t="s">
        <v>246</v>
      </c>
      <c r="B222" s="132">
        <v>3113</v>
      </c>
      <c r="C222" s="133">
        <v>2494</v>
      </c>
    </row>
    <row r="223" spans="1:3">
      <c r="A223" s="32" t="s">
        <v>227</v>
      </c>
      <c r="B223" s="132">
        <v>2820</v>
      </c>
      <c r="C223" s="133">
        <v>2125</v>
      </c>
    </row>
    <row r="224" spans="1:3">
      <c r="A224" s="32" t="s">
        <v>228</v>
      </c>
      <c r="B224" s="132">
        <v>2300</v>
      </c>
      <c r="C224" s="133">
        <v>2000</v>
      </c>
    </row>
    <row r="225" spans="1:3">
      <c r="A225" s="32" t="s">
        <v>248</v>
      </c>
      <c r="B225" s="132">
        <v>2719</v>
      </c>
      <c r="C225" s="133">
        <v>2156</v>
      </c>
    </row>
    <row r="226" spans="1:3">
      <c r="A226" s="32" t="s">
        <v>221</v>
      </c>
      <c r="B226" s="132">
        <v>2650</v>
      </c>
      <c r="C226" s="133">
        <v>2094</v>
      </c>
    </row>
    <row r="227" spans="1:3">
      <c r="A227" s="32" t="s">
        <v>222</v>
      </c>
      <c r="B227" s="132">
        <v>2462</v>
      </c>
      <c r="C227" s="133">
        <v>2025</v>
      </c>
    </row>
    <row r="228" spans="1:3">
      <c r="A228" s="32" t="s">
        <v>223</v>
      </c>
      <c r="B228" s="132">
        <v>2800</v>
      </c>
      <c r="C228" s="133">
        <v>2141</v>
      </c>
    </row>
    <row r="229" spans="1:3">
      <c r="A229" s="32" t="s">
        <v>222</v>
      </c>
      <c r="B229" s="132">
        <v>2931</v>
      </c>
      <c r="C229" s="133">
        <v>2244</v>
      </c>
    </row>
    <row r="230" spans="1:3">
      <c r="A230" s="32" t="s">
        <v>224</v>
      </c>
      <c r="B230" s="132">
        <v>2994</v>
      </c>
      <c r="C230" s="133">
        <v>2344</v>
      </c>
    </row>
    <row r="231" spans="1:3">
      <c r="A231" s="32" t="s">
        <v>224</v>
      </c>
      <c r="B231" s="132">
        <v>3175</v>
      </c>
      <c r="C231" s="133">
        <v>2350</v>
      </c>
    </row>
    <row r="232" spans="1:3">
      <c r="A232" s="32" t="s">
        <v>223</v>
      </c>
      <c r="B232" s="132">
        <v>3262.5</v>
      </c>
      <c r="C232" s="133">
        <v>2362.5</v>
      </c>
    </row>
    <row r="233" spans="1:3">
      <c r="A233" s="32" t="s">
        <v>225</v>
      </c>
      <c r="B233" s="132">
        <v>3613</v>
      </c>
      <c r="C233" s="133">
        <v>2567</v>
      </c>
    </row>
    <row r="234" spans="1:3">
      <c r="A234" s="32" t="s">
        <v>226</v>
      </c>
      <c r="B234" s="132">
        <v>4419</v>
      </c>
      <c r="C234" s="133">
        <v>2969</v>
      </c>
    </row>
    <row r="235" spans="1:3">
      <c r="A235" s="32" t="s">
        <v>227</v>
      </c>
      <c r="B235" s="132">
        <v>5013</v>
      </c>
      <c r="C235" s="133">
        <v>3369</v>
      </c>
    </row>
    <row r="236" spans="1:3">
      <c r="A236" s="32" t="s">
        <v>228</v>
      </c>
      <c r="B236" s="132">
        <v>5031</v>
      </c>
      <c r="C236" s="133">
        <v>2956</v>
      </c>
    </row>
    <row r="237" spans="1:3">
      <c r="A237" s="32" t="s">
        <v>254</v>
      </c>
      <c r="B237" s="132">
        <v>4394</v>
      </c>
      <c r="C237" s="133">
        <v>2900</v>
      </c>
    </row>
    <row r="238" spans="1:3">
      <c r="A238" s="32" t="s">
        <v>221</v>
      </c>
      <c r="B238" s="132">
        <v>3838</v>
      </c>
      <c r="C238" s="133">
        <v>2725</v>
      </c>
    </row>
    <row r="239" spans="1:3">
      <c r="A239" s="32" t="s">
        <v>222</v>
      </c>
      <c r="B239" s="132">
        <v>4106</v>
      </c>
      <c r="C239" s="133">
        <v>2938</v>
      </c>
    </row>
    <row r="240" spans="1:3">
      <c r="A240" s="32" t="s">
        <v>223</v>
      </c>
      <c r="B240" s="132">
        <v>4600</v>
      </c>
      <c r="C240" s="133">
        <v>3188</v>
      </c>
    </row>
    <row r="241" spans="1:3">
      <c r="A241" s="32" t="s">
        <v>222</v>
      </c>
      <c r="B241" s="132">
        <v>4075</v>
      </c>
      <c r="C241" s="133">
        <v>3500</v>
      </c>
    </row>
    <row r="242" spans="1:3">
      <c r="A242" s="102" t="s">
        <v>224</v>
      </c>
      <c r="B242" s="142">
        <v>4450</v>
      </c>
      <c r="C242" s="133">
        <v>2888</v>
      </c>
    </row>
    <row r="243" spans="1:3">
      <c r="A243" s="32" t="s">
        <v>224</v>
      </c>
      <c r="B243" s="132">
        <v>4900</v>
      </c>
      <c r="C243" s="133">
        <v>2981</v>
      </c>
    </row>
    <row r="244" spans="1:3">
      <c r="A244" s="32" t="s">
        <v>223</v>
      </c>
      <c r="B244" s="132">
        <v>4938</v>
      </c>
      <c r="C244" s="133">
        <v>2831</v>
      </c>
    </row>
    <row r="245" spans="1:3">
      <c r="A245" s="32" t="s">
        <v>225</v>
      </c>
      <c r="B245" s="132">
        <v>4982</v>
      </c>
      <c r="C245" s="133">
        <v>3038</v>
      </c>
    </row>
    <row r="246" spans="1:3">
      <c r="A246" s="32" t="s">
        <v>226</v>
      </c>
      <c r="B246" s="132">
        <v>5275</v>
      </c>
      <c r="C246" s="133">
        <v>3081</v>
      </c>
    </row>
    <row r="247" spans="1:3">
      <c r="A247" s="32" t="s">
        <v>227</v>
      </c>
      <c r="B247" s="132">
        <v>5180</v>
      </c>
      <c r="C247" s="133">
        <v>2825</v>
      </c>
    </row>
    <row r="248" spans="1:3">
      <c r="A248" s="32" t="s">
        <v>228</v>
      </c>
      <c r="B248" s="132">
        <v>4925</v>
      </c>
      <c r="C248" s="133">
        <v>2913</v>
      </c>
    </row>
    <row r="249" spans="1:3">
      <c r="A249" s="32" t="s">
        <v>258</v>
      </c>
      <c r="B249" s="132">
        <v>4944</v>
      </c>
      <c r="C249" s="133">
        <v>3259</v>
      </c>
    </row>
    <row r="250" spans="1:3">
      <c r="A250" s="32" t="s">
        <v>221</v>
      </c>
      <c r="B250" s="132">
        <v>5425</v>
      </c>
      <c r="C250" s="133">
        <v>3837</v>
      </c>
    </row>
    <row r="251" spans="1:3">
      <c r="A251" s="32" t="s">
        <v>222</v>
      </c>
      <c r="B251" s="132">
        <v>5392</v>
      </c>
      <c r="C251" s="133">
        <v>3486</v>
      </c>
    </row>
    <row r="252" spans="1:3">
      <c r="A252" s="32" t="s">
        <v>223</v>
      </c>
      <c r="B252" s="132">
        <v>5688</v>
      </c>
      <c r="C252" s="133">
        <v>3481</v>
      </c>
    </row>
    <row r="253" spans="1:3">
      <c r="A253" s="32" t="s">
        <v>222</v>
      </c>
      <c r="B253" s="132">
        <v>5850</v>
      </c>
      <c r="C253" s="133">
        <v>3440</v>
      </c>
    </row>
    <row r="254" spans="1:3">
      <c r="A254" s="32" t="s">
        <v>224</v>
      </c>
      <c r="B254" s="132">
        <v>5900</v>
      </c>
      <c r="C254" s="133">
        <v>3500</v>
      </c>
    </row>
    <row r="255" spans="1:3">
      <c r="A255" s="32" t="s">
        <v>224</v>
      </c>
      <c r="B255" s="132">
        <v>5975</v>
      </c>
      <c r="C255" s="133">
        <v>3360</v>
      </c>
    </row>
    <row r="256" spans="1:3">
      <c r="A256" s="32" t="s">
        <v>223</v>
      </c>
      <c r="B256" s="132">
        <v>5825</v>
      </c>
      <c r="C256" s="133">
        <v>3306</v>
      </c>
    </row>
    <row r="257" spans="1:3">
      <c r="A257" s="32" t="s">
        <v>225</v>
      </c>
      <c r="B257" s="132">
        <v>5600</v>
      </c>
      <c r="C257" s="133">
        <v>3175</v>
      </c>
    </row>
    <row r="258" spans="1:3">
      <c r="A258" s="32" t="s">
        <v>226</v>
      </c>
      <c r="B258" s="132">
        <v>5531</v>
      </c>
      <c r="C258" s="133">
        <v>3219</v>
      </c>
    </row>
    <row r="259" spans="1:3">
      <c r="A259" s="32" t="s">
        <v>227</v>
      </c>
      <c r="B259" s="132">
        <v>4950</v>
      </c>
      <c r="C259" s="133">
        <v>3188</v>
      </c>
    </row>
    <row r="260" spans="1:3">
      <c r="A260" s="32" t="s">
        <v>228</v>
      </c>
      <c r="B260" s="132">
        <v>4650</v>
      </c>
      <c r="C260" s="133">
        <v>3069</v>
      </c>
    </row>
    <row r="261" spans="1:3">
      <c r="A261" s="32" t="s">
        <v>269</v>
      </c>
      <c r="B261" s="132">
        <v>3900</v>
      </c>
      <c r="C261" s="133">
        <v>3370</v>
      </c>
    </row>
    <row r="262" spans="1:3">
      <c r="A262" s="32" t="s">
        <v>221</v>
      </c>
      <c r="B262" s="132">
        <v>4380</v>
      </c>
      <c r="C262" s="133">
        <v>3025</v>
      </c>
    </row>
    <row r="263" spans="1:3">
      <c r="A263" s="32" t="s">
        <v>222</v>
      </c>
      <c r="B263" s="132">
        <v>4140</v>
      </c>
      <c r="C263" s="133">
        <v>2920</v>
      </c>
    </row>
    <row r="264" spans="1:3">
      <c r="A264" s="102" t="s">
        <v>223</v>
      </c>
      <c r="B264" s="132">
        <v>3525</v>
      </c>
      <c r="C264" s="133">
        <v>2650</v>
      </c>
    </row>
    <row r="265" spans="1:3">
      <c r="A265" s="32" t="s">
        <v>222</v>
      </c>
      <c r="B265" s="132">
        <v>3238</v>
      </c>
      <c r="C265" s="133">
        <v>2575</v>
      </c>
    </row>
    <row r="266" spans="1:3">
      <c r="A266" s="32" t="s">
        <v>224</v>
      </c>
      <c r="B266" s="132">
        <v>3344</v>
      </c>
      <c r="C266" s="133">
        <v>2663</v>
      </c>
    </row>
    <row r="267" spans="1:3">
      <c r="A267" s="32" t="s">
        <v>224</v>
      </c>
      <c r="B267" s="132">
        <v>3380</v>
      </c>
      <c r="C267" s="133">
        <v>2720</v>
      </c>
    </row>
    <row r="268" spans="1:3">
      <c r="A268" s="32" t="s">
        <v>223</v>
      </c>
      <c r="B268" s="132">
        <v>3600</v>
      </c>
      <c r="C268" s="133">
        <v>3170</v>
      </c>
    </row>
    <row r="269" spans="1:3">
      <c r="A269" s="32" t="s">
        <v>225</v>
      </c>
      <c r="B269" s="132">
        <v>4075</v>
      </c>
      <c r="C269" s="133">
        <v>3475</v>
      </c>
    </row>
    <row r="270" spans="1:3">
      <c r="A270" s="32" t="s">
        <v>226</v>
      </c>
      <c r="B270" s="132">
        <v>4138</v>
      </c>
      <c r="C270" s="133">
        <v>3519</v>
      </c>
    </row>
    <row r="271" spans="1:3">
      <c r="A271" s="32" t="s">
        <v>227</v>
      </c>
      <c r="B271" s="132">
        <v>4440</v>
      </c>
      <c r="C271" s="133">
        <v>3470</v>
      </c>
    </row>
    <row r="272" spans="1:3">
      <c r="A272" s="32" t="s">
        <v>228</v>
      </c>
      <c r="B272" s="132">
        <v>4450</v>
      </c>
      <c r="C272" s="133">
        <v>3500</v>
      </c>
    </row>
    <row r="273" spans="1:3">
      <c r="A273" s="32" t="s">
        <v>354</v>
      </c>
      <c r="B273" s="132">
        <v>4480</v>
      </c>
      <c r="C273" s="133">
        <v>3530</v>
      </c>
    </row>
    <row r="274" spans="1:3">
      <c r="A274" s="32" t="s">
        <v>221</v>
      </c>
      <c r="B274" s="132">
        <v>4370</v>
      </c>
      <c r="C274" s="133">
        <v>3560</v>
      </c>
    </row>
    <row r="275" spans="1:3">
      <c r="A275" s="32" t="s">
        <v>222</v>
      </c>
      <c r="B275" s="132">
        <v>4570</v>
      </c>
      <c r="C275" s="133">
        <v>3660</v>
      </c>
    </row>
    <row r="276" spans="1:3">
      <c r="A276" s="32" t="s">
        <v>223</v>
      </c>
      <c r="B276" s="132">
        <v>5120</v>
      </c>
      <c r="C276" s="133">
        <v>4150</v>
      </c>
    </row>
    <row r="277" spans="1:3">
      <c r="A277" s="32" t="s">
        <v>222</v>
      </c>
      <c r="B277" s="132">
        <v>5775</v>
      </c>
      <c r="C277" s="133">
        <v>4060</v>
      </c>
    </row>
    <row r="278" spans="1:3">
      <c r="A278" s="32" t="s">
        <v>224</v>
      </c>
      <c r="B278" s="132">
        <v>5850</v>
      </c>
      <c r="C278" s="133">
        <v>4125</v>
      </c>
    </row>
    <row r="279" spans="1:3">
      <c r="A279" s="32" t="s">
        <v>224</v>
      </c>
      <c r="B279" s="132">
        <v>5413</v>
      </c>
      <c r="C279" s="133">
        <v>4125</v>
      </c>
    </row>
    <row r="280" spans="1:3">
      <c r="A280" s="32" t="s">
        <v>223</v>
      </c>
      <c r="B280" s="202">
        <v>5530</v>
      </c>
      <c r="C280" s="133">
        <v>4325</v>
      </c>
    </row>
    <row r="281" spans="1:3">
      <c r="A281" s="32" t="s">
        <v>225</v>
      </c>
      <c r="B281" s="132">
        <v>5550</v>
      </c>
      <c r="C281" s="133">
        <v>4325</v>
      </c>
    </row>
    <row r="282" spans="1:3">
      <c r="A282" s="32" t="s">
        <v>226</v>
      </c>
      <c r="B282" s="132">
        <v>5675</v>
      </c>
      <c r="C282" s="133">
        <v>4200</v>
      </c>
    </row>
    <row r="283" spans="1:3">
      <c r="A283" s="32" t="s">
        <v>227</v>
      </c>
      <c r="B283" s="132">
        <v>5500</v>
      </c>
      <c r="C283" s="133">
        <v>4300</v>
      </c>
    </row>
    <row r="284" spans="1:3">
      <c r="A284" s="32" t="s">
        <v>228</v>
      </c>
      <c r="B284" s="132">
        <v>4870</v>
      </c>
      <c r="C284" s="133">
        <v>4440</v>
      </c>
    </row>
    <row r="285" spans="1:3">
      <c r="A285" s="32" t="s">
        <v>381</v>
      </c>
      <c r="B285" s="132">
        <v>5575</v>
      </c>
      <c r="C285" s="133">
        <v>4550</v>
      </c>
    </row>
    <row r="286" spans="1:3">
      <c r="A286" s="213" t="s">
        <v>221</v>
      </c>
      <c r="B286" s="133">
        <v>4987.5</v>
      </c>
      <c r="C286" s="133">
        <v>4618.75</v>
      </c>
    </row>
    <row r="287" spans="1:3">
      <c r="A287" s="214" t="s">
        <v>222</v>
      </c>
      <c r="B287" s="132">
        <v>4900</v>
      </c>
      <c r="C287" s="133">
        <v>4400</v>
      </c>
    </row>
    <row r="288" spans="1:3">
      <c r="A288" s="214" t="s">
        <v>223</v>
      </c>
      <c r="B288" s="132">
        <v>4550</v>
      </c>
      <c r="C288" s="133">
        <v>4200</v>
      </c>
    </row>
    <row r="289" spans="1:3">
      <c r="A289" s="214" t="s">
        <v>222</v>
      </c>
      <c r="B289" s="132">
        <v>3988</v>
      </c>
      <c r="C289" s="133">
        <v>4025</v>
      </c>
    </row>
    <row r="290" spans="1:3">
      <c r="A290" s="214" t="s">
        <v>224</v>
      </c>
      <c r="B290" s="132">
        <v>4760</v>
      </c>
      <c r="C290" s="133">
        <v>3870</v>
      </c>
    </row>
    <row r="291" spans="1:3">
      <c r="A291" s="214" t="s">
        <v>224</v>
      </c>
      <c r="B291" s="132">
        <v>4675</v>
      </c>
      <c r="C291" s="133">
        <v>3794</v>
      </c>
    </row>
    <row r="292" spans="1:3">
      <c r="A292" s="214" t="s">
        <v>223</v>
      </c>
      <c r="B292" s="132">
        <v>4180</v>
      </c>
      <c r="C292" s="133">
        <v>3113</v>
      </c>
    </row>
    <row r="293" spans="1:3">
      <c r="A293" s="214" t="s">
        <v>225</v>
      </c>
      <c r="B293" s="132">
        <v>3800</v>
      </c>
      <c r="C293" s="133">
        <v>2650</v>
      </c>
    </row>
    <row r="294" spans="1:3">
      <c r="A294" s="214" t="s">
        <v>226</v>
      </c>
      <c r="B294" s="132">
        <v>3740</v>
      </c>
      <c r="C294" s="133">
        <v>2590</v>
      </c>
    </row>
    <row r="295" spans="1:3">
      <c r="A295" s="214" t="s">
        <v>227</v>
      </c>
      <c r="B295" s="132">
        <v>3600</v>
      </c>
      <c r="C295" s="133">
        <v>2300</v>
      </c>
    </row>
    <row r="296" spans="1:3">
      <c r="A296" s="214" t="s">
        <v>228</v>
      </c>
      <c r="B296" s="132">
        <v>3600</v>
      </c>
      <c r="C296" s="133">
        <v>2240</v>
      </c>
    </row>
    <row r="297" spans="1:3">
      <c r="A297" s="32" t="s">
        <v>387</v>
      </c>
      <c r="B297" s="132">
        <v>3425</v>
      </c>
      <c r="C297" s="133">
        <v>2200</v>
      </c>
    </row>
    <row r="298" spans="1:3">
      <c r="A298" s="32" t="s">
        <v>221</v>
      </c>
      <c r="B298" s="132">
        <v>3744</v>
      </c>
      <c r="C298" s="133">
        <v>2462</v>
      </c>
    </row>
    <row r="299" spans="1:3">
      <c r="A299" s="32" t="s">
        <v>222</v>
      </c>
      <c r="B299" s="132">
        <v>3480</v>
      </c>
      <c r="C299" s="133">
        <v>2260</v>
      </c>
    </row>
    <row r="300" spans="1:3">
      <c r="A300" s="32" t="s">
        <v>223</v>
      </c>
      <c r="B300" s="132">
        <v>3360</v>
      </c>
      <c r="C300" s="133">
        <v>2125</v>
      </c>
    </row>
    <row r="301" spans="1:3">
      <c r="A301" s="32" t="s">
        <v>222</v>
      </c>
      <c r="B301" s="132">
        <v>3325</v>
      </c>
      <c r="C301" s="133">
        <v>2000</v>
      </c>
    </row>
    <row r="302" spans="1:3">
      <c r="A302" s="32" t="s">
        <v>224</v>
      </c>
      <c r="B302" s="132">
        <v>3350</v>
      </c>
      <c r="C302" s="133">
        <v>2000</v>
      </c>
    </row>
    <row r="303" spans="1:3">
      <c r="A303" s="32" t="s">
        <v>224</v>
      </c>
      <c r="B303" s="132">
        <v>3200</v>
      </c>
      <c r="C303" s="133">
        <v>1900</v>
      </c>
    </row>
    <row r="304" spans="1:3">
      <c r="A304" s="32" t="s">
        <v>223</v>
      </c>
      <c r="B304" s="132">
        <v>2800</v>
      </c>
      <c r="C304" s="133">
        <v>1760</v>
      </c>
    </row>
    <row r="305" spans="1:3">
      <c r="A305" s="32" t="s">
        <v>225</v>
      </c>
      <c r="B305" s="132">
        <v>2900</v>
      </c>
      <c r="C305" s="133">
        <v>1850</v>
      </c>
    </row>
    <row r="306" spans="1:3">
      <c r="A306" s="32" t="s">
        <v>226</v>
      </c>
      <c r="B306" s="132">
        <v>3100</v>
      </c>
      <c r="C306" s="133">
        <v>2000</v>
      </c>
    </row>
    <row r="307" spans="1:3">
      <c r="A307" s="32" t="s">
        <v>227</v>
      </c>
      <c r="B307" s="132">
        <v>3100</v>
      </c>
      <c r="C307" s="133">
        <v>1890</v>
      </c>
    </row>
    <row r="308" spans="1:3">
      <c r="A308" s="32" t="s">
        <v>228</v>
      </c>
      <c r="B308" s="132">
        <v>3100</v>
      </c>
      <c r="C308" s="133">
        <v>1800</v>
      </c>
    </row>
    <row r="309" spans="1:3">
      <c r="A309" s="32" t="s">
        <v>393</v>
      </c>
      <c r="B309" s="202">
        <v>3000</v>
      </c>
      <c r="C309" s="133">
        <v>1770</v>
      </c>
    </row>
    <row r="310" spans="1:3">
      <c r="A310" s="32" t="s">
        <v>221</v>
      </c>
      <c r="B310" s="132">
        <v>2850</v>
      </c>
      <c r="C310" s="133">
        <v>1725</v>
      </c>
    </row>
    <row r="311" spans="1:3">
      <c r="A311" s="32" t="s">
        <v>222</v>
      </c>
      <c r="B311" s="132">
        <v>2625</v>
      </c>
      <c r="C311" s="133">
        <v>1725</v>
      </c>
    </row>
    <row r="312" spans="1:3">
      <c r="A312" s="32" t="s">
        <v>223</v>
      </c>
      <c r="B312" s="132">
        <v>2600</v>
      </c>
      <c r="C312" s="133">
        <v>1725</v>
      </c>
    </row>
    <row r="313" spans="1:3">
      <c r="A313" s="32" t="s">
        <v>222</v>
      </c>
      <c r="B313" s="132">
        <v>2725</v>
      </c>
      <c r="C313" s="133">
        <v>1780</v>
      </c>
    </row>
    <row r="314" spans="1:3">
      <c r="A314" s="32" t="s">
        <v>224</v>
      </c>
      <c r="B314" s="132">
        <v>2875</v>
      </c>
      <c r="C314" s="133">
        <v>1925</v>
      </c>
    </row>
    <row r="315" spans="1:3">
      <c r="A315" s="32" t="s">
        <v>224</v>
      </c>
      <c r="B315" s="132">
        <v>3290</v>
      </c>
      <c r="C315" s="133">
        <v>1960</v>
      </c>
    </row>
    <row r="316" spans="1:3">
      <c r="A316" s="32" t="s">
        <v>223</v>
      </c>
      <c r="B316" s="132">
        <v>3950</v>
      </c>
      <c r="C316" s="133">
        <v>2100</v>
      </c>
    </row>
    <row r="317" spans="1:3">
      <c r="A317" s="32" t="s">
        <v>225</v>
      </c>
      <c r="B317" s="132">
        <v>4330</v>
      </c>
      <c r="C317" s="133">
        <v>2250</v>
      </c>
    </row>
    <row r="318" spans="1:3">
      <c r="A318" s="32" t="s">
        <v>226</v>
      </c>
      <c r="B318" s="132">
        <v>4575</v>
      </c>
      <c r="C318" s="133">
        <v>2288</v>
      </c>
    </row>
    <row r="319" spans="1:3">
      <c r="A319" s="32" t="s">
        <v>227</v>
      </c>
      <c r="B319" s="132">
        <v>4675</v>
      </c>
      <c r="C319" s="133">
        <v>2219</v>
      </c>
    </row>
    <row r="320" spans="1:3">
      <c r="A320" s="32" t="s">
        <v>228</v>
      </c>
      <c r="B320" s="132">
        <v>4690</v>
      </c>
      <c r="C320" s="133">
        <v>2225</v>
      </c>
    </row>
    <row r="321" spans="1:3">
      <c r="A321" s="32" t="s">
        <v>420</v>
      </c>
      <c r="B321" s="132">
        <v>4600</v>
      </c>
      <c r="C321" s="133">
        <v>2238</v>
      </c>
    </row>
    <row r="322" spans="1:3">
      <c r="A322" s="32" t="s">
        <v>221</v>
      </c>
      <c r="B322" s="132">
        <v>4300</v>
      </c>
      <c r="C322" s="133">
        <v>2100</v>
      </c>
    </row>
    <row r="323" spans="1:3">
      <c r="A323" s="32" t="s">
        <v>222</v>
      </c>
      <c r="B323" s="132">
        <v>4600</v>
      </c>
      <c r="C323" s="133">
        <v>1900</v>
      </c>
    </row>
    <row r="324" spans="1:3">
      <c r="A324" s="32" t="s">
        <v>223</v>
      </c>
      <c r="B324" s="132">
        <v>4820</v>
      </c>
      <c r="C324" s="133">
        <v>1880</v>
      </c>
    </row>
    <row r="325" spans="1:3">
      <c r="A325" s="32" t="s">
        <v>222</v>
      </c>
      <c r="B325" s="202">
        <v>5700</v>
      </c>
      <c r="C325" s="133">
        <v>2100</v>
      </c>
    </row>
    <row r="326" spans="1:3">
      <c r="A326" s="622" t="s">
        <v>224</v>
      </c>
      <c r="B326" s="202">
        <v>6250</v>
      </c>
      <c r="C326" s="133">
        <v>2260</v>
      </c>
    </row>
    <row r="327" spans="1:3">
      <c r="A327" s="622" t="s">
        <v>224</v>
      </c>
      <c r="B327" s="202">
        <v>7063</v>
      </c>
      <c r="C327" s="133">
        <v>2100</v>
      </c>
    </row>
    <row r="328" spans="1:3">
      <c r="A328" s="622" t="s">
        <v>223</v>
      </c>
      <c r="B328" s="472">
        <v>7888</v>
      </c>
      <c r="C328" s="133">
        <v>2100</v>
      </c>
    </row>
    <row r="329" spans="1:3">
      <c r="A329" s="622" t="s">
        <v>225</v>
      </c>
      <c r="B329" s="472">
        <v>8063</v>
      </c>
      <c r="C329" s="133">
        <v>2004</v>
      </c>
    </row>
    <row r="330" spans="1:3">
      <c r="A330" s="622" t="s">
        <v>226</v>
      </c>
      <c r="B330" s="472">
        <v>6675</v>
      </c>
      <c r="C330" s="133">
        <v>1825</v>
      </c>
    </row>
    <row r="331" spans="1:3">
      <c r="A331" s="622" t="s">
        <v>227</v>
      </c>
      <c r="B331" s="472">
        <v>6013</v>
      </c>
      <c r="C331" s="133">
        <v>1763</v>
      </c>
    </row>
    <row r="332" spans="1:3">
      <c r="A332" s="622" t="s">
        <v>228</v>
      </c>
      <c r="B332" s="472">
        <v>5263</v>
      </c>
      <c r="C332" s="133">
        <v>1700</v>
      </c>
    </row>
    <row r="333" spans="1:3">
      <c r="A333" s="622" t="s">
        <v>472</v>
      </c>
      <c r="B333" s="472">
        <v>4987.5</v>
      </c>
      <c r="C333" s="133">
        <v>1656.25</v>
      </c>
    </row>
    <row r="334" spans="1:3">
      <c r="A334" s="622" t="s">
        <v>221</v>
      </c>
      <c r="B334" s="472">
        <v>5262.4999999999991</v>
      </c>
      <c r="C334" s="133">
        <v>1707.5</v>
      </c>
    </row>
    <row r="335" spans="1:3">
      <c r="A335" s="622" t="s">
        <v>222</v>
      </c>
      <c r="B335" s="472">
        <v>6000</v>
      </c>
      <c r="C335" s="133">
        <v>1620.8333333333335</v>
      </c>
    </row>
    <row r="336" spans="1:3">
      <c r="A336" s="622" t="s">
        <v>223</v>
      </c>
      <c r="B336" s="472">
        <v>6543.7499999999991</v>
      </c>
      <c r="C336" s="133">
        <v>1656.25</v>
      </c>
    </row>
    <row r="337" spans="1:3" s="588" customFormat="1">
      <c r="A337" s="622" t="s">
        <v>222</v>
      </c>
      <c r="B337" s="472">
        <v>7018.7500000000009</v>
      </c>
      <c r="C337" s="133">
        <v>1750</v>
      </c>
    </row>
    <row r="338" spans="1:3">
      <c r="A338" s="209" t="s">
        <v>247</v>
      </c>
      <c r="B338" s="210"/>
      <c r="C338" s="211"/>
    </row>
    <row r="346" spans="1:3" ht="13.2">
      <c r="A346" s="658">
        <v>39</v>
      </c>
      <c r="B346" s="658"/>
      <c r="C346" s="658"/>
    </row>
  </sheetData>
  <mergeCells count="7">
    <mergeCell ref="A346:C346"/>
    <mergeCell ref="A2:C2"/>
    <mergeCell ref="A4:C4"/>
    <mergeCell ref="A5:C5"/>
    <mergeCell ref="A6:C6"/>
    <mergeCell ref="A7:A8"/>
    <mergeCell ref="B7:B8"/>
  </mergeCells>
  <printOptions horizontalCentered="1"/>
  <pageMargins left="0.59055118110236227" right="0.59055118110236227" top="1.1023622047244095" bottom="0.78740157480314965" header="0.51181102362204722" footer="0.19685039370078741"/>
  <pageSetup scale="84" firstPageNumber="0" orientation="portrait" r:id="rId1"/>
  <rowBreaks count="1" manualBreakCount="1">
    <brk id="200" max="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view="pageBreakPreview" zoomScaleNormal="100" zoomScaleSheetLayoutView="100" workbookViewId="0">
      <selection activeCell="H16" sqref="H16"/>
    </sheetView>
  </sheetViews>
  <sheetFormatPr baseColWidth="10" defaultColWidth="10.921875" defaultRowHeight="11.4"/>
  <cols>
    <col min="1" max="8" width="8.23046875" style="11" customWidth="1"/>
    <col min="9" max="16384" width="10.921875" style="11"/>
  </cols>
  <sheetData>
    <row r="1" spans="9:9">
      <c r="I1" s="86"/>
    </row>
    <row r="17" spans="9:9" ht="13.2">
      <c r="I17" s="105"/>
    </row>
    <row r="56" spans="1:8" ht="13.2">
      <c r="A56" s="658">
        <v>40</v>
      </c>
      <c r="B56" s="658"/>
      <c r="C56" s="658"/>
      <c r="D56" s="658"/>
      <c r="E56" s="658"/>
      <c r="F56" s="658"/>
      <c r="G56" s="658"/>
      <c r="H56" s="658"/>
    </row>
  </sheetData>
  <mergeCells count="1">
    <mergeCell ref="A56:H56"/>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23046875" defaultRowHeight="17.399999999999999"/>
  <sheetData/>
  <pageMargins left="0.78749999999999998" right="0.78749999999999998" top="1.0527777777777778" bottom="1.05277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view="pageBreakPreview" topLeftCell="A208" zoomScaleNormal="98" zoomScaleSheetLayoutView="100" zoomScalePageLayoutView="98" workbookViewId="0">
      <selection activeCell="A28" sqref="A28:H28"/>
    </sheetView>
  </sheetViews>
  <sheetFormatPr baseColWidth="10" defaultColWidth="10.921875" defaultRowHeight="10.199999999999999"/>
  <cols>
    <col min="1" max="1" width="6.15234375" style="219" bestFit="1" customWidth="1"/>
    <col min="2" max="2" width="7.15234375" style="219" customWidth="1"/>
    <col min="3" max="3" width="10.3828125" style="219" bestFit="1" customWidth="1"/>
    <col min="4" max="4" width="6.07421875" style="219" bestFit="1" customWidth="1"/>
    <col min="5" max="5" width="7.4609375" style="219" bestFit="1" customWidth="1"/>
    <col min="6" max="6" width="8" style="219" bestFit="1" customWidth="1"/>
    <col min="7" max="7" width="8.15234375" style="219" bestFit="1" customWidth="1"/>
    <col min="8" max="8" width="5.3828125" style="219" bestFit="1" customWidth="1"/>
    <col min="9" max="9" width="6.921875" style="219" bestFit="1" customWidth="1"/>
    <col min="10" max="16384" width="10.921875" style="219"/>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1:8" ht="12.75" customHeight="1"/>
    <row r="18" spans="1:8" ht="12.75" customHeight="1"/>
    <row r="19" spans="1:8" ht="12.75" customHeight="1"/>
    <row r="20" spans="1:8" ht="12.75" customHeight="1"/>
    <row r="21" spans="1:8" ht="12.75" customHeight="1"/>
    <row r="22" spans="1:8" ht="12.75" customHeight="1"/>
    <row r="23" spans="1:8" ht="12.75" customHeight="1"/>
    <row r="24" spans="1:8" ht="12.75" customHeight="1"/>
    <row r="25" spans="1:8" ht="12.75" customHeight="1"/>
    <row r="26" spans="1:8" ht="12.75" customHeight="1"/>
    <row r="27" spans="1:8" ht="12.75" customHeight="1"/>
    <row r="28" spans="1:8" ht="12.75" customHeight="1">
      <c r="A28" s="660" t="s">
        <v>504</v>
      </c>
      <c r="B28" s="660"/>
      <c r="C28" s="660"/>
      <c r="D28" s="660"/>
      <c r="E28" s="660"/>
      <c r="F28" s="660"/>
      <c r="G28" s="660"/>
      <c r="H28" s="660"/>
    </row>
    <row r="29" spans="1:8" ht="12.75" customHeight="1"/>
    <row r="30" spans="1:8" ht="12.75" customHeight="1"/>
    <row r="31" spans="1:8" ht="12.75" customHeight="1"/>
    <row r="32" spans="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8.25" customHeight="1"/>
    <row r="43" ht="12.75" customHeight="1"/>
    <row r="44" ht="12.75" customHeight="1"/>
    <row r="45" ht="12.75" customHeight="1"/>
    <row r="46" ht="12.75" customHeight="1"/>
    <row r="47" ht="12.75" customHeight="1"/>
    <row r="48" ht="12.75" customHeight="1"/>
    <row r="49" spans="1:8" ht="12.75" customHeight="1"/>
    <row r="50" spans="1:8" ht="12.75" customHeight="1"/>
    <row r="51" spans="1:8" ht="12.75" customHeight="1"/>
    <row r="52" spans="1:8" ht="12.75" customHeight="1"/>
    <row r="53" spans="1:8" ht="12.75" customHeight="1"/>
    <row r="55" spans="1:8" ht="12.75" customHeight="1">
      <c r="A55" s="660" t="s">
        <v>504</v>
      </c>
      <c r="B55" s="660"/>
      <c r="C55" s="660"/>
      <c r="D55" s="660"/>
      <c r="E55" s="660"/>
      <c r="F55" s="660"/>
      <c r="G55" s="660"/>
      <c r="H55" s="660"/>
    </row>
    <row r="56" spans="1:8" ht="12.75" customHeight="1">
      <c r="F56" s="219" t="s">
        <v>422</v>
      </c>
    </row>
    <row r="57" spans="1:8" ht="12.75" customHeight="1"/>
    <row r="58" spans="1:8" ht="12.75" customHeight="1">
      <c r="A58" s="660" t="s">
        <v>504</v>
      </c>
      <c r="B58" s="660"/>
      <c r="C58" s="660"/>
      <c r="D58" s="660"/>
      <c r="E58" s="660"/>
      <c r="F58" s="660"/>
      <c r="G58" s="660"/>
      <c r="H58" s="660"/>
    </row>
    <row r="59" spans="1:8" ht="12.75" customHeight="1"/>
    <row r="60" spans="1:8" ht="12.75" customHeight="1"/>
    <row r="61" spans="1:8" ht="12.75" customHeight="1">
      <c r="A61" s="658">
        <v>4</v>
      </c>
      <c r="B61" s="658"/>
      <c r="C61" s="658"/>
      <c r="D61" s="658"/>
      <c r="E61" s="658"/>
      <c r="F61" s="658"/>
      <c r="G61" s="658"/>
    </row>
    <row r="62" spans="1:8" ht="12.75" customHeight="1"/>
    <row r="63" spans="1:8" ht="15" customHeight="1"/>
    <row r="64" spans="1:8" ht="15" customHeight="1"/>
    <row r="65" spans="1:8" ht="15" customHeight="1"/>
    <row r="66" spans="1:8" ht="13.5" customHeight="1"/>
    <row r="67" spans="1:8" ht="3" customHeight="1"/>
    <row r="68" spans="1:8" ht="14.25" customHeight="1"/>
    <row r="69" spans="1:8" ht="12.75" customHeight="1"/>
    <row r="70" spans="1:8" ht="12.75" customHeight="1"/>
    <row r="71" spans="1:8" ht="12.75" customHeight="1"/>
    <row r="72" spans="1:8" ht="12.75" customHeight="1"/>
    <row r="73" spans="1:8" ht="12.75" customHeight="1"/>
    <row r="74" spans="1:8" ht="12.75" customHeight="1"/>
    <row r="76" spans="1:8" ht="12.75" customHeight="1"/>
    <row r="77" spans="1:8" ht="12.75" customHeight="1"/>
    <row r="78" spans="1:8" ht="12.75" customHeight="1"/>
    <row r="79" spans="1:8" ht="12.75" customHeight="1"/>
    <row r="80" spans="1:8">
      <c r="A80" s="661" t="s">
        <v>579</v>
      </c>
      <c r="B80" s="661"/>
      <c r="C80" s="661"/>
      <c r="D80" s="661"/>
      <c r="E80" s="661"/>
      <c r="F80" s="661"/>
      <c r="G80" s="661"/>
      <c r="H80" s="661"/>
    </row>
    <row r="81" spans="1:8" ht="48.75" customHeight="1">
      <c r="A81" s="506" t="s">
        <v>505</v>
      </c>
      <c r="B81" s="506" t="s">
        <v>506</v>
      </c>
      <c r="C81" s="507" t="s">
        <v>521</v>
      </c>
      <c r="D81" s="507" t="s">
        <v>522</v>
      </c>
      <c r="E81" s="507" t="s">
        <v>523</v>
      </c>
      <c r="F81" s="507" t="s">
        <v>524</v>
      </c>
      <c r="G81" s="507" t="s">
        <v>525</v>
      </c>
      <c r="H81" s="507" t="s">
        <v>524</v>
      </c>
    </row>
    <row r="82" spans="1:8">
      <c r="A82" s="503" t="s">
        <v>507</v>
      </c>
      <c r="B82" s="503" t="s">
        <v>508</v>
      </c>
      <c r="C82" s="503" t="s">
        <v>565</v>
      </c>
      <c r="D82" s="504" t="s">
        <v>566</v>
      </c>
      <c r="E82" s="503" t="s">
        <v>520</v>
      </c>
      <c r="F82" s="504" t="s">
        <v>567</v>
      </c>
      <c r="G82" s="503" t="s">
        <v>520</v>
      </c>
      <c r="H82" s="504" t="s">
        <v>568</v>
      </c>
    </row>
    <row r="83" spans="1:8">
      <c r="A83" s="503" t="s">
        <v>509</v>
      </c>
      <c r="B83" s="503" t="s">
        <v>510</v>
      </c>
      <c r="C83" s="503" t="s">
        <v>565</v>
      </c>
      <c r="D83" s="504" t="s">
        <v>569</v>
      </c>
      <c r="E83" s="503" t="s">
        <v>520</v>
      </c>
      <c r="F83" s="504" t="s">
        <v>570</v>
      </c>
      <c r="G83" s="503" t="s">
        <v>520</v>
      </c>
      <c r="H83" s="504" t="s">
        <v>571</v>
      </c>
    </row>
    <row r="84" spans="1:8">
      <c r="A84" s="503" t="s">
        <v>511</v>
      </c>
      <c r="B84" s="503" t="s">
        <v>512</v>
      </c>
      <c r="C84" s="503" t="s">
        <v>565</v>
      </c>
      <c r="D84" s="504" t="s">
        <v>572</v>
      </c>
      <c r="E84" s="503" t="s">
        <v>520</v>
      </c>
      <c r="F84" s="504" t="s">
        <v>573</v>
      </c>
      <c r="G84" s="503" t="s">
        <v>520</v>
      </c>
      <c r="H84" s="504" t="s">
        <v>574</v>
      </c>
    </row>
    <row r="85" spans="1:8">
      <c r="A85" s="503" t="s">
        <v>511</v>
      </c>
      <c r="B85" s="503" t="s">
        <v>513</v>
      </c>
      <c r="C85" s="503" t="s">
        <v>565</v>
      </c>
      <c r="D85" s="504" t="s">
        <v>575</v>
      </c>
      <c r="E85" s="503" t="s">
        <v>520</v>
      </c>
      <c r="F85" s="504" t="s">
        <v>576</v>
      </c>
      <c r="G85" s="503" t="s">
        <v>520</v>
      </c>
      <c r="H85" s="504" t="s">
        <v>577</v>
      </c>
    </row>
    <row r="86" spans="1:8" ht="12.75" customHeight="1">
      <c r="A86" s="662" t="s">
        <v>504</v>
      </c>
      <c r="B86" s="662"/>
      <c r="C86" s="662"/>
      <c r="D86" s="662"/>
      <c r="E86" s="662"/>
      <c r="F86" s="662"/>
      <c r="G86" s="662"/>
      <c r="H86" s="662"/>
    </row>
    <row r="87" spans="1:8" ht="12.75" customHeight="1"/>
    <row r="88" spans="1:8" ht="12.75" customHeight="1"/>
    <row r="89" spans="1:8" ht="12.75" customHeight="1"/>
    <row r="90" spans="1:8" ht="12.75" customHeight="1"/>
    <row r="91" spans="1:8" ht="20.25" customHeight="1"/>
    <row r="92" spans="1:8" ht="12.75" customHeight="1"/>
    <row r="93" spans="1:8" ht="12.75" customHeight="1"/>
    <row r="94" spans="1:8" ht="1.5" customHeight="1"/>
    <row r="95" spans="1:8" ht="14.25" customHeight="1"/>
    <row r="96" spans="1:8"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spans="1:7" ht="14.25" customHeight="1"/>
    <row r="114" spans="1:7" ht="14.25" customHeight="1"/>
    <row r="115" spans="1:7" ht="14.25" customHeight="1"/>
    <row r="116" spans="1:7" ht="14.25" customHeight="1"/>
    <row r="117" spans="1:7" ht="14.25" customHeight="1">
      <c r="A117" s="658">
        <v>5</v>
      </c>
      <c r="B117" s="658"/>
      <c r="C117" s="658"/>
      <c r="D117" s="658"/>
      <c r="E117" s="658"/>
      <c r="F117" s="658"/>
      <c r="G117" s="658"/>
    </row>
    <row r="118" spans="1:7" ht="12.75" customHeight="1"/>
    <row r="120" spans="1:7" ht="12.75" customHeight="1"/>
    <row r="121" spans="1:7" ht="12.75" customHeight="1"/>
    <row r="123" spans="1:7" ht="12.75" customHeight="1"/>
    <row r="124" spans="1:7" ht="12.75" customHeight="1"/>
    <row r="125" spans="1:7" ht="8.25" customHeight="1"/>
    <row r="126" spans="1:7" ht="8.25" customHeight="1"/>
    <row r="127" spans="1:7" ht="12.75" customHeight="1"/>
    <row r="128" spans="1:7" ht="6.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spans="1:7" ht="12.75" customHeight="1"/>
    <row r="162" spans="1:7" ht="12.75" customHeight="1"/>
    <row r="163" spans="1:7" ht="12.75" customHeight="1"/>
    <row r="164" spans="1:7" ht="12.75" customHeight="1">
      <c r="A164" s="659" t="s">
        <v>516</v>
      </c>
      <c r="B164" s="659"/>
      <c r="C164" s="659"/>
      <c r="D164" s="659"/>
      <c r="E164" s="659"/>
      <c r="F164" s="659"/>
      <c r="G164" s="659"/>
    </row>
    <row r="165" spans="1:7" ht="12.75" customHeight="1"/>
    <row r="166" spans="1:7" ht="12.75" customHeight="1"/>
    <row r="167" spans="1:7" ht="12.75" customHeight="1"/>
    <row r="168" spans="1:7" ht="12.75" customHeight="1"/>
    <row r="169" spans="1:7" ht="12.75" customHeight="1"/>
    <row r="170" spans="1:7" ht="12.75" customHeight="1"/>
    <row r="171" spans="1:7" ht="12.75" customHeight="1"/>
    <row r="172" spans="1:7" ht="12.75" customHeight="1"/>
    <row r="173" spans="1:7" ht="12.75" customHeight="1"/>
    <row r="174" spans="1:7" ht="12.75" customHeight="1"/>
    <row r="175" spans="1:7" ht="12.75" customHeight="1"/>
    <row r="176" spans="1:7" ht="12.75" customHeight="1"/>
    <row r="177" spans="1:7" ht="12.75" customHeight="1"/>
    <row r="178" spans="1:7" ht="12.75" customHeight="1">
      <c r="A178" s="658">
        <v>6</v>
      </c>
      <c r="B178" s="658"/>
      <c r="C178" s="658"/>
      <c r="D178" s="658"/>
      <c r="E178" s="658"/>
      <c r="F178" s="658"/>
      <c r="G178" s="658"/>
    </row>
    <row r="179" spans="1:7" ht="12.75" customHeight="1"/>
    <row r="180" spans="1:7" ht="12.75" customHeight="1"/>
    <row r="181" spans="1:7" ht="12.75" customHeight="1"/>
    <row r="182" spans="1:7" ht="12.75" customHeight="1"/>
    <row r="183" spans="1:7" ht="12.75" customHeight="1"/>
    <row r="184" spans="1:7" ht="12.75" customHeight="1"/>
    <row r="185" spans="1:7" ht="12.75" customHeight="1">
      <c r="A185" s="660" t="s">
        <v>534</v>
      </c>
      <c r="B185" s="660"/>
      <c r="C185" s="660"/>
      <c r="D185" s="660"/>
      <c r="E185" s="660"/>
      <c r="F185" s="660"/>
      <c r="G185" s="660"/>
    </row>
    <row r="186" spans="1:7" ht="12.75" customHeight="1"/>
    <row r="187" spans="1:7" ht="24">
      <c r="B187" s="663" t="s">
        <v>526</v>
      </c>
      <c r="C187" s="663"/>
      <c r="D187" s="508" t="s">
        <v>527</v>
      </c>
      <c r="E187" s="508" t="s">
        <v>536</v>
      </c>
      <c r="F187" s="508" t="s">
        <v>537</v>
      </c>
      <c r="G187" s="508" t="s">
        <v>538</v>
      </c>
    </row>
    <row r="188" spans="1:7" ht="12">
      <c r="B188" s="657" t="s">
        <v>528</v>
      </c>
      <c r="C188" s="657"/>
      <c r="D188" s="505">
        <v>120.86</v>
      </c>
      <c r="E188" s="505">
        <v>0.2</v>
      </c>
      <c r="F188" s="505">
        <v>2.5</v>
      </c>
      <c r="G188" s="505">
        <v>4.7</v>
      </c>
    </row>
    <row r="189" spans="1:7" ht="12">
      <c r="B189" s="657" t="s">
        <v>529</v>
      </c>
      <c r="C189" s="657"/>
      <c r="D189" s="505">
        <v>123.59</v>
      </c>
      <c r="E189" s="505">
        <v>-1.3</v>
      </c>
      <c r="F189" s="505">
        <v>3.1</v>
      </c>
      <c r="G189" s="505">
        <v>5.3</v>
      </c>
    </row>
    <row r="190" spans="1:7" ht="12">
      <c r="B190" s="657" t="s">
        <v>530</v>
      </c>
      <c r="C190" s="657"/>
      <c r="D190" s="505">
        <v>141.1</v>
      </c>
      <c r="E190" s="505">
        <v>0.6</v>
      </c>
      <c r="F190" s="505">
        <v>3.4</v>
      </c>
      <c r="G190" s="505">
        <v>8.8000000000000007</v>
      </c>
    </row>
    <row r="191" spans="1:7" ht="12">
      <c r="B191" s="657" t="s">
        <v>531</v>
      </c>
      <c r="C191" s="657"/>
      <c r="D191" s="505">
        <v>123.14</v>
      </c>
      <c r="E191" s="505">
        <v>0.1</v>
      </c>
      <c r="F191" s="505">
        <v>1</v>
      </c>
      <c r="G191" s="505">
        <v>3.9</v>
      </c>
    </row>
    <row r="192" spans="1:7" ht="12">
      <c r="B192" s="657" t="s">
        <v>532</v>
      </c>
      <c r="C192" s="657"/>
      <c r="D192" s="505">
        <v>113.1</v>
      </c>
      <c r="E192" s="505">
        <v>-1.8</v>
      </c>
      <c r="F192" s="505">
        <v>2</v>
      </c>
      <c r="G192" s="505">
        <v>4.7</v>
      </c>
    </row>
    <row r="193" spans="1:7" ht="12">
      <c r="B193" s="657" t="s">
        <v>533</v>
      </c>
      <c r="C193" s="657"/>
      <c r="D193" s="505">
        <v>111.36</v>
      </c>
      <c r="E193" s="505">
        <v>-1</v>
      </c>
      <c r="F193" s="505">
        <v>-1</v>
      </c>
      <c r="G193" s="505">
        <v>1.6</v>
      </c>
    </row>
    <row r="194" spans="1:7">
      <c r="B194" s="219" t="s">
        <v>535</v>
      </c>
    </row>
    <row r="205" spans="1:7">
      <c r="A205" s="659"/>
      <c r="B205" s="659"/>
      <c r="C205" s="659"/>
      <c r="D205" s="659"/>
      <c r="E205" s="659"/>
      <c r="F205" s="659"/>
      <c r="G205" s="659"/>
    </row>
    <row r="231" spans="1:8" ht="13.2">
      <c r="A231" s="658">
        <v>7</v>
      </c>
      <c r="B231" s="658"/>
      <c r="C231" s="658"/>
      <c r="D231" s="658"/>
      <c r="E231" s="658"/>
      <c r="F231" s="658"/>
      <c r="G231" s="658"/>
      <c r="H231" s="658"/>
    </row>
  </sheetData>
  <mergeCells count="19">
    <mergeCell ref="B189:C189"/>
    <mergeCell ref="A185:G185"/>
    <mergeCell ref="A80:H80"/>
    <mergeCell ref="A86:H86"/>
    <mergeCell ref="B187:C187"/>
    <mergeCell ref="B188:C188"/>
    <mergeCell ref="A28:H28"/>
    <mergeCell ref="A55:H55"/>
    <mergeCell ref="A61:G61"/>
    <mergeCell ref="A117:G117"/>
    <mergeCell ref="A178:G178"/>
    <mergeCell ref="A164:G164"/>
    <mergeCell ref="A58:H58"/>
    <mergeCell ref="B190:C190"/>
    <mergeCell ref="B191:C191"/>
    <mergeCell ref="B192:C192"/>
    <mergeCell ref="B193:C193"/>
    <mergeCell ref="A231:H231"/>
    <mergeCell ref="A205:G205"/>
  </mergeCells>
  <phoneticPr fontId="38" type="noConversion"/>
  <printOptions horizontalCentered="1"/>
  <pageMargins left="0.23622047244094491" right="0.23622047244094491" top="0.74803149606299213" bottom="0.74803149606299213" header="0.31496062992125984" footer="0.31496062992125984"/>
  <pageSetup scale="90" fitToWidth="4" orientation="portrait" r:id="rId1"/>
  <rowBreaks count="3" manualBreakCount="3">
    <brk id="61" max="16383" man="1"/>
    <brk id="117" max="16383" man="1"/>
    <brk id="17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topLeftCell="A10" zoomScaleNormal="96" zoomScaleSheetLayoutView="100" zoomScalePageLayoutView="96" workbookViewId="0">
      <selection activeCell="D21" sqref="D21"/>
    </sheetView>
  </sheetViews>
  <sheetFormatPr baseColWidth="10" defaultColWidth="9.61328125" defaultRowHeight="11.4"/>
  <cols>
    <col min="1" max="1" width="3.921875" style="11" customWidth="1"/>
    <col min="2" max="2" width="7.23046875" style="11" customWidth="1"/>
    <col min="3" max="3" width="4" style="11" customWidth="1"/>
    <col min="4" max="4" width="7.4609375" style="11" customWidth="1"/>
    <col min="5" max="5" width="4" style="11" customWidth="1"/>
    <col min="6" max="6" width="7.15234375" style="11" bestFit="1" customWidth="1"/>
    <col min="7" max="7" width="4" style="11" customWidth="1"/>
    <col min="8" max="8" width="6.4609375" style="11" customWidth="1"/>
    <col min="9" max="9" width="4" style="11" customWidth="1"/>
    <col min="10" max="10" width="8.69140625" style="11" customWidth="1"/>
    <col min="11" max="11" width="3.69140625" style="11" customWidth="1"/>
    <col min="12" max="12" width="7.921875" style="11" customWidth="1"/>
    <col min="13" max="24" width="11.23046875" style="11" customWidth="1"/>
    <col min="25" max="26" width="4.921875" style="11" customWidth="1"/>
    <col min="27" max="27" width="4.07421875" style="11" customWidth="1"/>
    <col min="28" max="28" width="5.921875" style="11" customWidth="1"/>
    <col min="29" max="16384" width="9.61328125" style="11"/>
  </cols>
  <sheetData>
    <row r="1" spans="1:28" ht="15" customHeight="1">
      <c r="A1" s="667" t="s">
        <v>316</v>
      </c>
      <c r="B1" s="667"/>
      <c r="C1" s="667"/>
      <c r="D1" s="667"/>
      <c r="E1" s="667"/>
      <c r="F1" s="667"/>
      <c r="G1" s="667"/>
      <c r="H1" s="667"/>
      <c r="I1" s="667"/>
      <c r="J1" s="667"/>
      <c r="K1" s="667"/>
      <c r="L1" s="667"/>
      <c r="M1" s="14"/>
      <c r="N1" s="14"/>
      <c r="O1" s="14"/>
      <c r="P1" s="14"/>
      <c r="Q1" s="14"/>
      <c r="R1" s="14"/>
      <c r="S1" s="14"/>
      <c r="T1" s="14"/>
      <c r="U1" s="14"/>
      <c r="V1" s="14"/>
      <c r="W1" s="14"/>
      <c r="X1" s="14"/>
      <c r="Y1" s="15"/>
      <c r="Z1" s="15"/>
      <c r="AA1" s="15"/>
      <c r="AB1" s="15"/>
    </row>
    <row r="2" spans="1:28" ht="6" customHeight="1">
      <c r="A2" s="421"/>
      <c r="B2" s="421"/>
      <c r="C2" s="421"/>
      <c r="D2" s="421"/>
      <c r="E2" s="421"/>
      <c r="F2" s="421"/>
      <c r="G2" s="421"/>
      <c r="H2" s="421"/>
      <c r="I2" s="421"/>
      <c r="J2" s="421"/>
      <c r="K2" s="421"/>
      <c r="L2" s="421"/>
    </row>
    <row r="3" spans="1:28" ht="15" customHeight="1">
      <c r="A3" s="668" t="s">
        <v>3</v>
      </c>
      <c r="B3" s="668"/>
      <c r="C3" s="668"/>
      <c r="D3" s="668"/>
      <c r="E3" s="668"/>
      <c r="F3" s="668"/>
      <c r="G3" s="668"/>
      <c r="H3" s="668"/>
      <c r="I3" s="668"/>
      <c r="J3" s="668"/>
      <c r="K3" s="668"/>
      <c r="L3" s="668"/>
      <c r="M3" s="136"/>
      <c r="N3" s="136"/>
      <c r="O3" s="136"/>
      <c r="P3" s="136"/>
      <c r="Q3" s="136"/>
      <c r="R3" s="136"/>
      <c r="S3" s="136"/>
      <c r="T3" s="136"/>
      <c r="U3" s="136"/>
      <c r="V3" s="136"/>
      <c r="W3" s="136"/>
      <c r="X3" s="136"/>
    </row>
    <row r="4" spans="1:28" ht="15" customHeight="1">
      <c r="A4" s="669" t="s">
        <v>495</v>
      </c>
      <c r="B4" s="669"/>
      <c r="C4" s="669"/>
      <c r="D4" s="669"/>
      <c r="E4" s="669"/>
      <c r="F4" s="669"/>
      <c r="G4" s="669"/>
      <c r="H4" s="669"/>
      <c r="I4" s="669"/>
      <c r="J4" s="669"/>
      <c r="K4" s="669"/>
      <c r="L4" s="669"/>
      <c r="M4" s="136"/>
      <c r="N4" s="136"/>
      <c r="O4" s="136"/>
      <c r="P4" s="136"/>
      <c r="Q4" s="136"/>
      <c r="R4" s="136"/>
      <c r="S4" s="136"/>
      <c r="T4" s="136"/>
      <c r="U4" s="136"/>
      <c r="V4" s="136"/>
      <c r="W4" s="136"/>
      <c r="X4" s="136"/>
    </row>
    <row r="5" spans="1:28" ht="15" customHeight="1">
      <c r="A5" s="670" t="s">
        <v>80</v>
      </c>
      <c r="B5" s="670"/>
      <c r="C5" s="670"/>
      <c r="D5" s="670"/>
      <c r="E5" s="670"/>
      <c r="F5" s="670"/>
      <c r="G5" s="670"/>
      <c r="H5" s="670"/>
      <c r="I5" s="670"/>
      <c r="J5" s="670"/>
      <c r="K5" s="670"/>
      <c r="L5" s="670"/>
      <c r="M5" s="136"/>
      <c r="N5" s="136"/>
      <c r="O5" s="136"/>
      <c r="P5" s="136"/>
      <c r="Q5" s="136"/>
      <c r="R5" s="136"/>
      <c r="S5" s="136"/>
      <c r="T5" s="136"/>
      <c r="U5" s="136"/>
      <c r="V5" s="136"/>
      <c r="W5" s="136"/>
      <c r="X5" s="136"/>
    </row>
    <row r="6" spans="1:28" ht="22.95" customHeight="1">
      <c r="A6" s="671" t="s">
        <v>81</v>
      </c>
      <c r="B6" s="673" t="s">
        <v>84</v>
      </c>
      <c r="C6" s="674"/>
      <c r="D6" s="675" t="s">
        <v>360</v>
      </c>
      <c r="E6" s="676"/>
      <c r="F6" s="675" t="s">
        <v>467</v>
      </c>
      <c r="G6" s="676"/>
      <c r="H6" s="673" t="s">
        <v>360</v>
      </c>
      <c r="I6" s="674"/>
      <c r="J6" s="673" t="s">
        <v>84</v>
      </c>
      <c r="K6" s="674"/>
      <c r="L6" s="465" t="s">
        <v>83</v>
      </c>
      <c r="M6" s="14"/>
      <c r="N6" s="14"/>
      <c r="O6" s="14"/>
      <c r="P6" s="14"/>
      <c r="Q6" s="14"/>
      <c r="R6" s="14"/>
      <c r="S6" s="14"/>
      <c r="T6" s="14"/>
      <c r="U6" s="14"/>
      <c r="V6" s="14"/>
      <c r="W6" s="14"/>
      <c r="X6" s="14"/>
      <c r="Y6" s="14"/>
      <c r="Z6" s="14"/>
      <c r="AA6" s="14"/>
      <c r="AB6" s="14"/>
    </row>
    <row r="7" spans="1:28" ht="22.5" customHeight="1">
      <c r="A7" s="672"/>
      <c r="B7" s="479" t="s">
        <v>466</v>
      </c>
      <c r="C7" s="197" t="s">
        <v>114</v>
      </c>
      <c r="D7" s="480" t="s">
        <v>361</v>
      </c>
      <c r="E7" s="197" t="s">
        <v>114</v>
      </c>
      <c r="F7" s="196" t="s">
        <v>514</v>
      </c>
      <c r="G7" s="197" t="s">
        <v>114</v>
      </c>
      <c r="H7" s="196" t="s">
        <v>112</v>
      </c>
      <c r="I7" s="197" t="s">
        <v>114</v>
      </c>
      <c r="J7" s="480" t="s">
        <v>400</v>
      </c>
      <c r="K7" s="197" t="s">
        <v>114</v>
      </c>
      <c r="L7" s="481" t="s">
        <v>84</v>
      </c>
      <c r="M7" s="14"/>
      <c r="N7" s="14"/>
      <c r="O7" s="14"/>
      <c r="P7" s="14"/>
      <c r="Q7" s="14"/>
      <c r="R7" s="14"/>
      <c r="S7" s="14"/>
      <c r="T7" s="14"/>
      <c r="U7" s="14"/>
      <c r="V7" s="14"/>
      <c r="W7" s="14"/>
      <c r="X7" s="14"/>
      <c r="Y7" s="14"/>
      <c r="Z7" s="14" t="s">
        <v>251</v>
      </c>
      <c r="AA7" s="14" t="s">
        <v>250</v>
      </c>
      <c r="AB7" s="14"/>
    </row>
    <row r="8" spans="1:28" ht="15" customHeight="1">
      <c r="A8" s="17">
        <v>2004</v>
      </c>
      <c r="B8" s="192">
        <v>2250000</v>
      </c>
      <c r="C8" s="19">
        <v>5.6338028169014081</v>
      </c>
      <c r="D8" s="18">
        <v>1676480</v>
      </c>
      <c r="E8" s="19">
        <v>7.2488003536405898</v>
      </c>
      <c r="F8" s="116">
        <v>221000</v>
      </c>
      <c r="G8" s="116"/>
      <c r="H8" s="194">
        <v>1897480</v>
      </c>
      <c r="I8" s="194"/>
      <c r="J8" s="116">
        <v>352520</v>
      </c>
      <c r="K8" s="116"/>
      <c r="L8" s="20">
        <v>84.332444444444448</v>
      </c>
      <c r="M8" s="21"/>
      <c r="N8" s="21"/>
      <c r="O8" s="21"/>
      <c r="P8" s="21"/>
      <c r="Q8" s="21"/>
      <c r="R8" s="21"/>
      <c r="S8" s="21"/>
      <c r="T8" s="21"/>
      <c r="U8" s="21"/>
      <c r="V8" s="21"/>
      <c r="W8" s="21"/>
      <c r="X8" s="21"/>
      <c r="Y8" s="21"/>
      <c r="Z8" s="21"/>
      <c r="AA8" s="21"/>
      <c r="AB8" s="22"/>
    </row>
    <row r="9" spans="1:28" ht="15" customHeight="1">
      <c r="A9" s="17">
        <v>2005</v>
      </c>
      <c r="B9" s="192">
        <v>2300000</v>
      </c>
      <c r="C9" s="24">
        <v>2.2222222222222143</v>
      </c>
      <c r="D9" s="23">
        <v>1723253</v>
      </c>
      <c r="E9" s="24">
        <v>2.7899527581599637</v>
      </c>
      <c r="F9" s="117">
        <v>223355.54800000001</v>
      </c>
      <c r="G9" s="193">
        <v>1.0658588235294086</v>
      </c>
      <c r="H9" s="194">
        <v>1946608.548</v>
      </c>
      <c r="I9" s="195">
        <v>2.5891470792841043</v>
      </c>
      <c r="J9" s="116">
        <v>353391.45200000005</v>
      </c>
      <c r="K9" s="193">
        <v>0.24720639963691227</v>
      </c>
      <c r="L9" s="20">
        <v>84.635154260869555</v>
      </c>
      <c r="M9" s="21"/>
      <c r="N9" s="379"/>
      <c r="O9" s="21"/>
      <c r="P9" s="21"/>
      <c r="Q9" s="21"/>
      <c r="R9" s="21"/>
      <c r="S9" s="21"/>
      <c r="T9" s="21"/>
      <c r="U9" s="21"/>
      <c r="V9" s="21"/>
      <c r="W9" s="21"/>
      <c r="X9" s="21"/>
      <c r="Y9" s="21"/>
      <c r="Z9" s="21"/>
      <c r="AA9" s="21"/>
      <c r="AB9" s="22"/>
    </row>
    <row r="10" spans="1:28" ht="15" customHeight="1">
      <c r="A10" s="17">
        <v>2006</v>
      </c>
      <c r="B10" s="191">
        <v>2400000</v>
      </c>
      <c r="C10" s="24">
        <v>4.3478260869565188</v>
      </c>
      <c r="D10" s="23">
        <v>1818115</v>
      </c>
      <c r="E10" s="24">
        <v>5.5048214046341526</v>
      </c>
      <c r="F10" s="116">
        <v>264028.14199999999</v>
      </c>
      <c r="G10" s="193">
        <v>18.209797949590211</v>
      </c>
      <c r="H10" s="194">
        <v>2082143.142</v>
      </c>
      <c r="I10" s="195">
        <v>6.9626013992002633</v>
      </c>
      <c r="J10" s="116">
        <v>317856.85800000001</v>
      </c>
      <c r="K10" s="193">
        <v>-10.055306600907832</v>
      </c>
      <c r="L10" s="20">
        <v>86.755964249999991</v>
      </c>
      <c r="M10" s="21"/>
      <c r="N10" s="21"/>
      <c r="O10" s="21"/>
      <c r="P10" s="21"/>
      <c r="Q10" s="21"/>
      <c r="R10" s="21"/>
      <c r="S10" s="21"/>
      <c r="T10" s="21"/>
      <c r="U10" s="21"/>
      <c r="V10" s="21"/>
      <c r="W10" s="21"/>
      <c r="X10" s="21"/>
      <c r="Y10" s="21"/>
      <c r="Z10" s="21"/>
      <c r="AA10" s="21"/>
      <c r="AB10" s="22"/>
    </row>
    <row r="11" spans="1:28" ht="15" customHeight="1">
      <c r="A11" s="17">
        <v>2007</v>
      </c>
      <c r="B11" s="192">
        <v>2450000</v>
      </c>
      <c r="C11" s="24">
        <v>2.0833333333333259</v>
      </c>
      <c r="D11" s="23">
        <v>1874650</v>
      </c>
      <c r="E11" s="24">
        <v>3.1095392755683848</v>
      </c>
      <c r="F11" s="117">
        <v>269809.359</v>
      </c>
      <c r="G11" s="193">
        <v>2.1896215139066477</v>
      </c>
      <c r="H11" s="194">
        <v>2144459.3590000002</v>
      </c>
      <c r="I11" s="195">
        <v>2.9928882286230474</v>
      </c>
      <c r="J11" s="116">
        <v>305540.64099999983</v>
      </c>
      <c r="K11" s="193">
        <v>-3.8747683713655112</v>
      </c>
      <c r="L11" s="20">
        <v>87.528953428571427</v>
      </c>
      <c r="M11" s="21"/>
      <c r="N11" s="21"/>
      <c r="O11" s="21"/>
      <c r="P11" s="21"/>
      <c r="Q11" s="21"/>
      <c r="R11" s="21"/>
      <c r="S11" s="21"/>
      <c r="T11" s="21"/>
      <c r="U11" s="21"/>
      <c r="V11" s="21"/>
      <c r="W11" s="21"/>
      <c r="X11" s="21"/>
      <c r="Y11" s="21"/>
      <c r="Z11" s="21"/>
      <c r="AA11" s="21"/>
      <c r="AB11" s="22"/>
    </row>
    <row r="12" spans="1:28" ht="15" customHeight="1">
      <c r="A12" s="17">
        <v>2008</v>
      </c>
      <c r="B12" s="192">
        <v>2550000</v>
      </c>
      <c r="C12" s="24">
        <v>4.081632653061229</v>
      </c>
      <c r="D12" s="23">
        <v>1971627</v>
      </c>
      <c r="E12" s="24">
        <v>5.1730723068306173</v>
      </c>
      <c r="F12" s="117">
        <v>263843.147</v>
      </c>
      <c r="G12" s="193">
        <v>-2.2112694763861018</v>
      </c>
      <c r="H12" s="194">
        <v>2235470.1469999999</v>
      </c>
      <c r="I12" s="195">
        <v>4.2439968665314076</v>
      </c>
      <c r="J12" s="116">
        <v>314529.85300000012</v>
      </c>
      <c r="K12" s="193">
        <v>2.94206753333357</v>
      </c>
      <c r="L12" s="20">
        <v>87.665495960784313</v>
      </c>
      <c r="M12" s="21"/>
      <c r="N12" s="21"/>
      <c r="O12" s="21"/>
      <c r="P12" s="21"/>
      <c r="Q12" s="21"/>
      <c r="R12" s="21"/>
      <c r="S12" s="21"/>
      <c r="T12" s="21"/>
      <c r="U12" s="21"/>
      <c r="V12" s="21"/>
      <c r="W12" s="21"/>
      <c r="X12" s="21"/>
      <c r="Y12" s="21"/>
      <c r="Z12" s="21"/>
      <c r="AA12" s="21"/>
      <c r="AB12" s="22"/>
    </row>
    <row r="13" spans="1:28" ht="15" customHeight="1">
      <c r="A13" s="17">
        <v>2009</v>
      </c>
      <c r="B13" s="192">
        <v>2350000</v>
      </c>
      <c r="C13" s="24">
        <v>-7.8431372549019667</v>
      </c>
      <c r="D13" s="23">
        <v>1772670</v>
      </c>
      <c r="E13" s="24">
        <v>-10.091006057433782</v>
      </c>
      <c r="F13" s="117">
        <v>288215.01</v>
      </c>
      <c r="G13" s="193">
        <v>9.2372545116739424</v>
      </c>
      <c r="H13" s="194">
        <v>2060885.01</v>
      </c>
      <c r="I13" s="195">
        <v>-7.8097726885010381</v>
      </c>
      <c r="J13" s="116">
        <v>289114.99</v>
      </c>
      <c r="K13" s="193">
        <v>-8.0802705236377452</v>
      </c>
      <c r="L13" s="20">
        <v>87.697234468085099</v>
      </c>
      <c r="M13" s="21"/>
      <c r="N13" s="21"/>
      <c r="O13" s="21"/>
      <c r="P13" s="21"/>
      <c r="Q13" s="21"/>
      <c r="R13" s="21"/>
      <c r="S13" s="21"/>
      <c r="T13" s="21"/>
      <c r="U13" s="21"/>
      <c r="V13" s="21"/>
      <c r="W13" s="21"/>
      <c r="X13" s="21"/>
      <c r="Y13" s="21"/>
      <c r="Z13" s="21"/>
      <c r="AA13" s="21"/>
      <c r="AB13" s="22"/>
    </row>
    <row r="14" spans="1:28" ht="15" customHeight="1">
      <c r="A14" s="17">
        <v>2010</v>
      </c>
      <c r="B14" s="192">
        <v>2530000</v>
      </c>
      <c r="C14" s="24">
        <v>7.6595744680851174</v>
      </c>
      <c r="D14" s="23">
        <v>1895735</v>
      </c>
      <c r="E14" s="24">
        <v>6.9423524965165573</v>
      </c>
      <c r="F14" s="117">
        <v>339783.35499999998</v>
      </c>
      <c r="G14" s="193">
        <v>17.892317613853614</v>
      </c>
      <c r="H14" s="194">
        <v>2235518.355</v>
      </c>
      <c r="I14" s="195">
        <v>8.4737064005332421</v>
      </c>
      <c r="J14" s="116">
        <v>294481.64500000002</v>
      </c>
      <c r="K14" s="193">
        <v>1.8562354722596819</v>
      </c>
      <c r="L14" s="20">
        <v>88.360409288537539</v>
      </c>
      <c r="M14" s="21"/>
      <c r="N14" s="21"/>
      <c r="O14" s="21"/>
      <c r="P14" s="21"/>
      <c r="Q14" s="21"/>
      <c r="R14" s="21"/>
      <c r="S14" s="21"/>
      <c r="T14" s="21"/>
      <c r="U14" s="21"/>
      <c r="V14" s="21"/>
      <c r="W14" s="21"/>
      <c r="X14" s="21"/>
      <c r="Y14" s="21"/>
      <c r="Z14" s="21"/>
      <c r="AA14" s="21"/>
      <c r="AB14" s="22"/>
    </row>
    <row r="15" spans="1:28" ht="15" customHeight="1">
      <c r="A15" s="17">
        <v>2011</v>
      </c>
      <c r="B15" s="192">
        <v>2620000</v>
      </c>
      <c r="C15" s="24">
        <v>3.5573122529644285</v>
      </c>
      <c r="D15" s="23">
        <v>2103739</v>
      </c>
      <c r="E15" s="24">
        <v>10.972208668405647</v>
      </c>
      <c r="F15" s="166">
        <v>275599.43800000002</v>
      </c>
      <c r="G15" s="193">
        <v>-18.889658971081722</v>
      </c>
      <c r="H15" s="194">
        <v>2379338.4380000001</v>
      </c>
      <c r="I15" s="195">
        <v>6.4334109661112526</v>
      </c>
      <c r="J15" s="116">
        <v>240661.56199999992</v>
      </c>
      <c r="K15" s="193">
        <v>-18.27620971079542</v>
      </c>
      <c r="L15" s="20">
        <v>90.814444198473282</v>
      </c>
      <c r="M15" s="21"/>
      <c r="N15" s="389"/>
      <c r="O15" s="21"/>
      <c r="P15" s="21"/>
      <c r="Q15" s="21"/>
      <c r="R15" s="21"/>
      <c r="S15" s="21"/>
      <c r="T15" s="21"/>
      <c r="U15" s="21"/>
      <c r="V15" s="21"/>
      <c r="W15" s="21"/>
      <c r="X15" s="21"/>
      <c r="Y15" s="21"/>
      <c r="Z15" s="21"/>
      <c r="AA15" s="21"/>
      <c r="AB15" s="22"/>
    </row>
    <row r="16" spans="1:28" ht="15" customHeight="1">
      <c r="A16" s="17">
        <v>2012</v>
      </c>
      <c r="B16" s="192">
        <v>2650000</v>
      </c>
      <c r="C16" s="24">
        <v>1.1450381679389388</v>
      </c>
      <c r="D16" s="23">
        <v>2119080</v>
      </c>
      <c r="E16" s="24">
        <v>0.72922544098863451</v>
      </c>
      <c r="F16" s="117">
        <v>316000</v>
      </c>
      <c r="G16" s="193">
        <v>14.659159791174892</v>
      </c>
      <c r="H16" s="194">
        <v>2435080</v>
      </c>
      <c r="I16" s="195">
        <v>2.3427336401480758</v>
      </c>
      <c r="J16" s="116">
        <v>214920</v>
      </c>
      <c r="K16" s="193">
        <v>-10.696166760523196</v>
      </c>
      <c r="L16" s="20">
        <v>91.889811320754717</v>
      </c>
      <c r="M16" s="21"/>
      <c r="N16" s="21"/>
      <c r="O16" s="21"/>
      <c r="P16" s="21"/>
      <c r="Q16" s="21"/>
      <c r="R16" s="21"/>
      <c r="S16" s="21"/>
      <c r="T16" s="21"/>
      <c r="U16" s="21"/>
      <c r="V16" s="21"/>
      <c r="W16" s="21"/>
      <c r="X16" s="21"/>
      <c r="Y16" s="21"/>
      <c r="Z16" s="21"/>
      <c r="AA16" s="21"/>
      <c r="AB16" s="22"/>
    </row>
    <row r="17" spans="1:28" ht="15" customHeight="1">
      <c r="A17" s="215">
        <v>2013</v>
      </c>
      <c r="B17" s="216">
        <v>2676816</v>
      </c>
      <c r="C17" s="24">
        <v>1.0119245283018774</v>
      </c>
      <c r="D17" s="217">
        <v>2149142</v>
      </c>
      <c r="E17" s="24">
        <v>1.4186345017649149</v>
      </c>
      <c r="F17" s="218">
        <v>321500</v>
      </c>
      <c r="G17" s="193">
        <v>1.7405063291139333</v>
      </c>
      <c r="H17" s="222">
        <v>2470642</v>
      </c>
      <c r="I17" s="195">
        <v>1.4604037649686985</v>
      </c>
      <c r="J17" s="116">
        <v>204174</v>
      </c>
      <c r="K17" s="193">
        <v>-5.0000000000000044</v>
      </c>
      <c r="L17" s="20">
        <v>92.297789612733936</v>
      </c>
      <c r="M17" s="21"/>
      <c r="N17" s="21"/>
      <c r="O17" s="21"/>
      <c r="P17" s="21"/>
      <c r="Q17" s="21"/>
      <c r="R17" s="21"/>
      <c r="S17" s="21"/>
      <c r="T17" s="21"/>
      <c r="U17" s="21"/>
      <c r="V17" s="21"/>
      <c r="W17" s="21"/>
      <c r="X17" s="21"/>
      <c r="Y17" s="21"/>
      <c r="Z17" s="21"/>
      <c r="AA17" s="21"/>
      <c r="AB17" s="22"/>
    </row>
    <row r="18" spans="1:28" ht="15" customHeight="1">
      <c r="A18" s="215">
        <v>2014</v>
      </c>
      <c r="B18" s="216">
        <v>2690946</v>
      </c>
      <c r="C18" s="24">
        <v>0.52786594222389294</v>
      </c>
      <c r="D18" s="217">
        <v>2148731</v>
      </c>
      <c r="E18" s="24">
        <v>-1.9123910844420777E-2</v>
      </c>
      <c r="F18" s="218">
        <v>338041</v>
      </c>
      <c r="G18" s="193">
        <v>5.1449455676516376</v>
      </c>
      <c r="H18" s="222">
        <v>2486772</v>
      </c>
      <c r="I18" s="195">
        <v>0.65286674475704132</v>
      </c>
      <c r="J18" s="116">
        <v>204174</v>
      </c>
      <c r="K18" s="193">
        <v>0</v>
      </c>
      <c r="L18" s="227">
        <v>92.412556773714527</v>
      </c>
      <c r="M18" s="21"/>
      <c r="N18" s="21"/>
      <c r="O18" s="21"/>
      <c r="P18" s="21"/>
      <c r="Q18" s="21"/>
      <c r="R18" s="21"/>
      <c r="S18" s="21"/>
      <c r="T18" s="21"/>
      <c r="U18" s="21"/>
      <c r="V18" s="21"/>
      <c r="W18" s="21"/>
      <c r="X18" s="21"/>
      <c r="Y18" s="21"/>
      <c r="Z18" s="21"/>
      <c r="AA18" s="21"/>
      <c r="AB18" s="22"/>
    </row>
    <row r="19" spans="1:28" ht="15" customHeight="1">
      <c r="A19" s="215">
        <v>2015</v>
      </c>
      <c r="B19" s="216">
        <v>2581990</v>
      </c>
      <c r="C19" s="24">
        <v>-4.0489850037867754</v>
      </c>
      <c r="D19" s="217">
        <v>2028825</v>
      </c>
      <c r="E19" s="24">
        <v>-5.5803169405570063</v>
      </c>
      <c r="F19" s="218">
        <v>348991</v>
      </c>
      <c r="G19" s="193">
        <v>3.2392520433911942</v>
      </c>
      <c r="H19" s="222">
        <v>2377816</v>
      </c>
      <c r="I19" s="195">
        <v>-4.381422985299821</v>
      </c>
      <c r="J19" s="116">
        <v>204174</v>
      </c>
      <c r="K19" s="193">
        <v>0</v>
      </c>
      <c r="L19" s="260">
        <v>92.120855686788445</v>
      </c>
      <c r="M19" s="21"/>
      <c r="N19" s="21"/>
      <c r="O19" s="21"/>
      <c r="P19" s="21"/>
      <c r="Q19" s="21"/>
      <c r="R19" s="21"/>
      <c r="S19" s="21"/>
      <c r="T19" s="21"/>
      <c r="U19" s="21"/>
      <c r="V19" s="21"/>
      <c r="W19" s="21"/>
      <c r="X19" s="21"/>
      <c r="Y19" s="21"/>
      <c r="Z19" s="21"/>
      <c r="AA19" s="21"/>
      <c r="AB19" s="22"/>
    </row>
    <row r="20" spans="1:28" ht="15" customHeight="1">
      <c r="A20" s="215">
        <v>2016</v>
      </c>
      <c r="B20" s="216">
        <f>+D20+F20+J20</f>
        <v>2525553.8080000002</v>
      </c>
      <c r="C20" s="24">
        <f>+(B20/B19-1)*100</f>
        <v>-2.1857633840564716</v>
      </c>
      <c r="D20" s="217">
        <v>1991006.9950000001</v>
      </c>
      <c r="E20" s="24">
        <f>+(D20/D19-1)*100</f>
        <v>-1.8640348477567015</v>
      </c>
      <c r="F20" s="218">
        <v>330372.81300000002</v>
      </c>
      <c r="G20" s="193">
        <f>+(F20/F19-1)*100</f>
        <v>-5.3348616439965468</v>
      </c>
      <c r="H20" s="222">
        <f>+D20+F20</f>
        <v>2321379.8080000002</v>
      </c>
      <c r="I20" s="195">
        <f>+(H20/H19-1)*100</f>
        <v>-2.3734465576814912</v>
      </c>
      <c r="J20" s="116">
        <v>204174</v>
      </c>
      <c r="K20" s="193">
        <f>+(J20/J19-1)*100</f>
        <v>0</v>
      </c>
      <c r="L20" s="227">
        <f>+H20/B20*100</f>
        <v>91.915674124492853</v>
      </c>
      <c r="M20" s="378"/>
      <c r="N20" s="21"/>
      <c r="O20" s="21"/>
      <c r="P20" s="21"/>
      <c r="Q20" s="21"/>
      <c r="R20" s="21"/>
      <c r="S20" s="21"/>
      <c r="T20" s="21"/>
      <c r="U20" s="21"/>
      <c r="V20" s="21"/>
      <c r="W20" s="21"/>
      <c r="X20" s="21"/>
      <c r="Y20" s="21"/>
      <c r="Z20" s="21"/>
      <c r="AA20" s="21"/>
      <c r="AB20" s="22"/>
    </row>
    <row r="21" spans="1:28" ht="15" customHeight="1">
      <c r="A21" s="215">
        <v>2017</v>
      </c>
      <c r="B21" s="216">
        <f>+D21+F21+J21</f>
        <v>2514992.824</v>
      </c>
      <c r="C21" s="24">
        <f>+(B21/B20-1)*100</f>
        <v>-0.41816507597450814</v>
      </c>
      <c r="D21" s="217">
        <v>1990518.6329999999</v>
      </c>
      <c r="E21" s="24">
        <f>+(D21/D20-1)*100</f>
        <v>-2.4528391975853214E-2</v>
      </c>
      <c r="F21" s="218">
        <v>320300.19099999999</v>
      </c>
      <c r="G21" s="193">
        <f>+(F21/F20-1)*100</f>
        <v>-3.0488652829916862</v>
      </c>
      <c r="H21" s="222">
        <f>+D21+F21</f>
        <v>2310818.824</v>
      </c>
      <c r="I21" s="195">
        <f>+(H21/H20-1)*100</f>
        <v>-0.4549442518455904</v>
      </c>
      <c r="J21" s="116">
        <v>204174</v>
      </c>
      <c r="K21" s="193">
        <f>+(J21/J20-1)*100</f>
        <v>0</v>
      </c>
      <c r="L21" s="260">
        <f>+H21/B21*100</f>
        <v>91.881726339271651</v>
      </c>
      <c r="M21" s="21"/>
      <c r="N21" s="21"/>
      <c r="O21" s="21"/>
      <c r="P21" s="21"/>
      <c r="Q21" s="21"/>
      <c r="R21" s="21"/>
      <c r="S21" s="21"/>
      <c r="T21" s="21"/>
      <c r="U21" s="21"/>
      <c r="V21" s="21"/>
      <c r="W21" s="21"/>
      <c r="X21" s="21"/>
      <c r="Y21" s="21"/>
      <c r="Z21" s="21"/>
      <c r="AA21" s="21"/>
      <c r="AB21" s="22"/>
    </row>
    <row r="22" spans="1:28" ht="15" customHeight="1">
      <c r="A22" s="138" t="s">
        <v>432</v>
      </c>
      <c r="B22" s="139"/>
      <c r="C22" s="139"/>
      <c r="D22" s="139"/>
      <c r="E22" s="139"/>
      <c r="F22" s="139"/>
      <c r="G22" s="139"/>
      <c r="H22" s="139"/>
      <c r="I22" s="139"/>
      <c r="J22" s="139"/>
      <c r="K22" s="139"/>
      <c r="L22" s="140"/>
      <c r="M22" s="25"/>
      <c r="N22" s="21"/>
      <c r="O22" s="21"/>
      <c r="P22" s="21"/>
      <c r="Q22" s="25"/>
      <c r="R22" s="25"/>
      <c r="S22" s="25"/>
      <c r="T22" s="25"/>
      <c r="U22" s="25"/>
      <c r="V22" s="25"/>
      <c r="W22" s="25"/>
      <c r="X22" s="25"/>
      <c r="Y22" s="25"/>
      <c r="Z22" s="25"/>
      <c r="AA22" s="25"/>
      <c r="AB22" s="25"/>
    </row>
    <row r="23" spans="1:28" ht="63" customHeight="1">
      <c r="A23" s="664" t="s">
        <v>496</v>
      </c>
      <c r="B23" s="665"/>
      <c r="C23" s="665"/>
      <c r="D23" s="665"/>
      <c r="E23" s="665"/>
      <c r="F23" s="665"/>
      <c r="G23" s="665"/>
      <c r="H23" s="665"/>
      <c r="I23" s="665"/>
      <c r="J23" s="665"/>
      <c r="K23" s="665"/>
      <c r="L23" s="666"/>
      <c r="M23" s="167"/>
      <c r="N23" s="25"/>
      <c r="O23" s="25"/>
      <c r="P23" s="25"/>
      <c r="Q23" s="25"/>
      <c r="R23" s="25"/>
      <c r="S23" s="25"/>
      <c r="T23" s="25"/>
      <c r="U23" s="25"/>
      <c r="V23" s="25"/>
      <c r="W23" s="25"/>
      <c r="X23" s="25"/>
      <c r="Y23" s="25"/>
      <c r="Z23" s="25"/>
      <c r="AA23" s="25"/>
      <c r="AB23" s="25"/>
    </row>
    <row r="47" spans="1:12" ht="6.6" customHeight="1"/>
    <row r="48" spans="1:12" ht="13.2">
      <c r="A48" s="658">
        <v>8</v>
      </c>
      <c r="B48" s="658"/>
      <c r="C48" s="658"/>
      <c r="D48" s="658"/>
      <c r="E48" s="658"/>
      <c r="F48" s="658"/>
      <c r="G48" s="658"/>
      <c r="H48" s="658"/>
      <c r="I48" s="658"/>
      <c r="J48" s="658"/>
      <c r="K48" s="658"/>
      <c r="L48" s="658"/>
    </row>
  </sheetData>
  <mergeCells count="12">
    <mergeCell ref="A48:L48"/>
    <mergeCell ref="A23:L23"/>
    <mergeCell ref="A1:L1"/>
    <mergeCell ref="A3:L3"/>
    <mergeCell ref="A4:L4"/>
    <mergeCell ref="A5:L5"/>
    <mergeCell ref="A6:A7"/>
    <mergeCell ref="B6:C6"/>
    <mergeCell ref="D6:E6"/>
    <mergeCell ref="F6:G6"/>
    <mergeCell ref="H6:I6"/>
    <mergeCell ref="J6:K6"/>
  </mergeCells>
  <printOptions horizontalCentered="1"/>
  <pageMargins left="0.39370078740157483" right="0.39370078740157483" top="1.0629921259842521" bottom="0.39370078740157483" header="0.51181102362204722" footer="0.19685039370078741"/>
  <pageSetup scale="99"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89" zoomScaleSheetLayoutView="100" zoomScalePageLayoutView="89" workbookViewId="0">
      <selection activeCell="K26" sqref="K26"/>
    </sheetView>
  </sheetViews>
  <sheetFormatPr baseColWidth="10" defaultColWidth="10.921875" defaultRowHeight="11.4"/>
  <cols>
    <col min="1" max="1" width="7.61328125" style="11" customWidth="1"/>
    <col min="2" max="2" width="4.69140625" style="11" customWidth="1"/>
    <col min="3" max="3" width="5.07421875" style="11" customWidth="1"/>
    <col min="4" max="4" width="3.69140625" style="11" bestFit="1" customWidth="1"/>
    <col min="5" max="5" width="4.61328125" style="11" customWidth="1"/>
    <col min="6" max="6" width="4.921875" style="11" bestFit="1" customWidth="1"/>
    <col min="7" max="7" width="3.69140625" style="11" customWidth="1"/>
    <col min="8" max="8" width="4.921875" style="11" customWidth="1"/>
    <col min="9" max="9" width="4.69140625" style="11" customWidth="1"/>
    <col min="10" max="10" width="3.69140625" style="11" customWidth="1"/>
    <col min="11" max="11" width="4.921875" style="11" customWidth="1"/>
    <col min="12" max="12" width="5.61328125" style="11" bestFit="1" customWidth="1"/>
    <col min="13" max="13" width="3.61328125" style="11" customWidth="1"/>
    <col min="14" max="14" width="4.921875" style="11" customWidth="1"/>
    <col min="15" max="15" width="5.61328125" style="11" bestFit="1" customWidth="1"/>
    <col min="16" max="16" width="3.4609375" style="11" customWidth="1"/>
    <col min="17" max="17" width="5.921875" style="11" customWidth="1"/>
    <col min="18" max="18" width="5.61328125" style="11" bestFit="1" customWidth="1"/>
    <col min="19" max="19" width="3.4609375" style="11" customWidth="1"/>
    <col min="20" max="20" width="4.921875" style="11" customWidth="1"/>
    <col min="21" max="21" width="5.921875" style="11" customWidth="1"/>
    <col min="22" max="22" width="6.69140625" style="11" customWidth="1"/>
    <col min="23" max="23" width="7" style="11" customWidth="1"/>
    <col min="24" max="16384" width="10.921875" style="11"/>
  </cols>
  <sheetData>
    <row r="1" spans="1:19" ht="12">
      <c r="A1" s="679" t="s">
        <v>433</v>
      </c>
      <c r="B1" s="679"/>
      <c r="C1" s="679"/>
      <c r="D1" s="679"/>
      <c r="E1" s="679"/>
      <c r="F1" s="679"/>
      <c r="G1" s="679"/>
      <c r="H1" s="679"/>
      <c r="I1" s="679"/>
      <c r="J1" s="679"/>
      <c r="K1" s="679"/>
      <c r="L1" s="679"/>
      <c r="M1" s="679"/>
      <c r="N1" s="679"/>
      <c r="O1" s="679"/>
      <c r="P1" s="679"/>
      <c r="Q1" s="679"/>
      <c r="R1" s="679"/>
      <c r="S1" s="679"/>
    </row>
    <row r="2" spans="1:19" ht="12">
      <c r="A2" s="421"/>
      <c r="B2" s="421"/>
      <c r="C2" s="421"/>
      <c r="D2" s="421"/>
      <c r="E2" s="421"/>
      <c r="F2" s="421"/>
      <c r="G2" s="421"/>
      <c r="H2" s="421"/>
      <c r="I2" s="421"/>
      <c r="J2" s="421"/>
      <c r="K2" s="421"/>
      <c r="L2" s="421"/>
      <c r="M2" s="421"/>
      <c r="N2" s="421"/>
      <c r="O2" s="421"/>
      <c r="P2" s="421"/>
      <c r="Q2" s="421"/>
      <c r="R2" s="421"/>
      <c r="S2" s="421"/>
    </row>
    <row r="3" spans="1:19" ht="12">
      <c r="A3" s="680" t="s">
        <v>4</v>
      </c>
      <c r="B3" s="680"/>
      <c r="C3" s="680"/>
      <c r="D3" s="680"/>
      <c r="E3" s="680"/>
      <c r="F3" s="680"/>
      <c r="G3" s="680"/>
      <c r="H3" s="680"/>
      <c r="I3" s="680"/>
      <c r="J3" s="680"/>
      <c r="K3" s="680"/>
      <c r="L3" s="680"/>
      <c r="M3" s="680"/>
      <c r="N3" s="680"/>
      <c r="O3" s="680"/>
      <c r="P3" s="680"/>
      <c r="Q3" s="680"/>
      <c r="R3" s="680"/>
      <c r="S3" s="680"/>
    </row>
    <row r="4" spans="1:19" ht="12">
      <c r="A4" s="681" t="s">
        <v>484</v>
      </c>
      <c r="B4" s="681"/>
      <c r="C4" s="681"/>
      <c r="D4" s="681"/>
      <c r="E4" s="681"/>
      <c r="F4" s="681"/>
      <c r="G4" s="681"/>
      <c r="H4" s="681"/>
      <c r="I4" s="681"/>
      <c r="J4" s="681"/>
      <c r="K4" s="681"/>
      <c r="L4" s="681"/>
      <c r="M4" s="681"/>
      <c r="N4" s="681"/>
      <c r="O4" s="681"/>
      <c r="P4" s="681"/>
      <c r="Q4" s="681"/>
      <c r="R4" s="681"/>
      <c r="S4" s="681"/>
    </row>
    <row r="5" spans="1:19" ht="12">
      <c r="A5" s="682" t="s">
        <v>80</v>
      </c>
      <c r="B5" s="679"/>
      <c r="C5" s="679"/>
      <c r="D5" s="679"/>
      <c r="E5" s="679"/>
      <c r="F5" s="679"/>
      <c r="G5" s="679"/>
      <c r="H5" s="679"/>
      <c r="I5" s="679"/>
      <c r="J5" s="679"/>
      <c r="K5" s="679"/>
      <c r="L5" s="679"/>
      <c r="M5" s="679"/>
      <c r="N5" s="679"/>
      <c r="O5" s="679"/>
      <c r="P5" s="679"/>
      <c r="Q5" s="679"/>
      <c r="R5" s="679"/>
      <c r="S5" s="683"/>
    </row>
    <row r="6" spans="1:19" ht="12">
      <c r="A6" s="482" t="s">
        <v>85</v>
      </c>
      <c r="B6" s="483" t="s">
        <v>86</v>
      </c>
      <c r="C6" s="484"/>
      <c r="D6" s="485"/>
      <c r="E6" s="484" t="s">
        <v>290</v>
      </c>
      <c r="F6" s="484"/>
      <c r="G6" s="485"/>
      <c r="H6" s="484" t="s">
        <v>291</v>
      </c>
      <c r="I6" s="484"/>
      <c r="J6" s="485"/>
      <c r="K6" s="484" t="s">
        <v>292</v>
      </c>
      <c r="L6" s="484"/>
      <c r="M6" s="485"/>
      <c r="N6" s="484" t="s">
        <v>293</v>
      </c>
      <c r="O6" s="484"/>
      <c r="P6" s="485"/>
      <c r="Q6" s="484" t="s">
        <v>113</v>
      </c>
      <c r="R6" s="484"/>
      <c r="S6" s="485"/>
    </row>
    <row r="7" spans="1:19" ht="12">
      <c r="A7" s="412"/>
      <c r="B7" s="486"/>
      <c r="C7" s="486"/>
      <c r="D7" s="420" t="s">
        <v>87</v>
      </c>
      <c r="E7" s="486"/>
      <c r="F7" s="486"/>
      <c r="G7" s="420" t="s">
        <v>87</v>
      </c>
      <c r="H7" s="486"/>
      <c r="I7" s="486"/>
      <c r="J7" s="420" t="s">
        <v>87</v>
      </c>
      <c r="K7" s="486"/>
      <c r="L7" s="486"/>
      <c r="M7" s="420" t="s">
        <v>87</v>
      </c>
      <c r="N7" s="486"/>
      <c r="O7" s="486"/>
      <c r="P7" s="420" t="s">
        <v>87</v>
      </c>
      <c r="Q7" s="486"/>
      <c r="R7" s="486"/>
      <c r="S7" s="420" t="s">
        <v>87</v>
      </c>
    </row>
    <row r="8" spans="1:19" ht="12">
      <c r="A8" s="412" t="s">
        <v>88</v>
      </c>
      <c r="B8" s="420">
        <v>2017</v>
      </c>
      <c r="C8" s="420">
        <v>2018</v>
      </c>
      <c r="D8" s="420" t="s">
        <v>89</v>
      </c>
      <c r="E8" s="420">
        <v>2017</v>
      </c>
      <c r="F8" s="420">
        <v>2018</v>
      </c>
      <c r="G8" s="420" t="s">
        <v>89</v>
      </c>
      <c r="H8" s="420">
        <v>2017</v>
      </c>
      <c r="I8" s="420">
        <v>2018</v>
      </c>
      <c r="J8" s="420" t="s">
        <v>89</v>
      </c>
      <c r="K8" s="420">
        <v>2017</v>
      </c>
      <c r="L8" s="420">
        <v>2018</v>
      </c>
      <c r="M8" s="420" t="s">
        <v>89</v>
      </c>
      <c r="N8" s="420">
        <v>2017</v>
      </c>
      <c r="O8" s="420">
        <v>2018</v>
      </c>
      <c r="P8" s="420" t="s">
        <v>89</v>
      </c>
      <c r="Q8" s="420">
        <v>2017</v>
      </c>
      <c r="R8" s="420">
        <v>2018</v>
      </c>
      <c r="S8" s="420" t="s">
        <v>89</v>
      </c>
    </row>
    <row r="9" spans="1:19" ht="12">
      <c r="A9" s="487"/>
      <c r="B9" s="425"/>
      <c r="C9" s="425"/>
      <c r="D9" s="488" t="s">
        <v>485</v>
      </c>
      <c r="E9" s="425"/>
      <c r="F9" s="425"/>
      <c r="G9" s="488" t="s">
        <v>485</v>
      </c>
      <c r="H9" s="425"/>
      <c r="I9" s="425"/>
      <c r="J9" s="488" t="s">
        <v>485</v>
      </c>
      <c r="K9" s="425"/>
      <c r="L9" s="425"/>
      <c r="M9" s="488" t="s">
        <v>485</v>
      </c>
      <c r="N9" s="425"/>
      <c r="O9" s="425"/>
      <c r="P9" s="488" t="s">
        <v>485</v>
      </c>
      <c r="Q9" s="425"/>
      <c r="R9" s="425"/>
      <c r="S9" s="488" t="s">
        <v>485</v>
      </c>
    </row>
    <row r="10" spans="1:19">
      <c r="A10" s="37" t="s">
        <v>90</v>
      </c>
      <c r="B10" s="38">
        <v>12776.291999999999</v>
      </c>
      <c r="C10" s="38">
        <v>17446.342000000001</v>
      </c>
      <c r="D10" s="39">
        <f>C10/B10*100-100</f>
        <v>36.55246764867303</v>
      </c>
      <c r="E10" s="40">
        <v>18928.501</v>
      </c>
      <c r="F10" s="40">
        <v>11461.911</v>
      </c>
      <c r="G10" s="39">
        <f>F10/E10*100-100</f>
        <v>-39.44628261899873</v>
      </c>
      <c r="H10" s="135">
        <v>11879.793</v>
      </c>
      <c r="I10" s="135">
        <v>12014.361000000001</v>
      </c>
      <c r="J10" s="39">
        <f>I10/H10*100-100</f>
        <v>1.1327470099857777</v>
      </c>
      <c r="K10" s="242">
        <v>60701.173999999999</v>
      </c>
      <c r="L10" s="242">
        <v>62494.718000000001</v>
      </c>
      <c r="M10" s="39">
        <f>L10/K10*100-100</f>
        <v>2.9547105629291508</v>
      </c>
      <c r="N10" s="259">
        <v>108356.68399999999</v>
      </c>
      <c r="O10" s="259">
        <v>106292.64599999999</v>
      </c>
      <c r="P10" s="39">
        <f>O10/N10*100-100</f>
        <v>-1.9048552648584121</v>
      </c>
      <c r="Q10" s="41">
        <v>212642.44399999999</v>
      </c>
      <c r="R10" s="41">
        <v>209709.978</v>
      </c>
      <c r="S10" s="39">
        <f>R10/Q10*100-100</f>
        <v>-1.3790595822910916</v>
      </c>
    </row>
    <row r="11" spans="1:19">
      <c r="A11" s="37" t="s">
        <v>91</v>
      </c>
      <c r="B11" s="38">
        <v>11181.199000000001</v>
      </c>
      <c r="C11" s="38">
        <v>15459.669</v>
      </c>
      <c r="D11" s="39">
        <f>C11/B11*100-100</f>
        <v>38.264858715062672</v>
      </c>
      <c r="E11" s="38">
        <v>15648.093000000001</v>
      </c>
      <c r="F11" s="38">
        <v>9959.4249999999993</v>
      </c>
      <c r="G11" s="39">
        <f>F11/E11*100-100</f>
        <v>-36.353746108231853</v>
      </c>
      <c r="H11" s="135">
        <v>9085.6910000000007</v>
      </c>
      <c r="I11" s="135">
        <v>9966.125</v>
      </c>
      <c r="J11" s="39">
        <f>I11/H11*100-100</f>
        <v>9.6903361560501935</v>
      </c>
      <c r="K11" s="243">
        <v>49003.885999999999</v>
      </c>
      <c r="L11" s="243">
        <v>49847.652000000002</v>
      </c>
      <c r="M11" s="39">
        <f>L11/K11*100-100</f>
        <v>1.7218348765238858</v>
      </c>
      <c r="N11" s="38">
        <v>85514.918999999994</v>
      </c>
      <c r="O11" s="38">
        <v>82546.009999999995</v>
      </c>
      <c r="P11" s="39">
        <f>O11/N11*100-100</f>
        <v>-3.4718023880721915</v>
      </c>
      <c r="Q11" s="41">
        <v>170433.788</v>
      </c>
      <c r="R11" s="41">
        <v>167778.88099999999</v>
      </c>
      <c r="S11" s="39">
        <f>R11/Q11*100-100</f>
        <v>-1.5577351364155589</v>
      </c>
    </row>
    <row r="12" spans="1:19">
      <c r="A12" s="37" t="s">
        <v>92</v>
      </c>
      <c r="B12" s="38">
        <v>11869.945</v>
      </c>
      <c r="C12" s="38">
        <v>16954.440999999999</v>
      </c>
      <c r="D12" s="39">
        <f>C12/B12*100-100</f>
        <v>42.835042622354194</v>
      </c>
      <c r="E12" s="38">
        <v>15571.376</v>
      </c>
      <c r="F12" s="38">
        <v>10431.332</v>
      </c>
      <c r="G12" s="39">
        <f>F12/E12*100-100</f>
        <v>-33.009568325882057</v>
      </c>
      <c r="H12" s="135">
        <v>9287.9030000000002</v>
      </c>
      <c r="I12" s="135">
        <v>11087.289000000001</v>
      </c>
      <c r="J12" s="39">
        <f>I12/H12*100-100</f>
        <v>19.373436608887928</v>
      </c>
      <c r="K12" s="243">
        <v>53069.684999999998</v>
      </c>
      <c r="L12" s="243">
        <v>50741.006999999998</v>
      </c>
      <c r="M12" s="39">
        <f>L12/K12*100-100</f>
        <v>-4.3879627323960904</v>
      </c>
      <c r="N12" s="38">
        <v>88920.014999999999</v>
      </c>
      <c r="O12" s="38">
        <v>79626.850999999995</v>
      </c>
      <c r="P12" s="39">
        <f>O12/N12*100-100</f>
        <v>-10.451149833926593</v>
      </c>
      <c r="Q12" s="41">
        <v>178718.924</v>
      </c>
      <c r="R12" s="41">
        <v>168840.92</v>
      </c>
      <c r="S12" s="39">
        <f>R12/Q12*100-100</f>
        <v>-5.527116982866346</v>
      </c>
    </row>
    <row r="13" spans="1:19">
      <c r="A13" s="37" t="s">
        <v>93</v>
      </c>
      <c r="B13" s="38">
        <v>11435.153</v>
      </c>
      <c r="C13" s="627">
        <v>16329.392</v>
      </c>
      <c r="D13" s="39">
        <f>C13/B13*100-100</f>
        <v>42.799943297654181</v>
      </c>
      <c r="E13" s="41">
        <v>14629.064</v>
      </c>
      <c r="F13" s="41">
        <v>9893.107</v>
      </c>
      <c r="G13" s="39">
        <f>F13/E13*100-100</f>
        <v>-32.373615974337113</v>
      </c>
      <c r="H13" s="135">
        <v>8639.2009999999991</v>
      </c>
      <c r="I13" s="135">
        <v>10624.544</v>
      </c>
      <c r="J13" s="39">
        <f>I13/H13*100-100</f>
        <v>22.980632120956557</v>
      </c>
      <c r="K13" s="243">
        <v>49649.404000000002</v>
      </c>
      <c r="L13" s="243">
        <v>50357.841</v>
      </c>
      <c r="M13" s="39">
        <f>L13/K13*100-100</f>
        <v>1.4268791625373609</v>
      </c>
      <c r="N13" s="38">
        <v>83016.731</v>
      </c>
      <c r="O13" s="38">
        <v>78126.207999999999</v>
      </c>
      <c r="P13" s="39">
        <f>O13/N13*100-100</f>
        <v>-5.8910088859075955</v>
      </c>
      <c r="Q13" s="41">
        <v>167369.55300000001</v>
      </c>
      <c r="R13" s="41">
        <v>165331.092</v>
      </c>
      <c r="S13" s="39">
        <f>R13/Q13*100-100</f>
        <v>-1.2179401590443462</v>
      </c>
    </row>
    <row r="14" spans="1:19">
      <c r="A14" s="37" t="s">
        <v>94</v>
      </c>
      <c r="B14" s="38">
        <v>11549.775</v>
      </c>
      <c r="C14" s="38"/>
      <c r="D14" s="39"/>
      <c r="E14" s="41">
        <v>14464.233</v>
      </c>
      <c r="F14" s="41"/>
      <c r="G14" s="39"/>
      <c r="H14" s="135">
        <v>8435.5840000000007</v>
      </c>
      <c r="I14" s="135"/>
      <c r="J14" s="39"/>
      <c r="K14" s="243">
        <v>46349.906000000003</v>
      </c>
      <c r="L14" s="243"/>
      <c r="M14" s="39"/>
      <c r="N14" s="38">
        <v>73472.702000000005</v>
      </c>
      <c r="O14" s="38"/>
      <c r="P14" s="39"/>
      <c r="Q14" s="41">
        <v>154272.20000000001</v>
      </c>
      <c r="R14" s="41"/>
      <c r="S14" s="39"/>
    </row>
    <row r="15" spans="1:19">
      <c r="A15" s="37" t="s">
        <v>95</v>
      </c>
      <c r="B15" s="38">
        <v>15809.751</v>
      </c>
      <c r="C15" s="38"/>
      <c r="D15" s="39"/>
      <c r="E15" s="41">
        <v>8915.6020000000008</v>
      </c>
      <c r="F15" s="41"/>
      <c r="G15" s="39"/>
      <c r="H15" s="135">
        <v>8450.7099999999991</v>
      </c>
      <c r="I15" s="135"/>
      <c r="J15" s="39"/>
      <c r="K15" s="243">
        <v>39144.756999999998</v>
      </c>
      <c r="L15" s="243"/>
      <c r="M15" s="39"/>
      <c r="N15" s="38">
        <v>57556.400999999998</v>
      </c>
      <c r="O15" s="38"/>
      <c r="P15" s="39"/>
      <c r="Q15" s="41">
        <v>129877.22100000001</v>
      </c>
      <c r="R15" s="41"/>
      <c r="S15" s="39"/>
    </row>
    <row r="16" spans="1:19">
      <c r="A16" s="37" t="s">
        <v>96</v>
      </c>
      <c r="B16" s="38">
        <v>16153.83</v>
      </c>
      <c r="C16" s="38"/>
      <c r="D16" s="39"/>
      <c r="E16" s="38">
        <v>9084.8310000000001</v>
      </c>
      <c r="F16" s="38"/>
      <c r="G16" s="39"/>
      <c r="H16" s="135">
        <v>7346.0829999999996</v>
      </c>
      <c r="I16" s="135"/>
      <c r="J16" s="39"/>
      <c r="K16" s="243">
        <v>39474.305999999997</v>
      </c>
      <c r="L16" s="243"/>
      <c r="M16" s="39"/>
      <c r="N16" s="38">
        <v>56123.275999999998</v>
      </c>
      <c r="O16" s="38"/>
      <c r="P16" s="39"/>
      <c r="Q16" s="41">
        <v>128182.326</v>
      </c>
      <c r="R16" s="41"/>
      <c r="S16" s="39"/>
    </row>
    <row r="17" spans="1:21">
      <c r="A17" s="37" t="s">
        <v>97</v>
      </c>
      <c r="B17" s="38">
        <v>16178.55</v>
      </c>
      <c r="C17" s="38"/>
      <c r="D17" s="39"/>
      <c r="E17" s="38">
        <v>9683.8950000000004</v>
      </c>
      <c r="F17" s="38"/>
      <c r="G17" s="39"/>
      <c r="H17" s="135">
        <v>8171.1949999999997</v>
      </c>
      <c r="I17" s="135"/>
      <c r="J17" s="39"/>
      <c r="K17" s="243">
        <v>45107.294999999998</v>
      </c>
      <c r="L17" s="243"/>
      <c r="M17" s="39"/>
      <c r="N17" s="38">
        <v>69374.645999999993</v>
      </c>
      <c r="O17" s="38"/>
      <c r="P17" s="39"/>
      <c r="Q17" s="41">
        <v>148515.58100000001</v>
      </c>
      <c r="R17" s="41"/>
      <c r="S17" s="39"/>
    </row>
    <row r="18" spans="1:21">
      <c r="A18" s="37" t="s">
        <v>98</v>
      </c>
      <c r="B18" s="38">
        <v>16879.485000000001</v>
      </c>
      <c r="C18" s="38"/>
      <c r="D18" s="39"/>
      <c r="E18" s="38">
        <v>10513.544</v>
      </c>
      <c r="F18" s="38"/>
      <c r="G18" s="39"/>
      <c r="H18" s="135">
        <v>9295.9580000000005</v>
      </c>
      <c r="I18" s="135"/>
      <c r="J18" s="39"/>
      <c r="K18" s="243">
        <v>54007.021000000001</v>
      </c>
      <c r="L18" s="243"/>
      <c r="M18" s="39"/>
      <c r="N18" s="38">
        <v>87216.24</v>
      </c>
      <c r="O18" s="38"/>
      <c r="P18" s="39"/>
      <c r="Q18" s="41">
        <v>177912.24799999999</v>
      </c>
      <c r="R18" s="41"/>
      <c r="S18" s="39"/>
    </row>
    <row r="19" spans="1:21">
      <c r="A19" s="37" t="s">
        <v>99</v>
      </c>
      <c r="B19" s="38">
        <v>16994.830000000002</v>
      </c>
      <c r="C19" s="38"/>
      <c r="D19" s="39"/>
      <c r="E19" s="41">
        <v>11622.602000000001</v>
      </c>
      <c r="F19" s="41"/>
      <c r="G19" s="39"/>
      <c r="H19" s="135">
        <v>11909.659</v>
      </c>
      <c r="I19" s="135"/>
      <c r="J19" s="39"/>
      <c r="K19" s="41">
        <v>66550.688999999998</v>
      </c>
      <c r="L19" s="41"/>
      <c r="M19" s="39"/>
      <c r="N19" s="41">
        <v>112092.99</v>
      </c>
      <c r="O19" s="41"/>
      <c r="P19" s="39"/>
      <c r="Q19" s="41">
        <v>219170.77</v>
      </c>
      <c r="R19" s="41"/>
      <c r="S19" s="39"/>
    </row>
    <row r="20" spans="1:21">
      <c r="A20" s="37" t="s">
        <v>100</v>
      </c>
      <c r="B20" s="38">
        <v>16632.736000000001</v>
      </c>
      <c r="C20" s="38"/>
      <c r="D20" s="39"/>
      <c r="E20" s="41">
        <v>11739.552</v>
      </c>
      <c r="F20" s="41"/>
      <c r="G20" s="39"/>
      <c r="H20" s="135">
        <v>13265.614</v>
      </c>
      <c r="I20" s="135"/>
      <c r="J20" s="39"/>
      <c r="K20" s="41">
        <v>69564.914000000004</v>
      </c>
      <c r="L20" s="41"/>
      <c r="M20" s="39"/>
      <c r="N20" s="41">
        <v>106792.84699999999</v>
      </c>
      <c r="O20" s="41"/>
      <c r="P20" s="39"/>
      <c r="Q20" s="41">
        <v>217995.663</v>
      </c>
      <c r="R20" s="41"/>
      <c r="S20" s="39"/>
    </row>
    <row r="21" spans="1:21">
      <c r="A21" s="37" t="s">
        <v>101</v>
      </c>
      <c r="B21" s="38">
        <v>17321.168000000001</v>
      </c>
      <c r="C21" s="38"/>
      <c r="D21" s="39"/>
      <c r="E21" s="41">
        <v>11860.130999999999</v>
      </c>
      <c r="F21" s="41"/>
      <c r="G21" s="39"/>
      <c r="H21" s="135">
        <v>14662.726000000001</v>
      </c>
      <c r="I21" s="135"/>
      <c r="J21" s="39"/>
      <c r="K21" s="41">
        <v>69125.603000000003</v>
      </c>
      <c r="L21" s="41"/>
      <c r="M21" s="39"/>
      <c r="N21" s="38">
        <v>115917.348</v>
      </c>
      <c r="O21" s="38"/>
      <c r="P21" s="39"/>
      <c r="Q21" s="41">
        <v>228886.976</v>
      </c>
      <c r="R21" s="41"/>
      <c r="S21" s="39"/>
      <c r="U21" s="44"/>
    </row>
    <row r="22" spans="1:21" ht="12">
      <c r="A22" s="377" t="s">
        <v>561</v>
      </c>
      <c r="B22" s="376">
        <f>+SUM(B10:B13)</f>
        <v>47262.589</v>
      </c>
      <c r="C22" s="376">
        <f>+SUM(C10:C13)</f>
        <v>66189.843999999997</v>
      </c>
      <c r="D22" s="375">
        <f>C22/B22*100-100</f>
        <v>40.047012659420744</v>
      </c>
      <c r="E22" s="376">
        <f>+SUM(E10:E13)</f>
        <v>64777.034</v>
      </c>
      <c r="F22" s="376">
        <f>+SUM(F10:F13)</f>
        <v>41745.774999999994</v>
      </c>
      <c r="G22" s="375">
        <f>F22/E22*100-100</f>
        <v>-35.554667414997738</v>
      </c>
      <c r="H22" s="376">
        <f>+SUM(H10:H13)</f>
        <v>38892.588000000003</v>
      </c>
      <c r="I22" s="376">
        <f>+SUM(I10:I13)</f>
        <v>43692.319000000003</v>
      </c>
      <c r="J22" s="375">
        <f>I22/H22*100-100</f>
        <v>12.34099155345487</v>
      </c>
      <c r="K22" s="376">
        <f>+SUM(K10:K13)</f>
        <v>212424.149</v>
      </c>
      <c r="L22" s="376">
        <f>+SUM(L10:L13)</f>
        <v>213441.21799999999</v>
      </c>
      <c r="M22" s="375">
        <f>L22/K22*100-100</f>
        <v>0.47879160857553416</v>
      </c>
      <c r="N22" s="376">
        <f>+SUM(N10:N13)</f>
        <v>365808.34900000005</v>
      </c>
      <c r="O22" s="376">
        <f>+SUM(O10:O13)</f>
        <v>346591.71499999997</v>
      </c>
      <c r="P22" s="375">
        <f>O22/N22*100-100</f>
        <v>-5.2531972144791155</v>
      </c>
      <c r="Q22" s="376">
        <f>+SUM(Q10:Q13)</f>
        <v>729164.70900000003</v>
      </c>
      <c r="R22" s="376">
        <f>+SUM(R10:R13)</f>
        <v>711660.87100000004</v>
      </c>
      <c r="S22" s="375">
        <f>R22/Q22*100-100</f>
        <v>-2.4005327992361742</v>
      </c>
    </row>
    <row r="23" spans="1:21">
      <c r="A23" s="684" t="s">
        <v>486</v>
      </c>
      <c r="B23" s="684"/>
      <c r="C23" s="684"/>
      <c r="D23" s="684"/>
      <c r="E23" s="684"/>
      <c r="F23" s="684"/>
      <c r="G23" s="684"/>
      <c r="H23" s="684"/>
      <c r="I23" s="684"/>
      <c r="J23" s="684"/>
      <c r="K23" s="684"/>
      <c r="L23" s="684"/>
      <c r="M23" s="684"/>
      <c r="N23" s="684"/>
      <c r="O23" s="684"/>
      <c r="P23" s="684"/>
      <c r="Q23" s="684"/>
      <c r="R23" s="684"/>
      <c r="S23" s="684"/>
    </row>
    <row r="24" spans="1:21" ht="12" customHeight="1">
      <c r="A24" s="678" t="s">
        <v>375</v>
      </c>
      <c r="B24" s="678"/>
      <c r="C24" s="678"/>
      <c r="D24" s="678"/>
      <c r="E24" s="678"/>
      <c r="F24" s="678"/>
      <c r="G24" s="678"/>
      <c r="H24" s="678"/>
      <c r="I24" s="678"/>
      <c r="J24" s="678"/>
      <c r="K24" s="678"/>
      <c r="L24" s="678"/>
      <c r="M24" s="678"/>
      <c r="N24" s="678"/>
      <c r="O24" s="678"/>
      <c r="P24" s="678"/>
      <c r="Q24" s="678"/>
      <c r="R24" s="678"/>
      <c r="S24" s="678"/>
    </row>
    <row r="25" spans="1:21">
      <c r="B25" s="44"/>
      <c r="C25" s="44"/>
    </row>
    <row r="26" spans="1:21" ht="17.399999999999999">
      <c r="B26" s="44"/>
      <c r="C26" s="44"/>
      <c r="D26" s="641"/>
    </row>
    <row r="27" spans="1:21" ht="17.399999999999999">
      <c r="B27" s="44"/>
      <c r="C27" s="44"/>
      <c r="D27" s="641"/>
    </row>
    <row r="28" spans="1:21" ht="15" customHeight="1">
      <c r="A28" s="679"/>
      <c r="B28" s="679"/>
      <c r="C28" s="679"/>
      <c r="D28" s="679"/>
      <c r="E28" s="679"/>
      <c r="F28" s="679"/>
      <c r="G28" s="679"/>
      <c r="H28" s="679"/>
      <c r="I28" s="679"/>
      <c r="J28" s="679"/>
      <c r="K28" s="679"/>
      <c r="L28" s="679"/>
      <c r="M28" s="679"/>
      <c r="N28" s="679"/>
      <c r="O28" s="679"/>
      <c r="P28" s="679"/>
      <c r="Q28" s="679"/>
      <c r="R28" s="679"/>
      <c r="S28" s="679"/>
    </row>
    <row r="29" spans="1:21" ht="15" customHeight="1">
      <c r="A29" s="421"/>
      <c r="B29" s="421"/>
      <c r="C29" s="421"/>
      <c r="D29" s="421"/>
      <c r="E29" s="421"/>
      <c r="F29" s="421"/>
      <c r="G29" s="421"/>
      <c r="H29" s="421"/>
      <c r="I29" s="421"/>
      <c r="J29" s="421"/>
      <c r="K29" s="421"/>
      <c r="L29" s="421"/>
      <c r="M29" s="421"/>
      <c r="N29" s="421"/>
      <c r="O29" s="421"/>
      <c r="P29" s="421"/>
      <c r="Q29" s="421"/>
      <c r="R29" s="421"/>
      <c r="S29" s="421"/>
    </row>
    <row r="30" spans="1:21" ht="15" customHeight="1">
      <c r="A30" s="680" t="s">
        <v>4</v>
      </c>
      <c r="B30" s="680"/>
      <c r="C30" s="680"/>
      <c r="D30" s="680"/>
      <c r="E30" s="680"/>
      <c r="F30" s="680"/>
      <c r="G30" s="680"/>
      <c r="H30" s="680"/>
      <c r="I30" s="680"/>
      <c r="J30" s="680"/>
      <c r="K30" s="680"/>
      <c r="L30" s="680"/>
      <c r="M30" s="680"/>
      <c r="N30" s="680"/>
      <c r="O30" s="680"/>
      <c r="P30" s="680"/>
      <c r="Q30" s="680"/>
      <c r="R30" s="680"/>
      <c r="S30" s="680"/>
    </row>
    <row r="31" spans="1:21" ht="15" customHeight="1">
      <c r="A31" s="681" t="s">
        <v>484</v>
      </c>
      <c r="B31" s="681"/>
      <c r="C31" s="681"/>
      <c r="D31" s="681"/>
      <c r="E31" s="681"/>
      <c r="F31" s="681"/>
      <c r="G31" s="681"/>
      <c r="H31" s="681"/>
      <c r="I31" s="681"/>
      <c r="J31" s="681"/>
      <c r="K31" s="681"/>
      <c r="L31" s="681"/>
      <c r="M31" s="681"/>
      <c r="N31" s="681"/>
      <c r="O31" s="681"/>
      <c r="P31" s="681"/>
      <c r="Q31" s="681"/>
      <c r="R31" s="681"/>
      <c r="S31" s="681"/>
    </row>
    <row r="32" spans="1:21" ht="15" customHeight="1">
      <c r="A32" s="682" t="s">
        <v>80</v>
      </c>
      <c r="B32" s="679"/>
      <c r="C32" s="679"/>
      <c r="D32" s="679"/>
      <c r="E32" s="679"/>
      <c r="F32" s="679"/>
      <c r="G32" s="679"/>
      <c r="H32" s="679"/>
      <c r="I32" s="679"/>
      <c r="J32" s="679"/>
      <c r="K32" s="679"/>
      <c r="L32" s="679"/>
      <c r="M32" s="679"/>
      <c r="N32" s="679"/>
      <c r="O32" s="679"/>
      <c r="P32" s="679"/>
      <c r="Q32" s="679"/>
      <c r="R32" s="679"/>
      <c r="S32" s="683"/>
    </row>
    <row r="33" spans="1:23" ht="15" customHeight="1">
      <c r="A33" s="482" t="s">
        <v>85</v>
      </c>
      <c r="B33" s="483" t="s">
        <v>86</v>
      </c>
      <c r="C33" s="484"/>
      <c r="D33" s="485"/>
      <c r="E33" s="484" t="s">
        <v>290</v>
      </c>
      <c r="F33" s="484"/>
      <c r="G33" s="485"/>
      <c r="H33" s="484" t="s">
        <v>291</v>
      </c>
      <c r="I33" s="484"/>
      <c r="J33" s="485"/>
      <c r="K33" s="484" t="s">
        <v>292</v>
      </c>
      <c r="L33" s="484"/>
      <c r="M33" s="485"/>
      <c r="N33" s="484" t="s">
        <v>293</v>
      </c>
      <c r="O33" s="484"/>
      <c r="P33" s="485"/>
      <c r="Q33" s="484" t="s">
        <v>113</v>
      </c>
      <c r="R33" s="484"/>
      <c r="S33" s="485"/>
    </row>
    <row r="34" spans="1:23" ht="15" customHeight="1">
      <c r="A34" s="412"/>
      <c r="B34" s="486"/>
      <c r="C34" s="486"/>
      <c r="D34" s="420" t="s">
        <v>87</v>
      </c>
      <c r="E34" s="486"/>
      <c r="F34" s="486"/>
      <c r="G34" s="420" t="s">
        <v>87</v>
      </c>
      <c r="H34" s="486"/>
      <c r="I34" s="486"/>
      <c r="J34" s="420" t="s">
        <v>87</v>
      </c>
      <c r="K34" s="486"/>
      <c r="L34" s="486"/>
      <c r="M34" s="420" t="s">
        <v>87</v>
      </c>
      <c r="N34" s="486"/>
      <c r="O34" s="486"/>
      <c r="P34" s="420" t="s">
        <v>87</v>
      </c>
      <c r="Q34" s="486"/>
      <c r="R34" s="486"/>
      <c r="S34" s="420" t="s">
        <v>87</v>
      </c>
    </row>
    <row r="35" spans="1:23" ht="15" customHeight="1">
      <c r="A35" s="412" t="s">
        <v>88</v>
      </c>
      <c r="B35" s="420">
        <v>2017</v>
      </c>
      <c r="C35" s="420">
        <v>2018</v>
      </c>
      <c r="D35" s="420" t="s">
        <v>89</v>
      </c>
      <c r="E35" s="420">
        <v>2017</v>
      </c>
      <c r="F35" s="420">
        <v>2018</v>
      </c>
      <c r="G35" s="420" t="s">
        <v>89</v>
      </c>
      <c r="H35" s="420">
        <v>2017</v>
      </c>
      <c r="I35" s="420">
        <v>2018</v>
      </c>
      <c r="J35" s="420" t="s">
        <v>89</v>
      </c>
      <c r="K35" s="420">
        <v>2017</v>
      </c>
      <c r="L35" s="420">
        <v>2018</v>
      </c>
      <c r="M35" s="420" t="s">
        <v>89</v>
      </c>
      <c r="N35" s="420">
        <v>2017</v>
      </c>
      <c r="O35" s="420">
        <v>2018</v>
      </c>
      <c r="P35" s="420" t="s">
        <v>89</v>
      </c>
      <c r="Q35" s="420">
        <v>2017</v>
      </c>
      <c r="R35" s="420">
        <v>2018</v>
      </c>
      <c r="S35" s="420" t="s">
        <v>89</v>
      </c>
    </row>
    <row r="36" spans="1:23" ht="15" customHeight="1">
      <c r="A36" s="487"/>
      <c r="B36" s="425"/>
      <c r="C36" s="425"/>
      <c r="D36" s="488" t="s">
        <v>485</v>
      </c>
      <c r="E36" s="425"/>
      <c r="F36" s="425"/>
      <c r="G36" s="488" t="s">
        <v>485</v>
      </c>
      <c r="H36" s="425"/>
      <c r="I36" s="425"/>
      <c r="J36" s="488" t="s">
        <v>485</v>
      </c>
      <c r="K36" s="425"/>
      <c r="L36" s="425"/>
      <c r="M36" s="488" t="s">
        <v>485</v>
      </c>
      <c r="N36" s="425"/>
      <c r="O36" s="425"/>
      <c r="P36" s="488" t="s">
        <v>485</v>
      </c>
      <c r="Q36" s="425"/>
      <c r="R36" s="425"/>
      <c r="S36" s="488" t="s">
        <v>485</v>
      </c>
    </row>
    <row r="37" spans="1:23" ht="15" customHeight="1">
      <c r="A37" s="37" t="s">
        <v>90</v>
      </c>
      <c r="B37" s="38">
        <v>12776.291999999999</v>
      </c>
      <c r="C37" s="38">
        <v>17446.342000000001</v>
      </c>
      <c r="D37" s="39">
        <f>C37/B37*100-100</f>
        <v>36.55246764867303</v>
      </c>
      <c r="E37" s="40">
        <v>17172.794999999998</v>
      </c>
      <c r="F37" s="40">
        <v>9802.9809999999998</v>
      </c>
      <c r="G37" s="39">
        <f>F37/E37*100-100</f>
        <v>-42.915634874812156</v>
      </c>
      <c r="H37" s="135">
        <v>11879.793</v>
      </c>
      <c r="I37" s="135">
        <v>12014.361000000001</v>
      </c>
      <c r="J37" s="39">
        <f>I37/H37*100-100</f>
        <v>1.1327470099857777</v>
      </c>
      <c r="K37" s="242">
        <v>60701.173999999999</v>
      </c>
      <c r="L37" s="242">
        <v>62494.718000000001</v>
      </c>
      <c r="M37" s="39">
        <f>L37/K37*100-100</f>
        <v>2.9547105629291508</v>
      </c>
      <c r="N37" s="259">
        <v>108356.68399999999</v>
      </c>
      <c r="O37" s="259">
        <v>106292.64599999999</v>
      </c>
      <c r="P37" s="39">
        <f>O37/N37*100-100</f>
        <v>-1.9048552648584121</v>
      </c>
      <c r="Q37" s="41">
        <v>210886.73800000001</v>
      </c>
      <c r="R37" s="41">
        <v>208051.04800000001</v>
      </c>
      <c r="S37" s="39">
        <v>-1.3</v>
      </c>
      <c r="U37" s="44"/>
    </row>
    <row r="38" spans="1:23" ht="15" customHeight="1">
      <c r="A38" s="37" t="s">
        <v>91</v>
      </c>
      <c r="B38" s="38">
        <v>11181.199000000001</v>
      </c>
      <c r="C38" s="38">
        <v>15459.669</v>
      </c>
      <c r="D38" s="39">
        <f>C38/B38*100-100</f>
        <v>38.264858715062672</v>
      </c>
      <c r="E38" s="38">
        <v>14154.611000000001</v>
      </c>
      <c r="F38" s="38">
        <v>8439.4480000000003</v>
      </c>
      <c r="G38" s="39">
        <f>F38/E38*100-100</f>
        <v>-40.376687144563704</v>
      </c>
      <c r="H38" s="135">
        <v>9085.6910000000007</v>
      </c>
      <c r="I38" s="135">
        <v>9966.125</v>
      </c>
      <c r="J38" s="39">
        <f>I38/H38*100-100</f>
        <v>9.6903361560501935</v>
      </c>
      <c r="K38" s="243">
        <v>49003.885999999999</v>
      </c>
      <c r="L38" s="243">
        <v>49847.652000000002</v>
      </c>
      <c r="M38" s="39">
        <f>L38/K38*100-100</f>
        <v>1.7218348765238858</v>
      </c>
      <c r="N38" s="38">
        <v>85514.918999999994</v>
      </c>
      <c r="O38" s="38">
        <v>82546.009999999995</v>
      </c>
      <c r="P38" s="39">
        <f>O38/N38*100-100</f>
        <v>-3.4718023880721915</v>
      </c>
      <c r="Q38" s="41">
        <v>168940.30600000001</v>
      </c>
      <c r="R38" s="41">
        <v>166258.90400000001</v>
      </c>
      <c r="S38" s="39">
        <f>R38/Q38*100-100</f>
        <v>-1.5871890275846852</v>
      </c>
    </row>
    <row r="39" spans="1:23" ht="15" customHeight="1">
      <c r="A39" s="37" t="s">
        <v>92</v>
      </c>
      <c r="B39" s="38">
        <v>11869.945</v>
      </c>
      <c r="C39" s="38">
        <v>16954.440999999999</v>
      </c>
      <c r="D39" s="39">
        <f>C39/B39*100-100</f>
        <v>42.835042622354194</v>
      </c>
      <c r="E39" s="38">
        <v>13880.133</v>
      </c>
      <c r="F39" s="38">
        <v>8664.2369999999992</v>
      </c>
      <c r="G39" s="39">
        <f>F39/E39*100-100</f>
        <v>-37.578141362190124</v>
      </c>
      <c r="H39" s="135">
        <v>9287.9030000000002</v>
      </c>
      <c r="I39" s="135">
        <v>11087.289000000001</v>
      </c>
      <c r="J39" s="39">
        <f>I39/H39*100-100</f>
        <v>19.373436608887928</v>
      </c>
      <c r="K39" s="243">
        <v>53069.684999999998</v>
      </c>
      <c r="L39" s="243">
        <v>50741.006999999998</v>
      </c>
      <c r="M39" s="39">
        <f>L39/K39*100-100</f>
        <v>-4.3879627323960904</v>
      </c>
      <c r="N39" s="38">
        <v>88920.014999999999</v>
      </c>
      <c r="O39" s="38">
        <v>79626.850999999995</v>
      </c>
      <c r="P39" s="39">
        <f>O39/N39*100-100</f>
        <v>-10.451149833926593</v>
      </c>
      <c r="Q39" s="41">
        <v>177027.68100000001</v>
      </c>
      <c r="R39" s="41">
        <v>167073.82500000001</v>
      </c>
      <c r="S39" s="39">
        <f>R39/Q39*100-100</f>
        <v>-5.6227681138747982</v>
      </c>
      <c r="W39" s="44"/>
    </row>
    <row r="40" spans="1:23" ht="15" customHeight="1">
      <c r="A40" s="37" t="s">
        <v>93</v>
      </c>
      <c r="B40" s="38">
        <v>11435.153</v>
      </c>
      <c r="C40" s="38">
        <v>16329.392</v>
      </c>
      <c r="D40" s="39">
        <f>C40/B40*100-100</f>
        <v>42.799943297654181</v>
      </c>
      <c r="E40" s="41">
        <v>13028.587</v>
      </c>
      <c r="F40" s="38">
        <v>8069.6610000000001</v>
      </c>
      <c r="G40" s="39">
        <f>F40/E40*100-100</f>
        <v>-38.061886526911934</v>
      </c>
      <c r="H40" s="135">
        <v>8639.2009999999991</v>
      </c>
      <c r="I40" s="135">
        <v>10624.544</v>
      </c>
      <c r="J40" s="39">
        <f>I40/H40*100-100</f>
        <v>22.980632120956557</v>
      </c>
      <c r="K40" s="243">
        <v>49649.404000000002</v>
      </c>
      <c r="L40" s="243">
        <v>50357.841</v>
      </c>
      <c r="M40" s="39">
        <f>L40/K40*100-100</f>
        <v>1.4268791625373609</v>
      </c>
      <c r="N40" s="38">
        <v>83016.731</v>
      </c>
      <c r="O40" s="38">
        <v>78126.207999999999</v>
      </c>
      <c r="P40" s="39">
        <f>O40/N40*100-100</f>
        <v>-5.8910088859075955</v>
      </c>
      <c r="Q40" s="41">
        <v>165769.076</v>
      </c>
      <c r="R40" s="41">
        <v>163507.64600000001</v>
      </c>
      <c r="S40" s="39">
        <f>R40/Q40*100-100</f>
        <v>-1.3642049859769969</v>
      </c>
      <c r="V40" s="44"/>
      <c r="W40" s="44"/>
    </row>
    <row r="41" spans="1:23" ht="15" customHeight="1">
      <c r="A41" s="37" t="s">
        <v>94</v>
      </c>
      <c r="B41" s="38">
        <v>11549.775</v>
      </c>
      <c r="C41" s="38"/>
      <c r="D41" s="39"/>
      <c r="E41" s="41">
        <v>12858.290999999999</v>
      </c>
      <c r="F41" s="38"/>
      <c r="G41" s="39"/>
      <c r="H41" s="135">
        <v>8435.5840000000007</v>
      </c>
      <c r="I41" s="135"/>
      <c r="J41" s="39"/>
      <c r="K41" s="243">
        <v>46349.906000000003</v>
      </c>
      <c r="L41" s="243"/>
      <c r="M41" s="39"/>
      <c r="N41" s="38">
        <v>73472.702000000005</v>
      </c>
      <c r="O41" s="38"/>
      <c r="P41" s="39"/>
      <c r="Q41" s="41">
        <v>152666.258</v>
      </c>
      <c r="R41" s="41"/>
      <c r="S41" s="39"/>
      <c r="V41" s="44"/>
      <c r="W41" s="44"/>
    </row>
    <row r="42" spans="1:23" ht="15" customHeight="1">
      <c r="A42" s="37" t="s">
        <v>95</v>
      </c>
      <c r="B42" s="38">
        <v>15809.751</v>
      </c>
      <c r="C42" s="38"/>
      <c r="D42" s="39"/>
      <c r="E42" s="41">
        <v>7422.6809999999996</v>
      </c>
      <c r="F42" s="38"/>
      <c r="G42" s="39"/>
      <c r="H42" s="135">
        <v>8450.7099999999991</v>
      </c>
      <c r="I42" s="135"/>
      <c r="J42" s="39"/>
      <c r="K42" s="243">
        <v>39144.756999999998</v>
      </c>
      <c r="L42" s="243"/>
      <c r="M42" s="39"/>
      <c r="N42" s="38">
        <v>57556.400999999998</v>
      </c>
      <c r="O42" s="38"/>
      <c r="P42" s="39"/>
      <c r="Q42" s="41">
        <v>128384.3</v>
      </c>
      <c r="R42" s="41"/>
      <c r="S42" s="39"/>
      <c r="V42" s="44"/>
      <c r="W42" s="44"/>
    </row>
    <row r="43" spans="1:23" ht="15" customHeight="1">
      <c r="A43" s="37" t="s">
        <v>96</v>
      </c>
      <c r="B43" s="38">
        <v>16153.83</v>
      </c>
      <c r="C43" s="38"/>
      <c r="D43" s="39"/>
      <c r="E43" s="38">
        <v>7537.3419999999996</v>
      </c>
      <c r="F43" s="38"/>
      <c r="G43" s="39"/>
      <c r="H43" s="135">
        <v>7346.0829999999996</v>
      </c>
      <c r="I43" s="135"/>
      <c r="J43" s="39"/>
      <c r="K43" s="243">
        <v>39474.305999999997</v>
      </c>
      <c r="L43" s="243"/>
      <c r="M43" s="39"/>
      <c r="N43" s="38">
        <v>56123.275999999998</v>
      </c>
      <c r="O43" s="38"/>
      <c r="P43" s="39"/>
      <c r="Q43" s="41">
        <v>126634.837</v>
      </c>
      <c r="R43" s="41"/>
      <c r="S43" s="39"/>
      <c r="V43" s="44"/>
      <c r="W43" s="44"/>
    </row>
    <row r="44" spans="1:23" ht="15" customHeight="1">
      <c r="A44" s="37" t="s">
        <v>97</v>
      </c>
      <c r="B44" s="38">
        <v>16178.55</v>
      </c>
      <c r="C44" s="38"/>
      <c r="D44" s="39"/>
      <c r="E44" s="38">
        <v>8155.1080000000002</v>
      </c>
      <c r="F44" s="38"/>
      <c r="G44" s="39"/>
      <c r="H44" s="135">
        <v>8171.1949999999997</v>
      </c>
      <c r="I44" s="135"/>
      <c r="J44" s="39"/>
      <c r="K44" s="243">
        <v>45107.294999999998</v>
      </c>
      <c r="L44" s="243"/>
      <c r="M44" s="39"/>
      <c r="N44" s="38">
        <v>69374.645999999993</v>
      </c>
      <c r="O44" s="38"/>
      <c r="P44" s="39"/>
      <c r="Q44" s="41">
        <v>146986.79399999999</v>
      </c>
      <c r="R44" s="41"/>
      <c r="S44" s="39"/>
      <c r="V44" s="44"/>
      <c r="W44" s="44"/>
    </row>
    <row r="45" spans="1:23" ht="15" customHeight="1">
      <c r="A45" s="37" t="s">
        <v>98</v>
      </c>
      <c r="B45" s="38">
        <v>16879.485000000001</v>
      </c>
      <c r="C45" s="38"/>
      <c r="D45" s="39"/>
      <c r="E45" s="38">
        <v>9060.259</v>
      </c>
      <c r="F45" s="38"/>
      <c r="G45" s="39"/>
      <c r="H45" s="135">
        <v>9295.9580000000005</v>
      </c>
      <c r="I45" s="135"/>
      <c r="J45" s="39"/>
      <c r="K45" s="243">
        <v>54007.021000000001</v>
      </c>
      <c r="L45" s="243"/>
      <c r="M45" s="39"/>
      <c r="N45" s="38">
        <v>87216.24</v>
      </c>
      <c r="O45" s="38"/>
      <c r="P45" s="39"/>
      <c r="Q45" s="41">
        <v>176458.96299999999</v>
      </c>
      <c r="R45" s="41"/>
      <c r="S45" s="39"/>
      <c r="V45" s="44"/>
      <c r="W45" s="44"/>
    </row>
    <row r="46" spans="1:23" ht="15" customHeight="1">
      <c r="A46" s="37" t="s">
        <v>99</v>
      </c>
      <c r="B46" s="38">
        <v>16994.830000000002</v>
      </c>
      <c r="C46" s="38"/>
      <c r="D46" s="39"/>
      <c r="E46" s="41">
        <v>9999.3459999999995</v>
      </c>
      <c r="F46" s="38"/>
      <c r="G46" s="39"/>
      <c r="H46" s="135">
        <v>11909.659</v>
      </c>
      <c r="I46" s="135"/>
      <c r="J46" s="39"/>
      <c r="K46" s="41">
        <v>66550.688999999998</v>
      </c>
      <c r="L46" s="41"/>
      <c r="M46" s="39"/>
      <c r="N46" s="41">
        <v>112092.99</v>
      </c>
      <c r="O46" s="41"/>
      <c r="P46" s="39"/>
      <c r="Q46" s="41">
        <v>217547.514</v>
      </c>
      <c r="R46" s="41"/>
      <c r="S46" s="39"/>
      <c r="V46" s="44"/>
      <c r="W46" s="44"/>
    </row>
    <row r="47" spans="1:23" ht="15" customHeight="1">
      <c r="A47" s="37" t="s">
        <v>100</v>
      </c>
      <c r="B47" s="38">
        <v>16632.736000000001</v>
      </c>
      <c r="C47" s="38"/>
      <c r="D47" s="39"/>
      <c r="E47" s="41">
        <v>10175.516</v>
      </c>
      <c r="F47" s="38"/>
      <c r="G47" s="39"/>
      <c r="H47" s="135">
        <v>13265.614</v>
      </c>
      <c r="I47" s="135"/>
      <c r="J47" s="39"/>
      <c r="K47" s="41">
        <v>69564.914000000004</v>
      </c>
      <c r="L47" s="41"/>
      <c r="M47" s="39"/>
      <c r="N47" s="41">
        <v>106792.84699999999</v>
      </c>
      <c r="O47" s="41"/>
      <c r="P47" s="39"/>
      <c r="Q47" s="41">
        <v>216431.62700000001</v>
      </c>
      <c r="R47" s="41"/>
      <c r="S47" s="39"/>
      <c r="V47" s="44"/>
    </row>
    <row r="48" spans="1:23" ht="15" customHeight="1">
      <c r="A48" s="37" t="s">
        <v>101</v>
      </c>
      <c r="B48" s="38">
        <v>17321.168000000001</v>
      </c>
      <c r="C48" s="38"/>
      <c r="D48" s="39"/>
      <c r="E48" s="41">
        <v>10288.995999999999</v>
      </c>
      <c r="F48" s="38"/>
      <c r="G48" s="39"/>
      <c r="H48" s="135">
        <v>14662.726000000001</v>
      </c>
      <c r="I48" s="135"/>
      <c r="J48" s="39"/>
      <c r="K48" s="41">
        <v>69125.603000000003</v>
      </c>
      <c r="L48" s="41"/>
      <c r="M48" s="39"/>
      <c r="N48" s="38">
        <v>115917.348</v>
      </c>
      <c r="O48" s="38"/>
      <c r="P48" s="39"/>
      <c r="Q48" s="41">
        <v>227315.84099999999</v>
      </c>
      <c r="R48" s="41"/>
      <c r="S48" s="39"/>
      <c r="V48" s="44"/>
    </row>
    <row r="49" spans="1:22" ht="15" customHeight="1">
      <c r="A49" s="377" t="s">
        <v>561</v>
      </c>
      <c r="B49" s="376">
        <f>+SUM(B37:B40)</f>
        <v>47262.589</v>
      </c>
      <c r="C49" s="376">
        <f>+SUM(C37:C40)</f>
        <v>66189.843999999997</v>
      </c>
      <c r="D49" s="375">
        <f>C49/B49*100-100</f>
        <v>40.047012659420744</v>
      </c>
      <c r="E49" s="376">
        <f>+SUM(E37:E40)</f>
        <v>58236.125999999997</v>
      </c>
      <c r="F49" s="376">
        <f>+SUM(F37:F40)</f>
        <v>34976.326999999997</v>
      </c>
      <c r="G49" s="375">
        <f>F49/E49*100-100</f>
        <v>-39.940498445930281</v>
      </c>
      <c r="H49" s="376">
        <f>+SUM(H37:H40)</f>
        <v>38892.588000000003</v>
      </c>
      <c r="I49" s="376">
        <f>+SUM(I37:I40)</f>
        <v>43692.319000000003</v>
      </c>
      <c r="J49" s="375">
        <f>I49/H49*100-100</f>
        <v>12.34099155345487</v>
      </c>
      <c r="K49" s="376">
        <f>+SUM(K37:K40)</f>
        <v>212424.149</v>
      </c>
      <c r="L49" s="376">
        <f>+SUM(L37:L40)</f>
        <v>213441.21799999999</v>
      </c>
      <c r="M49" s="375">
        <f>L49/K49*100-100</f>
        <v>0.47879160857553416</v>
      </c>
      <c r="N49" s="376">
        <f>+SUM(N37:N40)</f>
        <v>365808.34900000005</v>
      </c>
      <c r="O49" s="376">
        <f>+SUM(O37:O40)</f>
        <v>346591.71499999997</v>
      </c>
      <c r="P49" s="375">
        <f>O49/N49*100-100</f>
        <v>-5.2531972144791155</v>
      </c>
      <c r="Q49" s="376">
        <f>+SUM(Q37:Q40)</f>
        <v>722623.80099999998</v>
      </c>
      <c r="R49" s="376">
        <f>+SUM(R37:R40)</f>
        <v>704891.42299999995</v>
      </c>
      <c r="S49" s="375">
        <f>R49/Q49*100-100</f>
        <v>-2.4538878978883787</v>
      </c>
      <c r="V49" s="44"/>
    </row>
    <row r="50" spans="1:22" ht="15" customHeight="1">
      <c r="A50" s="678" t="s">
        <v>375</v>
      </c>
      <c r="B50" s="678"/>
      <c r="C50" s="678"/>
      <c r="D50" s="678"/>
      <c r="E50" s="678"/>
      <c r="F50" s="678"/>
      <c r="G50" s="678"/>
      <c r="H50" s="678"/>
      <c r="I50" s="678"/>
      <c r="J50" s="678"/>
      <c r="K50" s="678"/>
      <c r="L50" s="678"/>
      <c r="M50" s="678"/>
      <c r="N50" s="678"/>
      <c r="O50" s="678"/>
      <c r="P50" s="678"/>
      <c r="Q50" s="678"/>
      <c r="R50" s="678"/>
      <c r="S50" s="678"/>
    </row>
    <row r="51" spans="1:22" ht="15" customHeight="1">
      <c r="A51" s="314"/>
      <c r="B51" s="320"/>
      <c r="C51" s="320"/>
      <c r="D51" s="314"/>
      <c r="E51" s="314"/>
      <c r="F51" s="314"/>
      <c r="G51" s="314"/>
      <c r="H51" s="314"/>
      <c r="I51" s="314"/>
      <c r="J51" s="314"/>
      <c r="K51" s="314"/>
      <c r="L51" s="314"/>
      <c r="M51" s="314"/>
      <c r="N51" s="314"/>
      <c r="O51" s="314"/>
      <c r="P51" s="314"/>
      <c r="Q51" s="314"/>
      <c r="R51" s="314"/>
      <c r="S51" s="314"/>
    </row>
    <row r="52" spans="1:22" ht="15" customHeight="1">
      <c r="A52" s="677">
        <v>9</v>
      </c>
      <c r="B52" s="677"/>
      <c r="C52" s="677"/>
      <c r="D52" s="677"/>
      <c r="E52" s="677"/>
      <c r="F52" s="677"/>
      <c r="G52" s="677"/>
      <c r="H52" s="677"/>
      <c r="I52" s="677"/>
      <c r="J52" s="677"/>
      <c r="K52" s="677"/>
      <c r="L52" s="677"/>
      <c r="M52" s="677"/>
      <c r="N52" s="677"/>
      <c r="O52" s="677"/>
      <c r="P52" s="677"/>
      <c r="Q52" s="677"/>
      <c r="R52" s="677"/>
      <c r="S52" s="677"/>
    </row>
    <row r="53" spans="1:22" ht="15" customHeight="1">
      <c r="A53" s="314"/>
      <c r="B53" s="320"/>
      <c r="C53" s="320"/>
      <c r="D53" s="314"/>
      <c r="E53" s="320"/>
      <c r="F53" s="320"/>
      <c r="G53" s="314"/>
      <c r="H53" s="320"/>
      <c r="I53" s="320"/>
      <c r="J53" s="314"/>
      <c r="K53" s="320"/>
      <c r="L53" s="320"/>
      <c r="M53" s="314"/>
      <c r="N53" s="320"/>
      <c r="O53" s="320"/>
      <c r="P53" s="314"/>
      <c r="Q53" s="320"/>
      <c r="R53" s="320"/>
      <c r="S53" s="314"/>
    </row>
    <row r="54" spans="1:22" ht="15" customHeight="1">
      <c r="A54" s="314"/>
      <c r="B54" s="320"/>
      <c r="C54" s="320"/>
      <c r="D54" s="314"/>
      <c r="E54" s="314"/>
      <c r="F54" s="314"/>
      <c r="G54" s="314"/>
      <c r="H54" s="314"/>
      <c r="I54" s="314"/>
      <c r="J54" s="314"/>
      <c r="K54" s="314"/>
      <c r="L54" s="314"/>
      <c r="M54" s="314"/>
      <c r="N54" s="314"/>
      <c r="O54" s="314"/>
      <c r="P54" s="314"/>
      <c r="Q54" s="314"/>
      <c r="R54" s="314"/>
      <c r="S54" s="314"/>
    </row>
    <row r="55" spans="1:22">
      <c r="B55" s="44"/>
      <c r="C55" s="44"/>
    </row>
    <row r="57" spans="1:22">
      <c r="Q57" s="44"/>
    </row>
  </sheetData>
  <mergeCells count="12">
    <mergeCell ref="A1:S1"/>
    <mergeCell ref="A3:S3"/>
    <mergeCell ref="A4:S4"/>
    <mergeCell ref="A5:S5"/>
    <mergeCell ref="A23:S23"/>
    <mergeCell ref="A52:S52"/>
    <mergeCell ref="A24:S24"/>
    <mergeCell ref="A50:S50"/>
    <mergeCell ref="A28:S28"/>
    <mergeCell ref="A30:S30"/>
    <mergeCell ref="A31:S31"/>
    <mergeCell ref="A32:S32"/>
  </mergeCells>
  <printOptions horizontalCentered="1" verticalCentered="1"/>
  <pageMargins left="0.39370078740157483" right="0.35433070866141736" top="0.51181102362204722" bottom="0.59055118110236227" header="0.31496062992125984" footer="0.19685039370078741"/>
  <pageSetup scale="75"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3"/>
  <sheetViews>
    <sheetView view="pageBreakPreview" zoomScaleNormal="100" zoomScaleSheetLayoutView="100" workbookViewId="0">
      <selection activeCell="F29" sqref="F29"/>
    </sheetView>
  </sheetViews>
  <sheetFormatPr baseColWidth="10" defaultColWidth="10.921875" defaultRowHeight="11.4"/>
  <cols>
    <col min="1" max="32" width="8.3828125" style="11" customWidth="1"/>
    <col min="33" max="33" width="5.07421875" style="11" customWidth="1"/>
    <col min="34" max="34" width="2.69140625" style="11" customWidth="1"/>
    <col min="35" max="41" width="5" style="45" bestFit="1" customWidth="1"/>
    <col min="42" max="43" width="4.921875" style="45" customWidth="1"/>
    <col min="44" max="44" width="5.4609375" style="11" customWidth="1"/>
    <col min="45" max="45" width="6.23046875" style="11" customWidth="1"/>
    <col min="46" max="54" width="6" style="11" customWidth="1"/>
    <col min="55" max="64" width="3.07421875" style="91" customWidth="1"/>
    <col min="65" max="69" width="3.61328125" style="11" customWidth="1"/>
    <col min="70" max="16384" width="10.921875" style="11"/>
  </cols>
  <sheetData>
    <row r="1" spans="34:71" ht="15" customHeight="1"/>
    <row r="2" spans="34:71" ht="15" customHeight="1"/>
    <row r="3" spans="34:71" ht="15" customHeight="1"/>
    <row r="4" spans="34:71" ht="15" customHeight="1"/>
    <row r="5" spans="34:71" ht="15" customHeight="1"/>
    <row r="6" spans="34:71" ht="15" customHeight="1">
      <c r="AH6" s="679" t="s">
        <v>102</v>
      </c>
      <c r="AI6" s="679"/>
      <c r="AJ6" s="679"/>
      <c r="AK6" s="679"/>
      <c r="AL6" s="679"/>
      <c r="AM6" s="679"/>
      <c r="AN6" s="679"/>
    </row>
    <row r="7" spans="34:71" ht="15" customHeight="1">
      <c r="AH7" s="46"/>
      <c r="AI7" s="47">
        <v>2000</v>
      </c>
      <c r="AJ7" s="47">
        <v>2001</v>
      </c>
      <c r="AK7" s="47">
        <v>2002</v>
      </c>
      <c r="AL7" s="47">
        <v>2003</v>
      </c>
      <c r="AM7" s="47">
        <v>2004</v>
      </c>
      <c r="AN7" s="48">
        <v>2005</v>
      </c>
      <c r="AO7" s="48">
        <v>2006</v>
      </c>
      <c r="AP7" s="48">
        <v>2007</v>
      </c>
      <c r="AQ7" s="49">
        <v>2008</v>
      </c>
      <c r="AR7" s="11">
        <v>2009</v>
      </c>
      <c r="AS7" s="11">
        <v>2010</v>
      </c>
      <c r="AT7" s="11">
        <v>2011</v>
      </c>
      <c r="AU7" s="11">
        <v>2012</v>
      </c>
      <c r="AV7" s="11">
        <v>2013</v>
      </c>
      <c r="AW7" s="11">
        <v>2014</v>
      </c>
      <c r="AX7" s="11">
        <v>2015</v>
      </c>
      <c r="AY7" s="11">
        <v>2016</v>
      </c>
      <c r="AZ7" s="11">
        <v>2017</v>
      </c>
      <c r="BA7" s="11">
        <v>2018</v>
      </c>
    </row>
    <row r="8" spans="34:71" ht="15" customHeight="1">
      <c r="AH8" s="13" t="s">
        <v>90</v>
      </c>
      <c r="AI8" s="50">
        <v>127505.473</v>
      </c>
      <c r="AJ8" s="50">
        <v>145645.41699999999</v>
      </c>
      <c r="AK8" s="50">
        <v>149680.73300000001</v>
      </c>
      <c r="AL8" s="50">
        <v>146598.23200000002</v>
      </c>
      <c r="AM8" s="51">
        <v>155689</v>
      </c>
      <c r="AN8" s="51">
        <v>165495.63500000001</v>
      </c>
      <c r="AO8" s="52">
        <v>173593.74900000001</v>
      </c>
      <c r="AP8" s="51">
        <v>176127.758</v>
      </c>
      <c r="AQ8" s="51">
        <v>193539.63699999999</v>
      </c>
      <c r="AR8" s="44">
        <v>166371.12100000001</v>
      </c>
      <c r="AS8" s="44">
        <v>191072.61300000001</v>
      </c>
      <c r="AT8" s="44">
        <v>206708.054</v>
      </c>
      <c r="AU8" s="165">
        <v>196314.91899999999</v>
      </c>
      <c r="AV8" s="165">
        <v>211487.97899999999</v>
      </c>
      <c r="AW8" s="165">
        <v>203922.56899999999</v>
      </c>
      <c r="AX8" s="165">
        <v>206584.867</v>
      </c>
      <c r="AY8" s="44">
        <v>211331.929</v>
      </c>
      <c r="AZ8" s="44">
        <v>210886.73800000001</v>
      </c>
      <c r="BA8" s="44">
        <v>209709.978</v>
      </c>
      <c r="BB8" s="44"/>
      <c r="BC8" s="91">
        <f t="shared" ref="BC8:BL8" si="0">(AJ8/AI8-1)*100</f>
        <v>14.226796366615568</v>
      </c>
      <c r="BD8" s="91">
        <f t="shared" si="0"/>
        <v>2.770643994929145</v>
      </c>
      <c r="BE8" s="91">
        <f t="shared" si="0"/>
        <v>-2.0593839555823057</v>
      </c>
      <c r="BF8" s="91">
        <f t="shared" si="0"/>
        <v>6.2011443630507035</v>
      </c>
      <c r="BG8" s="91">
        <f t="shared" si="0"/>
        <v>6.2988618335271029</v>
      </c>
      <c r="BH8" s="91">
        <f t="shared" si="0"/>
        <v>4.8932492992942</v>
      </c>
      <c r="BI8" s="91">
        <f t="shared" si="0"/>
        <v>1.4597351659246582</v>
      </c>
      <c r="BJ8" s="91">
        <f t="shared" si="0"/>
        <v>9.8859368890620747</v>
      </c>
      <c r="BK8" s="91">
        <f t="shared" si="0"/>
        <v>-14.037701228095189</v>
      </c>
      <c r="BL8" s="91">
        <f t="shared" si="0"/>
        <v>14.847223395218933</v>
      </c>
      <c r="BM8" s="91">
        <f>(AU8/AT8-1)*100</f>
        <v>-5.0279293906951512</v>
      </c>
      <c r="BN8" s="91">
        <f t="shared" ref="BN8:BQ20" si="1">(AV8/AU8-1)*100</f>
        <v>7.7289388281284843</v>
      </c>
      <c r="BO8" s="91">
        <f t="shared" si="1"/>
        <v>-3.5772293232798846</v>
      </c>
      <c r="BP8" s="91">
        <f t="shared" si="1"/>
        <v>1.3055435761992529</v>
      </c>
      <c r="BQ8" s="91">
        <f t="shared" si="1"/>
        <v>2.2978749939123189</v>
      </c>
      <c r="BR8" s="91"/>
      <c r="BS8" s="91"/>
    </row>
    <row r="9" spans="34:71" ht="15" customHeight="1">
      <c r="AH9" s="13" t="s">
        <v>91</v>
      </c>
      <c r="AI9" s="50">
        <v>101495.53599999999</v>
      </c>
      <c r="AJ9" s="50">
        <v>122157.65300000001</v>
      </c>
      <c r="AK9" s="50">
        <v>112206.06600000001</v>
      </c>
      <c r="AL9" s="50">
        <v>117303.06099999999</v>
      </c>
      <c r="AM9" s="51">
        <v>124145.935</v>
      </c>
      <c r="AN9" s="51">
        <v>130710.897</v>
      </c>
      <c r="AO9" s="51">
        <v>145112.39199999999</v>
      </c>
      <c r="AP9" s="51">
        <v>142560.76199999999</v>
      </c>
      <c r="AQ9" s="51">
        <v>153476.45699999999</v>
      </c>
      <c r="AR9" s="44">
        <v>130995.745</v>
      </c>
      <c r="AS9" s="44">
        <v>156867.63500000001</v>
      </c>
      <c r="AT9" s="44">
        <v>172534.69</v>
      </c>
      <c r="AU9" s="44">
        <v>167974.61600000001</v>
      </c>
      <c r="AV9" s="44">
        <v>170312.03099999999</v>
      </c>
      <c r="AW9" s="44">
        <v>173165.66399999999</v>
      </c>
      <c r="AX9" s="44">
        <v>156987.804</v>
      </c>
      <c r="AY9" s="44">
        <v>165995.84400000001</v>
      </c>
      <c r="AZ9" s="44">
        <v>168940.30600000001</v>
      </c>
      <c r="BA9" s="44">
        <v>167778.88099999999</v>
      </c>
      <c r="BB9" s="44"/>
      <c r="BC9" s="91">
        <f t="shared" ref="BC9:BC20" si="2">(AJ9/AI9-1)*100</f>
        <v>20.357660853182757</v>
      </c>
      <c r="BD9" s="91">
        <f t="shared" ref="BD9:BD20" si="3">(AK9/AJ9-1)*100</f>
        <v>-8.1465112955305337</v>
      </c>
      <c r="BE9" s="91">
        <f t="shared" ref="BE9:BE20" si="4">(AL9/AK9-1)*100</f>
        <v>4.5425307041777829</v>
      </c>
      <c r="BF9" s="91">
        <f t="shared" ref="BF9:BF20" si="5">(AM9/AL9-1)*100</f>
        <v>5.8334999459221271</v>
      </c>
      <c r="BG9" s="91">
        <f t="shared" ref="BG9:BG20" si="6">(AN9/AM9-1)*100</f>
        <v>5.2881006534768904</v>
      </c>
      <c r="BH9" s="91">
        <f t="shared" ref="BH9:BH20" si="7">(AO9/AN9-1)*100</f>
        <v>11.017822791010289</v>
      </c>
      <c r="BI9" s="91">
        <f t="shared" ref="BI9:BI20" si="8">(AP9/AO9-1)*100</f>
        <v>-1.7583818754775993</v>
      </c>
      <c r="BJ9" s="91">
        <f t="shared" ref="BJ9:BJ20" si="9">(AQ9/AP9-1)*100</f>
        <v>7.6568719519049866</v>
      </c>
      <c r="BK9" s="91">
        <f t="shared" ref="BK9:BK20" si="10">(AR9/AQ9-1)*100</f>
        <v>-14.647661562841529</v>
      </c>
      <c r="BL9" s="91">
        <f t="shared" ref="BL9:BL20" si="11">(AS9/AR9-1)*100</f>
        <v>19.75017585494858</v>
      </c>
      <c r="BM9" s="91">
        <f t="shared" ref="BM9:BM20" si="12">(AU9/AT9-1)*100</f>
        <v>-2.6429896503711747</v>
      </c>
      <c r="BN9" s="91">
        <f t="shared" si="1"/>
        <v>1.39152870574204</v>
      </c>
      <c r="BO9" s="91">
        <f t="shared" si="1"/>
        <v>1.6755322470436651</v>
      </c>
      <c r="BP9" s="91">
        <f t="shared" si="1"/>
        <v>-9.3424179056651688</v>
      </c>
      <c r="BQ9" s="91">
        <f t="shared" si="1"/>
        <v>5.7380508361019045</v>
      </c>
      <c r="BR9" s="91"/>
      <c r="BS9" s="91"/>
    </row>
    <row r="10" spans="34:71" ht="15" customHeight="1">
      <c r="AH10" s="13" t="s">
        <v>92</v>
      </c>
      <c r="AI10" s="50">
        <v>111147.033</v>
      </c>
      <c r="AJ10" s="50">
        <v>128797.88</v>
      </c>
      <c r="AK10" s="50">
        <v>117831.33100000001</v>
      </c>
      <c r="AL10" s="50">
        <v>119138.803</v>
      </c>
      <c r="AM10" s="50">
        <v>121269.031</v>
      </c>
      <c r="AN10" s="50">
        <v>131322.38699999999</v>
      </c>
      <c r="AO10" s="51">
        <v>147406.17499999999</v>
      </c>
      <c r="AP10" s="51">
        <v>150126.58500000002</v>
      </c>
      <c r="AQ10" s="51">
        <v>151880.41899999999</v>
      </c>
      <c r="AR10" s="44">
        <v>141949.69500000001</v>
      </c>
      <c r="AS10" s="44">
        <v>167903.96799999999</v>
      </c>
      <c r="AT10" s="44">
        <v>177517.55900000001</v>
      </c>
      <c r="AU10" s="44">
        <v>179337.33300000001</v>
      </c>
      <c r="AV10" s="44">
        <v>181824.889</v>
      </c>
      <c r="AW10" s="44">
        <v>176008.64499999999</v>
      </c>
      <c r="AX10" s="44">
        <v>152202.421</v>
      </c>
      <c r="AY10" s="44">
        <v>163203.247</v>
      </c>
      <c r="AZ10" s="44">
        <v>177027.68100000001</v>
      </c>
      <c r="BA10" s="44">
        <v>168840.92</v>
      </c>
      <c r="BB10" s="44"/>
      <c r="BC10" s="91">
        <f t="shared" si="2"/>
        <v>15.880628140564056</v>
      </c>
      <c r="BD10" s="91">
        <f t="shared" si="3"/>
        <v>-8.5145415436962182</v>
      </c>
      <c r="BE10" s="91">
        <f t="shared" si="4"/>
        <v>1.1096131978683976</v>
      </c>
      <c r="BF10" s="91">
        <f t="shared" si="5"/>
        <v>1.7880219931368568</v>
      </c>
      <c r="BG10" s="91">
        <f t="shared" si="6"/>
        <v>8.2901264379691355</v>
      </c>
      <c r="BH10" s="91">
        <f t="shared" si="7"/>
        <v>12.247559892434801</v>
      </c>
      <c r="BI10" s="91">
        <f t="shared" si="8"/>
        <v>1.8455197009216384</v>
      </c>
      <c r="BJ10" s="91">
        <f t="shared" si="9"/>
        <v>1.1682367916381775</v>
      </c>
      <c r="BK10" s="91">
        <f t="shared" si="10"/>
        <v>-6.5385150142362907</v>
      </c>
      <c r="BL10" s="91">
        <f t="shared" si="11"/>
        <v>18.284134390003427</v>
      </c>
      <c r="BM10" s="91">
        <f t="shared" si="12"/>
        <v>1.025123379484949</v>
      </c>
      <c r="BN10" s="91">
        <f t="shared" si="1"/>
        <v>1.3870820750969903</v>
      </c>
      <c r="BO10" s="91">
        <f t="shared" si="1"/>
        <v>-3.1988161972698936</v>
      </c>
      <c r="BP10" s="91">
        <f t="shared" si="1"/>
        <v>-13.52559926814958</v>
      </c>
      <c r="BQ10" s="91"/>
      <c r="BR10" s="91"/>
      <c r="BS10" s="91"/>
    </row>
    <row r="11" spans="34:71" ht="15" customHeight="1">
      <c r="AH11" s="13" t="s">
        <v>93</v>
      </c>
      <c r="AI11" s="50">
        <v>107260.61</v>
      </c>
      <c r="AJ11" s="50">
        <v>124236.84299999999</v>
      </c>
      <c r="AK11" s="50">
        <v>128031.897</v>
      </c>
      <c r="AL11" s="50">
        <v>112980.12299999999</v>
      </c>
      <c r="AM11" s="51">
        <v>117993</v>
      </c>
      <c r="AN11" s="52">
        <v>130001.648</v>
      </c>
      <c r="AO11" s="51">
        <v>140749.95600000001</v>
      </c>
      <c r="AP11" s="51">
        <v>136373.78200000001</v>
      </c>
      <c r="AQ11" s="51">
        <v>149365.65700000001</v>
      </c>
      <c r="AR11" s="44">
        <v>134876.20600000001</v>
      </c>
      <c r="AS11" s="44">
        <v>156528.39600000001</v>
      </c>
      <c r="AT11" s="44">
        <v>163576.36600000001</v>
      </c>
      <c r="AU11" s="44">
        <v>170252.91800000001</v>
      </c>
      <c r="AV11" s="44">
        <v>166743.28200000001</v>
      </c>
      <c r="AW11" s="44">
        <v>157533.94399999999</v>
      </c>
      <c r="AX11" s="44">
        <v>141151.40700000001</v>
      </c>
      <c r="AY11" s="44">
        <v>144083.85399999999</v>
      </c>
      <c r="AZ11" s="44">
        <v>165769.076</v>
      </c>
      <c r="BA11" s="44">
        <v>165331.092</v>
      </c>
      <c r="BB11" s="44"/>
      <c r="BC11" s="91">
        <f t="shared" si="2"/>
        <v>15.827089739653722</v>
      </c>
      <c r="BD11" s="91">
        <f t="shared" si="3"/>
        <v>3.0546928820462727</v>
      </c>
      <c r="BE11" s="91">
        <f t="shared" si="4"/>
        <v>-11.756268830414973</v>
      </c>
      <c r="BF11" s="91">
        <f t="shared" si="5"/>
        <v>4.4369548084135291</v>
      </c>
      <c r="BG11" s="91">
        <f t="shared" si="6"/>
        <v>10.177424084479592</v>
      </c>
      <c r="BH11" s="91">
        <f t="shared" si="7"/>
        <v>8.2678244201950477</v>
      </c>
      <c r="BI11" s="91">
        <f t="shared" si="8"/>
        <v>-3.1091832099755634</v>
      </c>
      <c r="BJ11" s="91">
        <f t="shared" si="9"/>
        <v>9.5266662033322458</v>
      </c>
      <c r="BK11" s="91">
        <f t="shared" si="10"/>
        <v>-9.7006576284132002</v>
      </c>
      <c r="BL11" s="91">
        <f t="shared" si="11"/>
        <v>16.053380089887771</v>
      </c>
      <c r="BM11" s="91">
        <f t="shared" si="12"/>
        <v>4.0816116430902882</v>
      </c>
      <c r="BN11" s="91">
        <f t="shared" si="1"/>
        <v>-2.0614248737868879</v>
      </c>
      <c r="BO11" s="91">
        <f t="shared" si="1"/>
        <v>-5.5230638917134982</v>
      </c>
      <c r="BP11" s="91">
        <f t="shared" si="1"/>
        <v>-10.39936954793691</v>
      </c>
      <c r="BQ11" s="91"/>
      <c r="BR11" s="91"/>
      <c r="BS11" s="91"/>
    </row>
    <row r="12" spans="34:71" ht="15" customHeight="1">
      <c r="AH12" s="13" t="s">
        <v>94</v>
      </c>
      <c r="AI12" s="50">
        <v>108520.603</v>
      </c>
      <c r="AJ12" s="50">
        <v>118943.22900000001</v>
      </c>
      <c r="AK12" s="50">
        <v>127108.46</v>
      </c>
      <c r="AL12" s="50">
        <v>112945.96400000001</v>
      </c>
      <c r="AM12" s="50">
        <v>122872</v>
      </c>
      <c r="AN12" s="50">
        <v>125179.15</v>
      </c>
      <c r="AO12" s="51">
        <v>137145.486</v>
      </c>
      <c r="AP12" s="51">
        <v>132975.057</v>
      </c>
      <c r="AQ12" s="51">
        <v>148477.77299999999</v>
      </c>
      <c r="AR12" s="44">
        <v>133450.617</v>
      </c>
      <c r="AS12" s="44">
        <v>145503.99799999999</v>
      </c>
      <c r="AT12" s="44">
        <v>154440.62</v>
      </c>
      <c r="AU12" s="44">
        <v>155168.94200000001</v>
      </c>
      <c r="AV12" s="44">
        <v>153731.929</v>
      </c>
      <c r="AW12" s="44">
        <v>150536.834</v>
      </c>
      <c r="AX12" s="44">
        <v>144966.49299999999</v>
      </c>
      <c r="AY12" s="44">
        <v>141165.902</v>
      </c>
      <c r="AZ12" s="44">
        <v>152666.258</v>
      </c>
      <c r="BB12" s="44"/>
      <c r="BC12" s="91">
        <f t="shared" si="2"/>
        <v>9.6042831608667001</v>
      </c>
      <c r="BD12" s="91">
        <f t="shared" si="3"/>
        <v>6.8648136330652365</v>
      </c>
      <c r="BE12" s="91">
        <f t="shared" si="4"/>
        <v>-11.142056162115409</v>
      </c>
      <c r="BF12" s="91">
        <f t="shared" si="5"/>
        <v>8.7883051757387207</v>
      </c>
      <c r="BG12" s="91">
        <f t="shared" si="6"/>
        <v>1.8776857217266629</v>
      </c>
      <c r="BH12" s="91">
        <f t="shared" si="7"/>
        <v>9.5593683133333496</v>
      </c>
      <c r="BI12" s="91">
        <f t="shared" si="8"/>
        <v>-3.0408795226406493</v>
      </c>
      <c r="BJ12" s="91">
        <f t="shared" si="9"/>
        <v>11.65836386894723</v>
      </c>
      <c r="BK12" s="91">
        <f t="shared" si="10"/>
        <v>-10.120811820096465</v>
      </c>
      <c r="BL12" s="91">
        <f t="shared" si="11"/>
        <v>9.0320908744843109</v>
      </c>
      <c r="BM12" s="91">
        <f t="shared" si="12"/>
        <v>0.47158707340078099</v>
      </c>
      <c r="BN12" s="91">
        <f t="shared" si="1"/>
        <v>-0.92609576470529253</v>
      </c>
      <c r="BO12" s="91">
        <f t="shared" si="1"/>
        <v>-2.0783548484583192</v>
      </c>
      <c r="BP12" s="91">
        <f t="shared" si="1"/>
        <v>-3.7003176245888225</v>
      </c>
      <c r="BQ12" s="91"/>
      <c r="BR12" s="91"/>
      <c r="BS12" s="91"/>
    </row>
    <row r="13" spans="34:71" ht="15" customHeight="1">
      <c r="AH13" s="13" t="s">
        <v>95</v>
      </c>
      <c r="AI13" s="50">
        <v>99557.509000000005</v>
      </c>
      <c r="AJ13" s="50">
        <v>110168.526</v>
      </c>
      <c r="AK13" s="50">
        <v>116258.746</v>
      </c>
      <c r="AL13" s="50">
        <v>103181.04399999999</v>
      </c>
      <c r="AM13" s="51">
        <v>114623</v>
      </c>
      <c r="AN13" s="52">
        <v>113589.463</v>
      </c>
      <c r="AO13" s="51">
        <v>122744.59600000001</v>
      </c>
      <c r="AP13" s="51">
        <v>124381.33199999999</v>
      </c>
      <c r="AQ13" s="51">
        <v>136740.557</v>
      </c>
      <c r="AR13" s="44">
        <v>116900.231</v>
      </c>
      <c r="AS13" s="44">
        <v>125858.431</v>
      </c>
      <c r="AT13" s="44">
        <v>134966.51800000001</v>
      </c>
      <c r="AU13" s="44">
        <v>131461</v>
      </c>
      <c r="AV13" s="44">
        <v>131927.42600000001</v>
      </c>
      <c r="AW13" s="44">
        <v>129092.85400000001</v>
      </c>
      <c r="AX13" s="44">
        <v>126736.58900000001</v>
      </c>
      <c r="AY13" s="44">
        <v>133044.136</v>
      </c>
      <c r="AZ13" s="44">
        <v>128384.3</v>
      </c>
      <c r="BB13" s="44"/>
      <c r="BC13" s="91">
        <f t="shared" si="2"/>
        <v>10.658178480540315</v>
      </c>
      <c r="BD13" s="91">
        <f t="shared" si="3"/>
        <v>5.5280942943722433</v>
      </c>
      <c r="BE13" s="91">
        <f t="shared" si="4"/>
        <v>-11.248789832981688</v>
      </c>
      <c r="BF13" s="91">
        <f t="shared" si="5"/>
        <v>11.089203555645355</v>
      </c>
      <c r="BG13" s="91">
        <f t="shared" si="6"/>
        <v>-0.90168378074207967</v>
      </c>
      <c r="BH13" s="91">
        <f t="shared" si="7"/>
        <v>8.0598435437625007</v>
      </c>
      <c r="BI13" s="91">
        <f t="shared" si="8"/>
        <v>1.3334485210249047</v>
      </c>
      <c r="BJ13" s="91">
        <f t="shared" si="9"/>
        <v>9.936559450898951</v>
      </c>
      <c r="BK13" s="91">
        <f t="shared" si="10"/>
        <v>-14.509467004730714</v>
      </c>
      <c r="BL13" s="91">
        <f t="shared" si="11"/>
        <v>7.6631157384111637</v>
      </c>
      <c r="BM13" s="91">
        <f t="shared" si="12"/>
        <v>-2.5973241748742493</v>
      </c>
      <c r="BN13" s="91">
        <f t="shared" si="1"/>
        <v>0.35480180433742348</v>
      </c>
      <c r="BO13" s="91">
        <f t="shared" si="1"/>
        <v>-2.1485843284776873</v>
      </c>
      <c r="BP13" s="91">
        <f t="shared" si="1"/>
        <v>-1.8252482046759888</v>
      </c>
      <c r="BQ13" s="91"/>
      <c r="BR13" s="91"/>
      <c r="BS13" s="91"/>
    </row>
    <row r="14" spans="34:71" ht="15" customHeight="1">
      <c r="AH14" s="13" t="s">
        <v>96</v>
      </c>
      <c r="AI14" s="50">
        <v>101023.056</v>
      </c>
      <c r="AJ14" s="50">
        <v>112624.08500000001</v>
      </c>
      <c r="AK14" s="50">
        <v>116566.75399999999</v>
      </c>
      <c r="AL14" s="52">
        <v>109201.42200000001</v>
      </c>
      <c r="AM14" s="51">
        <v>116286</v>
      </c>
      <c r="AN14" s="52">
        <v>118542.413</v>
      </c>
      <c r="AO14" s="51">
        <v>125682.844</v>
      </c>
      <c r="AP14" s="51">
        <v>126210.14</v>
      </c>
      <c r="AQ14" s="51">
        <v>135343.18900000001</v>
      </c>
      <c r="AR14" s="44">
        <v>114883.465</v>
      </c>
      <c r="AS14" s="44">
        <v>122699.80200000001</v>
      </c>
      <c r="AT14" s="44">
        <v>130899.913</v>
      </c>
      <c r="AU14" s="44">
        <v>128727.41800000001</v>
      </c>
      <c r="AV14" s="44">
        <v>129918.201</v>
      </c>
      <c r="AW14" s="44">
        <v>129953.484</v>
      </c>
      <c r="AX14" s="44">
        <v>122817.34299999999</v>
      </c>
      <c r="AY14" s="44">
        <v>131636.462</v>
      </c>
      <c r="AZ14" s="44">
        <v>126634.837</v>
      </c>
      <c r="BA14" s="44"/>
      <c r="BB14" s="44"/>
      <c r="BC14" s="91">
        <f t="shared" si="2"/>
        <v>11.483545894711412</v>
      </c>
      <c r="BD14" s="91">
        <f t="shared" si="3"/>
        <v>3.5007334354813846</v>
      </c>
      <c r="BE14" s="91">
        <f t="shared" si="4"/>
        <v>-6.3185528868719976</v>
      </c>
      <c r="BF14" s="91">
        <f t="shared" si="5"/>
        <v>6.4876243095076225</v>
      </c>
      <c r="BG14" s="91">
        <f t="shared" si="6"/>
        <v>1.9403995321878753</v>
      </c>
      <c r="BH14" s="91">
        <f t="shared" si="7"/>
        <v>6.0235242554072199</v>
      </c>
      <c r="BI14" s="91">
        <f t="shared" si="8"/>
        <v>0.41954493009404015</v>
      </c>
      <c r="BJ14" s="91">
        <f t="shared" si="9"/>
        <v>7.2363829086949938</v>
      </c>
      <c r="BK14" s="91">
        <f t="shared" si="10"/>
        <v>-15.116921768409064</v>
      </c>
      <c r="BL14" s="91">
        <f t="shared" si="11"/>
        <v>6.8037093066439125</v>
      </c>
      <c r="BM14" s="91">
        <f t="shared" si="12"/>
        <v>-1.659661148896252</v>
      </c>
      <c r="BN14" s="91">
        <f t="shared" si="1"/>
        <v>0.9250422470215236</v>
      </c>
      <c r="BO14" s="91">
        <f t="shared" si="1"/>
        <v>2.7157857581472378E-2</v>
      </c>
      <c r="BP14" s="91">
        <f t="shared" si="1"/>
        <v>-5.4913041038591963</v>
      </c>
      <c r="BQ14" s="91"/>
      <c r="BR14" s="91"/>
      <c r="BS14" s="91"/>
    </row>
    <row r="15" spans="34:71" ht="15" customHeight="1">
      <c r="AH15" s="13" t="s">
        <v>97</v>
      </c>
      <c r="AI15" s="50">
        <v>105297.735</v>
      </c>
      <c r="AJ15" s="50">
        <v>119600.978</v>
      </c>
      <c r="AK15" s="50">
        <v>122685.886</v>
      </c>
      <c r="AL15" s="52">
        <v>116002.72100000001</v>
      </c>
      <c r="AM15" s="51">
        <v>126704</v>
      </c>
      <c r="AN15" s="52">
        <v>122679.977</v>
      </c>
      <c r="AO15" s="51">
        <v>129615.70299999999</v>
      </c>
      <c r="AP15" s="51">
        <v>130518.405</v>
      </c>
      <c r="AQ15" s="51">
        <v>141546.522</v>
      </c>
      <c r="AR15" s="44">
        <v>122358.71799999999</v>
      </c>
      <c r="AS15" s="44">
        <v>132444.179</v>
      </c>
      <c r="AT15" s="44">
        <v>141733.95699999999</v>
      </c>
      <c r="AU15" s="170">
        <v>145125.56400000001</v>
      </c>
      <c r="AV15" s="170">
        <v>146454.421</v>
      </c>
      <c r="AW15" s="170">
        <v>149680.66</v>
      </c>
      <c r="AX15" s="170">
        <v>139869.274</v>
      </c>
      <c r="AY15" s="44">
        <v>150213.20300000001</v>
      </c>
      <c r="AZ15" s="44">
        <v>146986.79399999999</v>
      </c>
      <c r="BA15" s="44"/>
      <c r="BB15" s="44"/>
      <c r="BC15" s="91">
        <f t="shared" si="2"/>
        <v>13.583618868914904</v>
      </c>
      <c r="BD15" s="91">
        <f t="shared" si="3"/>
        <v>2.5793334231765108</v>
      </c>
      <c r="BE15" s="91">
        <f t="shared" si="4"/>
        <v>-5.447378845191686</v>
      </c>
      <c r="BF15" s="91">
        <f t="shared" si="5"/>
        <v>9.2250241268047475</v>
      </c>
      <c r="BG15" s="91">
        <f t="shared" si="6"/>
        <v>-3.1759242012880384</v>
      </c>
      <c r="BH15" s="91">
        <f t="shared" si="7"/>
        <v>5.6535110044893422</v>
      </c>
      <c r="BI15" s="91">
        <f t="shared" si="8"/>
        <v>0.69644493615099723</v>
      </c>
      <c r="BJ15" s="91">
        <f t="shared" si="9"/>
        <v>8.4494727008041401</v>
      </c>
      <c r="BK15" s="91">
        <f t="shared" si="10"/>
        <v>-13.555828662466185</v>
      </c>
      <c r="BL15" s="91">
        <f t="shared" si="11"/>
        <v>8.2425356892019899</v>
      </c>
      <c r="BM15" s="91">
        <f t="shared" si="12"/>
        <v>2.3929389059532236</v>
      </c>
      <c r="BN15" s="91">
        <f t="shared" si="1"/>
        <v>0.915660179622102</v>
      </c>
      <c r="BO15" s="91">
        <f t="shared" si="1"/>
        <v>2.2028962853910761</v>
      </c>
      <c r="BP15" s="91">
        <f t="shared" si="1"/>
        <v>-6.5548789001865675</v>
      </c>
      <c r="BQ15" s="91"/>
      <c r="BR15" s="91"/>
      <c r="BS15" s="91"/>
    </row>
    <row r="16" spans="34:71" ht="15" customHeight="1">
      <c r="AH16" s="13" t="s">
        <v>98</v>
      </c>
      <c r="AI16" s="50">
        <v>116789.539</v>
      </c>
      <c r="AJ16" s="50">
        <v>133957.80100000001</v>
      </c>
      <c r="AK16" s="50">
        <v>135442.05800000002</v>
      </c>
      <c r="AL16" s="50">
        <v>130022.18399999999</v>
      </c>
      <c r="AM16" s="51">
        <v>142493</v>
      </c>
      <c r="AN16" s="52">
        <v>139341.45800000001</v>
      </c>
      <c r="AO16" s="51">
        <v>143728.92300000001</v>
      </c>
      <c r="AP16" s="51">
        <v>148616.99599999998</v>
      </c>
      <c r="AQ16" s="51">
        <v>159439.87700000001</v>
      </c>
      <c r="AR16" s="44">
        <v>144576.147</v>
      </c>
      <c r="AS16" s="44">
        <v>159101.288</v>
      </c>
      <c r="AT16" s="44">
        <v>164970.49</v>
      </c>
      <c r="AU16" s="44">
        <v>175782.13099999999</v>
      </c>
      <c r="AV16" s="44">
        <v>173049.77799999999</v>
      </c>
      <c r="AW16" s="44">
        <v>183896.84599999999</v>
      </c>
      <c r="AX16" s="44">
        <v>173728.755</v>
      </c>
      <c r="AY16" s="44">
        <v>187872.008</v>
      </c>
      <c r="AZ16" s="44">
        <v>176458.96299999999</v>
      </c>
      <c r="BA16" s="44"/>
      <c r="BB16" s="44"/>
      <c r="BC16" s="91">
        <f t="shared" si="2"/>
        <v>14.700171048710109</v>
      </c>
      <c r="BD16" s="91">
        <f t="shared" si="3"/>
        <v>1.1080034077298739</v>
      </c>
      <c r="BE16" s="91">
        <f t="shared" si="4"/>
        <v>-4.0016181679696778</v>
      </c>
      <c r="BF16" s="91">
        <f t="shared" si="5"/>
        <v>9.591298666387571</v>
      </c>
      <c r="BG16" s="91">
        <f t="shared" si="6"/>
        <v>-2.211717066803276</v>
      </c>
      <c r="BH16" s="91">
        <f t="shared" si="7"/>
        <v>3.1487147206397115</v>
      </c>
      <c r="BI16" s="91">
        <f t="shared" si="8"/>
        <v>3.4008972571233809</v>
      </c>
      <c r="BJ16" s="91">
        <f t="shared" si="9"/>
        <v>7.2823979028616703</v>
      </c>
      <c r="BK16" s="91">
        <f t="shared" si="10"/>
        <v>-9.3224670513261891</v>
      </c>
      <c r="BL16" s="91">
        <f t="shared" si="11"/>
        <v>10.046706390646865</v>
      </c>
      <c r="BM16" s="91">
        <f t="shared" si="12"/>
        <v>6.5536818130321306</v>
      </c>
      <c r="BN16" s="91">
        <f t="shared" si="1"/>
        <v>-1.5543974717202591</v>
      </c>
      <c r="BO16" s="91">
        <f t="shared" si="1"/>
        <v>6.268177934328234</v>
      </c>
      <c r="BP16" s="91">
        <f t="shared" si="1"/>
        <v>-5.5292362110440862</v>
      </c>
      <c r="BQ16" s="91"/>
      <c r="BR16" s="91"/>
      <c r="BS16" s="91"/>
    </row>
    <row r="17" spans="34:71" ht="15" customHeight="1">
      <c r="AH17" s="13" t="s">
        <v>99</v>
      </c>
      <c r="AI17" s="50">
        <v>148394.88099999999</v>
      </c>
      <c r="AJ17" s="50">
        <v>168960.54</v>
      </c>
      <c r="AK17" s="50">
        <v>153500.902</v>
      </c>
      <c r="AL17" s="50">
        <v>159538.43900000001</v>
      </c>
      <c r="AM17" s="50">
        <v>174353.05100000001</v>
      </c>
      <c r="AN17" s="50">
        <v>175013.95</v>
      </c>
      <c r="AO17" s="51">
        <v>175760.81200000001</v>
      </c>
      <c r="AP17" s="51">
        <v>189809.427</v>
      </c>
      <c r="AQ17" s="51">
        <v>200440.89300000001</v>
      </c>
      <c r="AR17" s="44">
        <v>180922.337</v>
      </c>
      <c r="AS17" s="44">
        <v>205180.913</v>
      </c>
      <c r="AT17" s="44">
        <v>209412.48800000001</v>
      </c>
      <c r="AU17" s="44">
        <v>218047.68</v>
      </c>
      <c r="AV17" s="44">
        <v>221735.21299999999</v>
      </c>
      <c r="AW17" s="44">
        <v>224250.617</v>
      </c>
      <c r="AX17" s="44">
        <v>215925.913</v>
      </c>
      <c r="AY17" s="44">
        <v>226490.45</v>
      </c>
      <c r="AZ17" s="44">
        <v>217547.514</v>
      </c>
      <c r="BA17" s="44"/>
      <c r="BB17" s="44"/>
      <c r="BC17" s="91">
        <f t="shared" si="2"/>
        <v>13.858738833450746</v>
      </c>
      <c r="BD17" s="91">
        <f t="shared" si="3"/>
        <v>-9.1498512019433704</v>
      </c>
      <c r="BE17" s="91">
        <f t="shared" si="4"/>
        <v>3.9332257474291588</v>
      </c>
      <c r="BF17" s="91">
        <f t="shared" si="5"/>
        <v>9.2859201160918836</v>
      </c>
      <c r="BG17" s="91">
        <f t="shared" si="6"/>
        <v>0.3790578921386345</v>
      </c>
      <c r="BH17" s="91">
        <f t="shared" si="7"/>
        <v>0.42674426809976573</v>
      </c>
      <c r="BI17" s="91">
        <f t="shared" si="8"/>
        <v>7.9930303235057787</v>
      </c>
      <c r="BJ17" s="91">
        <f t="shared" si="9"/>
        <v>5.6011264393101001</v>
      </c>
      <c r="BK17" s="91">
        <f t="shared" si="10"/>
        <v>-9.737811335733781</v>
      </c>
      <c r="BL17" s="91">
        <f t="shared" si="11"/>
        <v>13.4082813666065</v>
      </c>
      <c r="BM17" s="91">
        <f t="shared" si="12"/>
        <v>4.1235324991697686</v>
      </c>
      <c r="BN17" s="91">
        <f t="shared" si="1"/>
        <v>1.6911590162298484</v>
      </c>
      <c r="BO17" s="91">
        <f t="shared" si="1"/>
        <v>1.1344179239586971</v>
      </c>
      <c r="BP17" s="91">
        <f t="shared" si="1"/>
        <v>-3.7122323725869655</v>
      </c>
      <c r="BQ17" s="91"/>
      <c r="BR17" s="91"/>
      <c r="BS17" s="91"/>
    </row>
    <row r="18" spans="34:71" ht="15" customHeight="1">
      <c r="AH18" s="13" t="s">
        <v>100</v>
      </c>
      <c r="AI18" s="50">
        <v>160060.024</v>
      </c>
      <c r="AJ18" s="50">
        <v>175653.101</v>
      </c>
      <c r="AK18" s="50">
        <v>162188.38099999999</v>
      </c>
      <c r="AL18" s="50">
        <v>167774</v>
      </c>
      <c r="AM18" s="51">
        <v>178950</v>
      </c>
      <c r="AN18" s="51">
        <v>185046.495</v>
      </c>
      <c r="AO18" s="51">
        <v>186625.883</v>
      </c>
      <c r="AP18" s="51">
        <v>203875.09100000001</v>
      </c>
      <c r="AQ18" s="51">
        <v>205818.52600000001</v>
      </c>
      <c r="AR18" s="44">
        <v>188253.84</v>
      </c>
      <c r="AS18" s="44">
        <v>216547.174</v>
      </c>
      <c r="AT18" s="44">
        <v>224032.4</v>
      </c>
      <c r="AU18" s="44">
        <v>227096</v>
      </c>
      <c r="AV18" s="44">
        <v>232321.15700000001</v>
      </c>
      <c r="AW18" s="44">
        <v>234970.924</v>
      </c>
      <c r="AX18" s="44">
        <v>226033.94500000001</v>
      </c>
      <c r="AY18" s="44">
        <v>232604.02900000001</v>
      </c>
      <c r="AZ18" s="44">
        <v>216431.62700000001</v>
      </c>
      <c r="BA18" s="44"/>
      <c r="BB18" s="44"/>
      <c r="BC18" s="91">
        <f t="shared" si="2"/>
        <v>9.7420184067946956</v>
      </c>
      <c r="BD18" s="91">
        <f t="shared" si="3"/>
        <v>-7.6655179574654948</v>
      </c>
      <c r="BE18" s="91">
        <f t="shared" si="4"/>
        <v>3.4439082291597645</v>
      </c>
      <c r="BF18" s="91">
        <f t="shared" si="5"/>
        <v>6.6613420434632253</v>
      </c>
      <c r="BG18" s="91">
        <f t="shared" si="6"/>
        <v>3.4068147527242187</v>
      </c>
      <c r="BH18" s="91">
        <f t="shared" si="7"/>
        <v>0.85350873573692976</v>
      </c>
      <c r="BI18" s="91">
        <f t="shared" si="8"/>
        <v>9.2426665169482511</v>
      </c>
      <c r="BJ18" s="91">
        <f t="shared" si="9"/>
        <v>0.95324788843380581</v>
      </c>
      <c r="BK18" s="91">
        <f t="shared" si="10"/>
        <v>-8.5340646157382452</v>
      </c>
      <c r="BL18" s="91">
        <f t="shared" si="11"/>
        <v>15.029352920503513</v>
      </c>
      <c r="BM18" s="91">
        <f t="shared" si="12"/>
        <v>1.3674807751021811</v>
      </c>
      <c r="BN18" s="91">
        <f t="shared" si="1"/>
        <v>2.3008582273575939</v>
      </c>
      <c r="BO18" s="91">
        <f t="shared" si="1"/>
        <v>1.1405620711504971</v>
      </c>
      <c r="BP18" s="91">
        <f t="shared" si="1"/>
        <v>-3.8034403780103365</v>
      </c>
      <c r="BQ18" s="91"/>
      <c r="BR18" s="91"/>
      <c r="BS18" s="91"/>
    </row>
    <row r="19" spans="34:71" ht="15" customHeight="1">
      <c r="AH19" s="13" t="s">
        <v>101</v>
      </c>
      <c r="AI19" s="50">
        <v>160161.01</v>
      </c>
      <c r="AJ19" s="50">
        <v>176072.24400000001</v>
      </c>
      <c r="AK19" s="50">
        <v>163890.584</v>
      </c>
      <c r="AL19" s="50">
        <v>168482.7</v>
      </c>
      <c r="AM19" s="51">
        <v>181102.734</v>
      </c>
      <c r="AN19" s="51">
        <v>186330.019</v>
      </c>
      <c r="AO19" s="51">
        <v>189949.18599999999</v>
      </c>
      <c r="AP19" s="51">
        <v>213074.94</v>
      </c>
      <c r="AQ19" s="51">
        <v>195557.03200000001</v>
      </c>
      <c r="AR19" s="44">
        <v>197132</v>
      </c>
      <c r="AS19" s="44">
        <v>222959.32000000004</v>
      </c>
      <c r="AT19" s="44">
        <v>222945.48300000001</v>
      </c>
      <c r="AU19" s="44">
        <v>223792.04699999999</v>
      </c>
      <c r="AV19" s="44">
        <v>229645.53</v>
      </c>
      <c r="AW19" s="44">
        <v>235715.97899999999</v>
      </c>
      <c r="AX19" s="44">
        <v>221820.24100000001</v>
      </c>
      <c r="AY19" s="44">
        <v>228810.44</v>
      </c>
      <c r="AZ19" s="44">
        <v>227315.84099999999</v>
      </c>
      <c r="BA19" s="44"/>
      <c r="BB19" s="44"/>
      <c r="BC19" s="91">
        <f t="shared" si="2"/>
        <v>9.934524014302859</v>
      </c>
      <c r="BD19" s="91">
        <f t="shared" si="3"/>
        <v>-6.9185578165289918</v>
      </c>
      <c r="BE19" s="91">
        <f t="shared" si="4"/>
        <v>2.8019401041367908</v>
      </c>
      <c r="BF19" s="91">
        <f t="shared" si="5"/>
        <v>7.4904034657564234</v>
      </c>
      <c r="BG19" s="91">
        <f t="shared" si="6"/>
        <v>2.8863644874626893</v>
      </c>
      <c r="BH19" s="91">
        <f t="shared" si="7"/>
        <v>1.9423424198759864</v>
      </c>
      <c r="BI19" s="91">
        <f t="shared" si="8"/>
        <v>12.174705502554772</v>
      </c>
      <c r="BJ19" s="91">
        <f t="shared" si="9"/>
        <v>-8.2214773825584508</v>
      </c>
      <c r="BK19" s="91">
        <f t="shared" si="10"/>
        <v>0.80537528305297812</v>
      </c>
      <c r="BL19" s="91">
        <f t="shared" si="11"/>
        <v>13.101536026621785</v>
      </c>
      <c r="BM19" s="91">
        <f t="shared" si="12"/>
        <v>0.37971794207645182</v>
      </c>
      <c r="BN19" s="91">
        <f t="shared" si="1"/>
        <v>2.6155902671554765</v>
      </c>
      <c r="BO19" s="91">
        <f t="shared" si="1"/>
        <v>2.6433995906647967</v>
      </c>
      <c r="BP19" s="91">
        <f t="shared" si="1"/>
        <v>-5.8951192273647202</v>
      </c>
      <c r="BQ19" s="91"/>
      <c r="BR19" s="91"/>
      <c r="BS19" s="91"/>
    </row>
    <row r="20" spans="34:71" ht="15" customHeight="1">
      <c r="AH20" s="12"/>
      <c r="AI20" s="52">
        <f>SUM(AI8:AI19)</f>
        <v>1447213.0089999998</v>
      </c>
      <c r="AJ20" s="52">
        <f t="shared" ref="AJ20:AZ20" si="13">SUM(AJ8:AJ19)</f>
        <v>1636818.297</v>
      </c>
      <c r="AK20" s="52">
        <f t="shared" si="13"/>
        <v>1605391.798</v>
      </c>
      <c r="AL20" s="52">
        <f t="shared" si="13"/>
        <v>1563168.693</v>
      </c>
      <c r="AM20" s="52">
        <f t="shared" si="13"/>
        <v>1676480.7509999999</v>
      </c>
      <c r="AN20" s="52">
        <f t="shared" si="13"/>
        <v>1723253.4920000003</v>
      </c>
      <c r="AO20" s="52">
        <f t="shared" si="13"/>
        <v>1818115.7049999998</v>
      </c>
      <c r="AP20" s="52">
        <f t="shared" si="13"/>
        <v>1874650.2749999999</v>
      </c>
      <c r="AQ20" s="52">
        <f t="shared" si="13"/>
        <v>1971626.5390000003</v>
      </c>
      <c r="AR20" s="52">
        <f t="shared" si="13"/>
        <v>1772670.122</v>
      </c>
      <c r="AS20" s="52">
        <f t="shared" si="13"/>
        <v>2002667.7169999999</v>
      </c>
      <c r="AT20" s="52">
        <f t="shared" si="13"/>
        <v>2103738.5380000002</v>
      </c>
      <c r="AU20" s="52">
        <f t="shared" si="13"/>
        <v>2119080.568</v>
      </c>
      <c r="AV20" s="52">
        <f t="shared" si="13"/>
        <v>2149151.8359999997</v>
      </c>
      <c r="AW20" s="52">
        <f t="shared" si="13"/>
        <v>2148729.02</v>
      </c>
      <c r="AX20" s="52">
        <f t="shared" si="13"/>
        <v>2028825.0520000001</v>
      </c>
      <c r="AY20" s="52">
        <f t="shared" si="13"/>
        <v>2116451.5040000002</v>
      </c>
      <c r="AZ20" s="44">
        <f t="shared" si="13"/>
        <v>2115049.9350000001</v>
      </c>
      <c r="BA20" s="44"/>
      <c r="BB20" s="44"/>
      <c r="BC20" s="91">
        <f t="shared" si="2"/>
        <v>13.101408487960885</v>
      </c>
      <c r="BD20" s="91">
        <f t="shared" si="3"/>
        <v>-1.9199748107410208</v>
      </c>
      <c r="BE20" s="91">
        <f t="shared" si="4"/>
        <v>-2.6300810215052595</v>
      </c>
      <c r="BF20" s="91">
        <f t="shared" si="5"/>
        <v>7.248869460309737</v>
      </c>
      <c r="BG20" s="91">
        <f t="shared" si="6"/>
        <v>2.7899360593374611</v>
      </c>
      <c r="BH20" s="91">
        <f t="shared" si="7"/>
        <v>5.5048321933125921</v>
      </c>
      <c r="BI20" s="91">
        <f t="shared" si="8"/>
        <v>3.1095144189406732</v>
      </c>
      <c r="BJ20" s="91">
        <f t="shared" si="9"/>
        <v>5.1730322873155821</v>
      </c>
      <c r="BK20" s="91">
        <f t="shared" si="10"/>
        <v>-10.090978847389131</v>
      </c>
      <c r="BL20" s="91">
        <f t="shared" si="11"/>
        <v>12.974641595499282</v>
      </c>
      <c r="BM20" s="91">
        <f t="shared" si="12"/>
        <v>0.72927456159002091</v>
      </c>
      <c r="BN20" s="91">
        <f t="shared" si="1"/>
        <v>1.4190714810046634</v>
      </c>
      <c r="BO20" s="91">
        <f t="shared" si="1"/>
        <v>-1.9673621608173875E-2</v>
      </c>
      <c r="BP20" s="91">
        <f t="shared" si="1"/>
        <v>-5.5802275151475289</v>
      </c>
      <c r="BQ20" s="91"/>
      <c r="BR20" s="91"/>
      <c r="BS20" s="91"/>
    </row>
    <row r="21" spans="34:71" ht="15" customHeight="1">
      <c r="AH21" s="12"/>
      <c r="AI21" s="52"/>
      <c r="AJ21" s="52"/>
      <c r="AK21" s="53"/>
      <c r="AL21" s="53"/>
      <c r="AM21" s="53"/>
      <c r="BM21" s="91"/>
    </row>
    <row r="22" spans="34:71" ht="15" customHeight="1">
      <c r="AH22" s="11" t="s">
        <v>103</v>
      </c>
      <c r="BM22" s="91"/>
    </row>
    <row r="23" spans="34:71" ht="15" customHeight="1">
      <c r="BM23" s="91"/>
    </row>
    <row r="25" spans="34:71" ht="12">
      <c r="AH25" s="679" t="s">
        <v>102</v>
      </c>
      <c r="AI25" s="679"/>
      <c r="AJ25" s="679"/>
      <c r="AK25" s="679"/>
      <c r="AL25" s="679"/>
      <c r="AM25" s="679"/>
      <c r="AN25" s="679"/>
    </row>
    <row r="26" spans="34:71" ht="12">
      <c r="AH26" s="46"/>
      <c r="AI26" s="47">
        <v>2000</v>
      </c>
      <c r="AJ26" s="47">
        <v>2001</v>
      </c>
      <c r="AK26" s="47">
        <v>2002</v>
      </c>
      <c r="AL26" s="47">
        <v>2003</v>
      </c>
      <c r="AM26" s="47">
        <v>2004</v>
      </c>
      <c r="AN26" s="48">
        <v>2005</v>
      </c>
      <c r="AO26" s="48">
        <v>2006</v>
      </c>
      <c r="AP26" s="48">
        <v>2007</v>
      </c>
      <c r="AQ26" s="49">
        <v>2008</v>
      </c>
      <c r="AR26" s="11">
        <v>2009</v>
      </c>
      <c r="AS26" s="11">
        <v>2010</v>
      </c>
      <c r="AT26" s="11">
        <v>2011</v>
      </c>
      <c r="AU26" s="11">
        <v>2012</v>
      </c>
      <c r="AV26" s="11">
        <v>2013</v>
      </c>
      <c r="AW26" s="11">
        <v>2014</v>
      </c>
      <c r="AX26" s="11">
        <v>2015</v>
      </c>
      <c r="AY26" s="11">
        <v>2016</v>
      </c>
      <c r="AZ26" s="11">
        <v>2017</v>
      </c>
      <c r="BA26" s="11">
        <v>2018</v>
      </c>
    </row>
    <row r="27" spans="34:71">
      <c r="AH27" s="13" t="s">
        <v>90</v>
      </c>
      <c r="AI27" s="50">
        <v>127505.473</v>
      </c>
      <c r="AJ27" s="50">
        <v>145645.41699999999</v>
      </c>
      <c r="AK27" s="50">
        <v>149680.73300000001</v>
      </c>
      <c r="AL27" s="50">
        <v>146598.23200000002</v>
      </c>
      <c r="AM27" s="51">
        <v>155689</v>
      </c>
      <c r="AN27" s="51">
        <v>165495.63500000001</v>
      </c>
      <c r="AO27" s="52">
        <v>173593.74900000001</v>
      </c>
      <c r="AP27" s="51">
        <v>176127.758</v>
      </c>
      <c r="AQ27" s="51">
        <v>193539.63699999999</v>
      </c>
      <c r="AR27" s="44">
        <v>166371.12100000001</v>
      </c>
      <c r="AS27" s="44">
        <v>191072.61300000001</v>
      </c>
      <c r="AT27" s="44">
        <v>206708.054</v>
      </c>
      <c r="AU27" s="165">
        <v>196314.91899999999</v>
      </c>
      <c r="AV27" s="165">
        <v>211487.97899999999</v>
      </c>
      <c r="AW27" s="165">
        <v>203922.56899999999</v>
      </c>
      <c r="AX27" s="165">
        <v>206584.867</v>
      </c>
      <c r="AY27" s="44">
        <v>198787.693</v>
      </c>
      <c r="AZ27" s="44">
        <v>198216</v>
      </c>
      <c r="BA27" s="44">
        <v>208051.04800000001</v>
      </c>
      <c r="BB27" s="44"/>
    </row>
    <row r="28" spans="34:71">
      <c r="AH28" s="13" t="s">
        <v>91</v>
      </c>
      <c r="AI28" s="50">
        <v>101495.53599999999</v>
      </c>
      <c r="AJ28" s="50">
        <v>122157.65300000001</v>
      </c>
      <c r="AK28" s="50">
        <v>112206.06600000001</v>
      </c>
      <c r="AL28" s="50">
        <v>117303.06099999999</v>
      </c>
      <c r="AM28" s="51">
        <v>124145.935</v>
      </c>
      <c r="AN28" s="51">
        <v>130710.897</v>
      </c>
      <c r="AO28" s="51">
        <v>145112.39199999999</v>
      </c>
      <c r="AP28" s="51">
        <v>142560.76199999999</v>
      </c>
      <c r="AQ28" s="51">
        <v>153476.45699999999</v>
      </c>
      <c r="AR28" s="44">
        <v>130995.745</v>
      </c>
      <c r="AS28" s="44">
        <v>156867.63500000001</v>
      </c>
      <c r="AT28" s="44">
        <v>172534.69</v>
      </c>
      <c r="AU28" s="44">
        <v>167974.61600000001</v>
      </c>
      <c r="AV28" s="44">
        <v>170312.03099999999</v>
      </c>
      <c r="AW28" s="44">
        <v>173165.66399999999</v>
      </c>
      <c r="AX28" s="44">
        <v>156987.804</v>
      </c>
      <c r="AY28" s="44">
        <v>155800.603</v>
      </c>
      <c r="AZ28" s="44">
        <v>158891.75</v>
      </c>
      <c r="BA28" s="44">
        <v>166258.90400000001</v>
      </c>
      <c r="BB28" s="44"/>
    </row>
    <row r="29" spans="34:71">
      <c r="AH29" s="13" t="s">
        <v>92</v>
      </c>
      <c r="AI29" s="50">
        <v>111147.033</v>
      </c>
      <c r="AJ29" s="50">
        <v>128797.88</v>
      </c>
      <c r="AK29" s="50">
        <v>117831.33100000001</v>
      </c>
      <c r="AL29" s="50">
        <v>119138.803</v>
      </c>
      <c r="AM29" s="50">
        <v>121269.031</v>
      </c>
      <c r="AN29" s="50">
        <v>131322.38699999999</v>
      </c>
      <c r="AO29" s="51">
        <v>147406.17499999999</v>
      </c>
      <c r="AP29" s="51">
        <v>150126.58500000002</v>
      </c>
      <c r="AQ29" s="51">
        <v>151880.41899999999</v>
      </c>
      <c r="AR29" s="44">
        <v>141949.69500000001</v>
      </c>
      <c r="AS29" s="44">
        <v>167903.96799999999</v>
      </c>
      <c r="AT29" s="44">
        <v>177517.55900000001</v>
      </c>
      <c r="AU29" s="44">
        <v>179337.33300000001</v>
      </c>
      <c r="AV29" s="44">
        <v>181824.889</v>
      </c>
      <c r="AW29" s="44">
        <v>176008.64499999999</v>
      </c>
      <c r="AX29" s="44">
        <v>152202.421</v>
      </c>
      <c r="AY29" s="44">
        <v>153602.44899999999</v>
      </c>
      <c r="AZ29" s="44">
        <v>166183.64000000001</v>
      </c>
      <c r="BA29" s="44">
        <v>167073.82500000001</v>
      </c>
      <c r="BB29" s="44"/>
    </row>
    <row r="30" spans="34:71">
      <c r="AH30" s="13" t="s">
        <v>93</v>
      </c>
      <c r="AI30" s="50">
        <v>107260.61</v>
      </c>
      <c r="AJ30" s="50">
        <v>124236.84299999999</v>
      </c>
      <c r="AK30" s="50">
        <v>128031.897</v>
      </c>
      <c r="AL30" s="50">
        <v>112980.12299999999</v>
      </c>
      <c r="AM30" s="51">
        <v>117993</v>
      </c>
      <c r="AN30" s="52">
        <v>130001.648</v>
      </c>
      <c r="AO30" s="51">
        <v>140749.95600000001</v>
      </c>
      <c r="AP30" s="51">
        <v>136373.78200000001</v>
      </c>
      <c r="AQ30" s="51">
        <v>149365.65700000001</v>
      </c>
      <c r="AR30" s="44">
        <v>134876.20600000001</v>
      </c>
      <c r="AS30" s="44">
        <v>156528.39600000001</v>
      </c>
      <c r="AT30" s="44">
        <v>163576.36600000001</v>
      </c>
      <c r="AU30" s="44">
        <v>170252.91800000001</v>
      </c>
      <c r="AV30" s="44">
        <v>166743.28200000001</v>
      </c>
      <c r="AW30" s="44">
        <v>157533.94399999999</v>
      </c>
      <c r="AX30" s="44">
        <v>141151.40700000001</v>
      </c>
      <c r="AY30" s="44">
        <v>135524.079</v>
      </c>
      <c r="AZ30" s="44">
        <v>155500.46799999999</v>
      </c>
      <c r="BA30" s="44">
        <v>163507.64600000001</v>
      </c>
      <c r="BB30" s="44"/>
    </row>
    <row r="31" spans="34:71">
      <c r="AH31" s="13" t="s">
        <v>94</v>
      </c>
      <c r="AI31" s="50">
        <v>108520.603</v>
      </c>
      <c r="AJ31" s="50">
        <v>118943.22900000001</v>
      </c>
      <c r="AK31" s="50">
        <v>127108.46</v>
      </c>
      <c r="AL31" s="50">
        <v>112945.96400000001</v>
      </c>
      <c r="AM31" s="50">
        <v>122872</v>
      </c>
      <c r="AN31" s="50">
        <v>125179.15</v>
      </c>
      <c r="AO31" s="51">
        <v>137145.486</v>
      </c>
      <c r="AP31" s="51">
        <v>132975.057</v>
      </c>
      <c r="AQ31" s="51">
        <v>148477.77299999999</v>
      </c>
      <c r="AR31" s="44">
        <v>133450.617</v>
      </c>
      <c r="AS31" s="44">
        <v>145503.99799999999</v>
      </c>
      <c r="AT31" s="44">
        <v>154440.62</v>
      </c>
      <c r="AU31" s="44">
        <v>155168.94200000001</v>
      </c>
      <c r="AV31" s="44">
        <v>153731.929</v>
      </c>
      <c r="AW31" s="44">
        <v>150536.834</v>
      </c>
      <c r="AX31" s="44">
        <v>144966.49299999999</v>
      </c>
      <c r="AY31" s="44">
        <v>132902.889</v>
      </c>
      <c r="AZ31" s="44">
        <v>142514.50099999999</v>
      </c>
      <c r="BA31" s="44"/>
      <c r="BB31" s="44"/>
    </row>
    <row r="32" spans="34:71">
      <c r="AH32" s="13" t="s">
        <v>95</v>
      </c>
      <c r="AI32" s="50">
        <v>99557.509000000005</v>
      </c>
      <c r="AJ32" s="50">
        <v>110168.526</v>
      </c>
      <c r="AK32" s="50">
        <v>116258.746</v>
      </c>
      <c r="AL32" s="50">
        <v>103181.04399999999</v>
      </c>
      <c r="AM32" s="51">
        <v>114623</v>
      </c>
      <c r="AN32" s="52">
        <v>113589.463</v>
      </c>
      <c r="AO32" s="51">
        <v>122744.59600000001</v>
      </c>
      <c r="AP32" s="51">
        <v>124381.33199999999</v>
      </c>
      <c r="AQ32" s="51">
        <v>136740.557</v>
      </c>
      <c r="AR32" s="44">
        <v>116900.231</v>
      </c>
      <c r="AS32" s="44">
        <v>125858.431</v>
      </c>
      <c r="AT32" s="44">
        <v>134966.51800000001</v>
      </c>
      <c r="AU32" s="44">
        <v>131461</v>
      </c>
      <c r="AV32" s="44">
        <v>131927.42600000001</v>
      </c>
      <c r="AW32" s="44">
        <v>129092.85400000001</v>
      </c>
      <c r="AX32" s="44">
        <v>126736.58900000001</v>
      </c>
      <c r="AY32" s="44">
        <v>124628.327</v>
      </c>
      <c r="AZ32" s="44">
        <v>119494.893</v>
      </c>
      <c r="BA32" s="44"/>
      <c r="BB32" s="44"/>
    </row>
    <row r="33" spans="34:54">
      <c r="AH33" s="13" t="s">
        <v>96</v>
      </c>
      <c r="AI33" s="50">
        <v>101023.056</v>
      </c>
      <c r="AJ33" s="50">
        <v>112624.08500000001</v>
      </c>
      <c r="AK33" s="50">
        <v>116566.75399999999</v>
      </c>
      <c r="AL33" s="52">
        <v>109201.42200000001</v>
      </c>
      <c r="AM33" s="51">
        <v>116286</v>
      </c>
      <c r="AN33" s="52">
        <v>118542.413</v>
      </c>
      <c r="AO33" s="51">
        <v>125682.844</v>
      </c>
      <c r="AP33" s="51">
        <v>126210.14</v>
      </c>
      <c r="AQ33" s="51">
        <v>135343.18900000001</v>
      </c>
      <c r="AR33" s="44">
        <v>114883.465</v>
      </c>
      <c r="AS33" s="44">
        <v>122699.80200000001</v>
      </c>
      <c r="AT33" s="44">
        <v>130899.913</v>
      </c>
      <c r="AU33" s="44">
        <v>128727.41800000001</v>
      </c>
      <c r="AV33" s="44">
        <v>129918.201</v>
      </c>
      <c r="AW33" s="44">
        <v>129953.484</v>
      </c>
      <c r="AX33" s="44">
        <v>122817.34299999999</v>
      </c>
      <c r="AY33" s="44">
        <v>123439.03200000001</v>
      </c>
      <c r="AZ33" s="44">
        <v>118155.306</v>
      </c>
      <c r="BA33" s="44"/>
      <c r="BB33" s="44"/>
    </row>
    <row r="34" spans="34:54">
      <c r="AH34" s="13" t="s">
        <v>97</v>
      </c>
      <c r="AI34" s="50">
        <v>105297.735</v>
      </c>
      <c r="AJ34" s="50">
        <v>119600.978</v>
      </c>
      <c r="AK34" s="50">
        <v>122685.886</v>
      </c>
      <c r="AL34" s="52">
        <v>116002.72100000001</v>
      </c>
      <c r="AM34" s="51">
        <v>126704</v>
      </c>
      <c r="AN34" s="52">
        <v>122679.977</v>
      </c>
      <c r="AO34" s="51">
        <v>129615.70299999999</v>
      </c>
      <c r="AP34" s="51">
        <v>130518.405</v>
      </c>
      <c r="AQ34" s="51">
        <v>141546.522</v>
      </c>
      <c r="AR34" s="44">
        <v>122358.71799999999</v>
      </c>
      <c r="AS34" s="44">
        <v>132444.179</v>
      </c>
      <c r="AT34" s="44">
        <v>141733.95699999999</v>
      </c>
      <c r="AU34" s="170">
        <v>145125.56400000001</v>
      </c>
      <c r="AV34" s="170">
        <v>146454.421</v>
      </c>
      <c r="AW34" s="170">
        <v>149680.66</v>
      </c>
      <c r="AX34" s="170">
        <v>139869.274</v>
      </c>
      <c r="AY34" s="44">
        <v>141114.62400000001</v>
      </c>
      <c r="AZ34" s="44">
        <v>138460.579</v>
      </c>
      <c r="BA34" s="44"/>
      <c r="BB34" s="44"/>
    </row>
    <row r="35" spans="34:54">
      <c r="AH35" s="13" t="s">
        <v>98</v>
      </c>
      <c r="AI35" s="50">
        <v>116789.539</v>
      </c>
      <c r="AJ35" s="50">
        <v>133957.80100000001</v>
      </c>
      <c r="AK35" s="50">
        <v>135442.05800000002</v>
      </c>
      <c r="AL35" s="50">
        <v>130022.18399999999</v>
      </c>
      <c r="AM35" s="51">
        <v>142493</v>
      </c>
      <c r="AN35" s="52">
        <v>139341.45800000001</v>
      </c>
      <c r="AO35" s="51">
        <v>143728.92300000001</v>
      </c>
      <c r="AP35" s="51">
        <v>148616.99599999998</v>
      </c>
      <c r="AQ35" s="51">
        <v>159439.87700000001</v>
      </c>
      <c r="AR35" s="44">
        <v>144576.147</v>
      </c>
      <c r="AS35" s="44">
        <v>159101.288</v>
      </c>
      <c r="AT35" s="44">
        <v>164970.49</v>
      </c>
      <c r="AU35" s="44">
        <v>175782.13099999999</v>
      </c>
      <c r="AV35" s="44">
        <v>173049.77799999999</v>
      </c>
      <c r="AW35" s="44">
        <v>183896.84599999999</v>
      </c>
      <c r="AX35" s="44">
        <v>173728.755</v>
      </c>
      <c r="AY35" s="44">
        <v>176785.85200000001</v>
      </c>
      <c r="AZ35" s="44">
        <v>166196.432</v>
      </c>
      <c r="BA35" s="44"/>
      <c r="BB35" s="44"/>
    </row>
    <row r="36" spans="34:54">
      <c r="AH36" s="13" t="s">
        <v>99</v>
      </c>
      <c r="AI36" s="50">
        <v>148394.88099999999</v>
      </c>
      <c r="AJ36" s="50">
        <v>168960.54</v>
      </c>
      <c r="AK36" s="50">
        <v>153500.902</v>
      </c>
      <c r="AL36" s="50">
        <v>159538.43900000001</v>
      </c>
      <c r="AM36" s="50">
        <v>174353.05100000001</v>
      </c>
      <c r="AN36" s="50">
        <v>175013.95</v>
      </c>
      <c r="AO36" s="51">
        <v>175760.81200000001</v>
      </c>
      <c r="AP36" s="51">
        <v>189809.427</v>
      </c>
      <c r="AQ36" s="51">
        <v>200440.89300000001</v>
      </c>
      <c r="AR36" s="44">
        <v>180922.337</v>
      </c>
      <c r="AS36" s="44">
        <v>205180.913</v>
      </c>
      <c r="AT36" s="44">
        <v>209412.48800000001</v>
      </c>
      <c r="AU36" s="44">
        <v>218047.68</v>
      </c>
      <c r="AV36" s="44">
        <v>221735.21299999999</v>
      </c>
      <c r="AW36" s="44">
        <v>224250.617</v>
      </c>
      <c r="AX36" s="44">
        <v>215925.913</v>
      </c>
      <c r="AY36" s="44">
        <v>213534.86199999999</v>
      </c>
      <c r="AZ36" s="44">
        <v>206288.171</v>
      </c>
      <c r="BA36" s="44"/>
      <c r="BB36" s="44"/>
    </row>
    <row r="37" spans="34:54">
      <c r="AH37" s="13" t="s">
        <v>100</v>
      </c>
      <c r="AI37" s="50">
        <v>160060.024</v>
      </c>
      <c r="AJ37" s="50">
        <v>175653.101</v>
      </c>
      <c r="AK37" s="50">
        <v>162188.38099999999</v>
      </c>
      <c r="AL37" s="50">
        <v>167774</v>
      </c>
      <c r="AM37" s="51">
        <v>178950</v>
      </c>
      <c r="AN37" s="51">
        <v>185046.495</v>
      </c>
      <c r="AO37" s="51">
        <v>186625.883</v>
      </c>
      <c r="AP37" s="51">
        <v>203875.09100000001</v>
      </c>
      <c r="AQ37" s="51">
        <v>205818.52600000001</v>
      </c>
      <c r="AR37" s="44">
        <v>188253.84</v>
      </c>
      <c r="AS37" s="44">
        <v>216547.174</v>
      </c>
      <c r="AT37" s="44">
        <v>224032.4</v>
      </c>
      <c r="AU37" s="44">
        <v>227096</v>
      </c>
      <c r="AV37" s="44">
        <v>232321.15700000001</v>
      </c>
      <c r="AW37" s="44">
        <v>234970.924</v>
      </c>
      <c r="AX37" s="44">
        <v>226033.94500000001</v>
      </c>
      <c r="AY37" s="44">
        <v>219202.38399999999</v>
      </c>
      <c r="AZ37" s="44">
        <v>204911.80100000001</v>
      </c>
      <c r="BA37" s="44"/>
      <c r="BB37" s="44"/>
    </row>
    <row r="38" spans="34:54">
      <c r="AH38" s="13" t="s">
        <v>101</v>
      </c>
      <c r="AI38" s="50">
        <v>160161.01</v>
      </c>
      <c r="AJ38" s="50">
        <v>176072.24400000001</v>
      </c>
      <c r="AK38" s="50">
        <v>163890.584</v>
      </c>
      <c r="AL38" s="50">
        <v>168482.7</v>
      </c>
      <c r="AM38" s="51">
        <v>181102.734</v>
      </c>
      <c r="AN38" s="51">
        <v>186330.019</v>
      </c>
      <c r="AO38" s="51">
        <v>189949.18599999999</v>
      </c>
      <c r="AP38" s="51">
        <v>213074.94</v>
      </c>
      <c r="AQ38" s="51">
        <v>195557.03200000001</v>
      </c>
      <c r="AR38" s="44">
        <v>197132</v>
      </c>
      <c r="AS38" s="44">
        <v>222959.32000000004</v>
      </c>
      <c r="AT38" s="44">
        <v>222945.48300000001</v>
      </c>
      <c r="AU38" s="44">
        <v>223792.04699999999</v>
      </c>
      <c r="AV38" s="44">
        <v>229645.53</v>
      </c>
      <c r="AW38" s="44">
        <v>235715.97899999999</v>
      </c>
      <c r="AX38" s="44">
        <v>221820.24100000001</v>
      </c>
      <c r="AY38" s="44">
        <v>215684.201</v>
      </c>
      <c r="AZ38" s="44">
        <v>215844.91399999999</v>
      </c>
      <c r="BA38" s="44"/>
      <c r="BB38" s="44"/>
    </row>
    <row r="39" spans="34:54">
      <c r="AH39" s="12"/>
      <c r="AI39" s="52">
        <f t="shared" ref="AI39:AY39" si="14">SUM(AI27:AI38)</f>
        <v>1447213.0089999998</v>
      </c>
      <c r="AJ39" s="52">
        <f t="shared" si="14"/>
        <v>1636818.297</v>
      </c>
      <c r="AK39" s="52">
        <f t="shared" si="14"/>
        <v>1605391.798</v>
      </c>
      <c r="AL39" s="52">
        <f t="shared" si="14"/>
        <v>1563168.693</v>
      </c>
      <c r="AM39" s="52">
        <f t="shared" si="14"/>
        <v>1676480.7509999999</v>
      </c>
      <c r="AN39" s="52">
        <f t="shared" si="14"/>
        <v>1723253.4920000003</v>
      </c>
      <c r="AO39" s="52">
        <f t="shared" si="14"/>
        <v>1818115.7049999998</v>
      </c>
      <c r="AP39" s="52">
        <f t="shared" si="14"/>
        <v>1874650.2749999999</v>
      </c>
      <c r="AQ39" s="52">
        <f t="shared" si="14"/>
        <v>1971626.5390000003</v>
      </c>
      <c r="AR39" s="52">
        <f t="shared" si="14"/>
        <v>1772670.122</v>
      </c>
      <c r="AS39" s="52">
        <f t="shared" si="14"/>
        <v>2002667.7169999999</v>
      </c>
      <c r="AT39" s="52">
        <f t="shared" si="14"/>
        <v>2103738.5380000002</v>
      </c>
      <c r="AU39" s="52">
        <f t="shared" si="14"/>
        <v>2119080.568</v>
      </c>
      <c r="AV39" s="52">
        <f t="shared" si="14"/>
        <v>2149151.8359999997</v>
      </c>
      <c r="AW39" s="52">
        <f t="shared" si="14"/>
        <v>2148729.02</v>
      </c>
      <c r="AX39" s="52">
        <f t="shared" si="14"/>
        <v>2028825.0520000001</v>
      </c>
      <c r="AY39" s="52">
        <f t="shared" si="14"/>
        <v>1991006.9950000001</v>
      </c>
      <c r="AZ39" s="44">
        <f>+'[2]cA2 A y B'!R49</f>
        <v>374309.95200000005</v>
      </c>
      <c r="BA39" s="44"/>
      <c r="BB39" s="44"/>
    </row>
    <row r="40" spans="34:54">
      <c r="AZ40" s="44"/>
      <c r="BA40" s="44"/>
      <c r="BB40" s="44"/>
    </row>
    <row r="41" spans="34:54">
      <c r="AZ41" s="44"/>
      <c r="BA41" s="44"/>
      <c r="BB41" s="44"/>
    </row>
    <row r="42" spans="34:54">
      <c r="AZ42" s="44"/>
      <c r="BA42" s="44"/>
      <c r="BB42" s="44"/>
    </row>
    <row r="43" spans="34:54">
      <c r="AZ43" s="44"/>
      <c r="BA43" s="44"/>
      <c r="BB43" s="44"/>
    </row>
    <row r="44" spans="34:54">
      <c r="AZ44" s="52"/>
      <c r="BA44" s="52"/>
      <c r="BB44" s="52"/>
    </row>
    <row r="45" spans="34:54">
      <c r="AH45" s="12"/>
      <c r="AI45" s="52"/>
      <c r="AJ45" s="52"/>
      <c r="AK45" s="53"/>
      <c r="AL45" s="53"/>
      <c r="AM45" s="53"/>
    </row>
    <row r="46" spans="34:54">
      <c r="AH46" s="11" t="s">
        <v>103</v>
      </c>
    </row>
    <row r="50" spans="1:64" ht="13.2">
      <c r="A50" s="658">
        <v>10</v>
      </c>
      <c r="B50" s="658"/>
      <c r="C50" s="658"/>
      <c r="D50" s="658"/>
      <c r="E50" s="658"/>
      <c r="F50" s="658"/>
      <c r="G50" s="658"/>
      <c r="H50" s="658"/>
    </row>
    <row r="53" spans="1:64" ht="13.2">
      <c r="I53" s="315"/>
      <c r="J53" s="315"/>
      <c r="K53" s="315"/>
      <c r="L53" s="315"/>
      <c r="AI53" s="11"/>
      <c r="AJ53" s="11"/>
      <c r="AK53" s="11"/>
      <c r="AL53" s="11"/>
      <c r="AM53" s="11"/>
      <c r="AN53" s="11"/>
      <c r="AO53" s="11"/>
      <c r="AP53" s="11"/>
      <c r="AQ53" s="11"/>
      <c r="BC53" s="11"/>
      <c r="BD53" s="11"/>
      <c r="BE53" s="11"/>
      <c r="BF53" s="11"/>
      <c r="BG53" s="11"/>
      <c r="BH53" s="11"/>
      <c r="BI53" s="11"/>
      <c r="BJ53" s="11"/>
      <c r="BK53" s="11"/>
      <c r="BL53" s="11"/>
    </row>
  </sheetData>
  <mergeCells count="3">
    <mergeCell ref="AH6:AN6"/>
    <mergeCell ref="AH25:AN25"/>
    <mergeCell ref="A50:H50"/>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BreakPreview" topLeftCell="A4" zoomScale="80" zoomScaleNormal="91" zoomScaleSheetLayoutView="80" zoomScalePageLayoutView="91" workbookViewId="0">
      <selection activeCell="F29" sqref="F29"/>
    </sheetView>
  </sheetViews>
  <sheetFormatPr baseColWidth="10" defaultColWidth="10.921875" defaultRowHeight="11.4"/>
  <cols>
    <col min="1" max="1" width="13.23046875" style="11" customWidth="1"/>
    <col min="2" max="2" width="10.3828125" style="11" bestFit="1" customWidth="1"/>
    <col min="3" max="3" width="9.61328125" style="11" customWidth="1"/>
    <col min="4" max="4" width="9.921875" style="11" bestFit="1" customWidth="1"/>
    <col min="5" max="5" width="10.07421875" style="11" bestFit="1" customWidth="1"/>
    <col min="6" max="6" width="5.84375" style="11" bestFit="1" customWidth="1"/>
    <col min="7" max="7" width="4.4609375" style="11" bestFit="1" customWidth="1"/>
    <col min="8" max="8" width="9.4609375" style="11" customWidth="1"/>
    <col min="9" max="9" width="9.07421875" style="11" customWidth="1"/>
    <col min="10" max="11" width="8.07421875" style="11" customWidth="1"/>
    <col min="12" max="28" width="6.921875" style="11" customWidth="1"/>
    <col min="29" max="29" width="4.53515625" style="11" customWidth="1"/>
    <col min="30" max="30" width="6.921875" style="11" customWidth="1"/>
    <col min="31" max="31" width="3.4609375" style="11" customWidth="1"/>
    <col min="32" max="32" width="7" style="11" customWidth="1"/>
    <col min="33" max="33" width="8.3828125" style="11" bestFit="1" customWidth="1"/>
    <col min="34" max="16384" width="10.921875" style="11"/>
  </cols>
  <sheetData>
    <row r="1" spans="1:33" ht="15" customHeight="1">
      <c r="A1" s="656" t="s">
        <v>435</v>
      </c>
      <c r="B1" s="656"/>
      <c r="C1" s="656"/>
      <c r="D1" s="656"/>
      <c r="E1" s="656"/>
      <c r="F1" s="656"/>
      <c r="G1" s="656"/>
      <c r="H1" s="55"/>
      <c r="I1" s="55"/>
      <c r="J1" s="55"/>
      <c r="K1" s="62"/>
      <c r="L1" s="61"/>
      <c r="M1" s="61"/>
      <c r="N1" s="61"/>
      <c r="O1" s="61"/>
      <c r="P1" s="55"/>
      <c r="Q1" s="55"/>
      <c r="R1" s="55"/>
      <c r="S1" s="55"/>
      <c r="T1" s="55"/>
      <c r="U1" s="55"/>
      <c r="V1" s="55"/>
      <c r="W1" s="55"/>
      <c r="X1" s="55"/>
      <c r="Y1" s="55"/>
      <c r="Z1" s="55"/>
      <c r="AA1" s="55"/>
      <c r="AB1" s="55"/>
      <c r="AC1" s="55"/>
      <c r="AD1" s="55"/>
    </row>
    <row r="2" spans="1:33" ht="9.75" customHeight="1">
      <c r="A2" s="10"/>
      <c r="B2" s="10"/>
      <c r="C2" s="10"/>
      <c r="D2" s="10"/>
      <c r="E2" s="10"/>
      <c r="F2" s="10"/>
      <c r="G2" s="10"/>
      <c r="H2" s="55"/>
      <c r="I2" s="55"/>
      <c r="J2" s="55"/>
      <c r="K2" s="55"/>
      <c r="L2" s="55"/>
      <c r="M2" s="55"/>
      <c r="N2" s="55"/>
      <c r="O2" s="55"/>
      <c r="P2" s="55"/>
      <c r="Q2" s="55"/>
      <c r="R2" s="55"/>
      <c r="S2" s="55"/>
      <c r="T2" s="55"/>
      <c r="U2" s="55"/>
      <c r="V2" s="55"/>
      <c r="W2" s="55"/>
      <c r="X2" s="55"/>
      <c r="Y2" s="55"/>
      <c r="Z2" s="55"/>
      <c r="AA2" s="55"/>
      <c r="AB2" s="55"/>
      <c r="AC2" s="55"/>
      <c r="AD2" s="55"/>
    </row>
    <row r="3" spans="1:33" ht="15" customHeight="1">
      <c r="A3" s="687" t="s">
        <v>448</v>
      </c>
      <c r="B3" s="687"/>
      <c r="C3" s="687"/>
      <c r="D3" s="687"/>
      <c r="E3" s="687"/>
      <c r="F3" s="687"/>
      <c r="G3" s="687"/>
      <c r="H3" s="54"/>
      <c r="I3" s="54"/>
      <c r="J3" s="54"/>
      <c r="K3" s="331"/>
      <c r="L3" s="331"/>
      <c r="M3" s="331"/>
      <c r="N3" s="331"/>
      <c r="O3" s="331"/>
      <c r="P3" s="54"/>
      <c r="Q3" s="54"/>
      <c r="R3" s="54"/>
      <c r="S3" s="54"/>
      <c r="T3" s="54"/>
      <c r="U3" s="54"/>
      <c r="V3" s="54"/>
      <c r="W3" s="54"/>
      <c r="X3" s="54"/>
      <c r="Y3" s="54"/>
      <c r="Z3" s="54"/>
      <c r="AA3" s="54"/>
      <c r="AB3" s="54"/>
      <c r="AC3" s="54"/>
      <c r="AD3" s="54"/>
    </row>
    <row r="4" spans="1:33" ht="15" customHeight="1">
      <c r="A4" s="688" t="s">
        <v>104</v>
      </c>
      <c r="B4" s="688"/>
      <c r="C4" s="688"/>
      <c r="D4" s="688"/>
      <c r="E4" s="688"/>
      <c r="F4" s="688"/>
      <c r="G4" s="688"/>
      <c r="H4" s="54"/>
      <c r="I4" s="54"/>
      <c r="J4" s="54"/>
      <c r="K4" s="54"/>
      <c r="L4" s="54"/>
      <c r="M4" s="54"/>
      <c r="N4" s="54"/>
      <c r="O4" s="54"/>
      <c r="P4" s="54"/>
      <c r="Q4" s="54"/>
      <c r="R4" s="54"/>
      <c r="S4" s="54"/>
      <c r="T4" s="54"/>
      <c r="U4" s="54"/>
      <c r="V4" s="54"/>
      <c r="W4" s="54"/>
      <c r="X4" s="54"/>
      <c r="Y4" s="54"/>
      <c r="Z4" s="54"/>
      <c r="AA4" s="54"/>
      <c r="AB4" s="54"/>
      <c r="AC4" s="54"/>
      <c r="AD4" s="54"/>
    </row>
    <row r="5" spans="1:33" ht="15" customHeight="1">
      <c r="A5" s="691" t="s">
        <v>449</v>
      </c>
      <c r="B5" s="689" t="s">
        <v>81</v>
      </c>
      <c r="C5" s="689"/>
      <c r="D5" s="690" t="s">
        <v>562</v>
      </c>
      <c r="E5" s="690"/>
      <c r="F5" s="471" t="s">
        <v>176</v>
      </c>
      <c r="G5" s="471" t="s">
        <v>422</v>
      </c>
      <c r="H5" s="54"/>
      <c r="I5" s="54"/>
      <c r="J5" s="54"/>
      <c r="K5" s="54"/>
      <c r="L5" s="54"/>
      <c r="M5" s="54"/>
      <c r="N5" s="54"/>
      <c r="O5" s="54"/>
      <c r="P5" s="54"/>
      <c r="Q5" s="54"/>
      <c r="R5" s="54"/>
      <c r="S5" s="54"/>
      <c r="T5" s="54"/>
      <c r="U5" s="54"/>
      <c r="V5" s="54"/>
      <c r="W5" s="54"/>
      <c r="X5" s="54"/>
      <c r="Y5" s="54"/>
      <c r="Z5" s="54"/>
      <c r="AA5" s="54"/>
      <c r="AB5" s="54"/>
      <c r="AC5" s="54"/>
      <c r="AD5" s="54"/>
    </row>
    <row r="6" spans="1:33" ht="15" customHeight="1">
      <c r="A6" s="692"/>
      <c r="B6" s="469">
        <v>2016</v>
      </c>
      <c r="C6" s="470">
        <v>2017</v>
      </c>
      <c r="D6" s="469">
        <v>2017</v>
      </c>
      <c r="E6" s="470">
        <v>2018</v>
      </c>
      <c r="F6" s="425" t="s">
        <v>89</v>
      </c>
      <c r="G6" s="420" t="s">
        <v>89</v>
      </c>
      <c r="H6" s="54"/>
      <c r="I6" s="54"/>
      <c r="J6" s="54"/>
      <c r="K6" s="54"/>
      <c r="L6" s="54"/>
      <c r="M6" s="54"/>
      <c r="N6" s="54"/>
      <c r="O6" s="54"/>
      <c r="P6" s="54"/>
      <c r="Q6" s="54"/>
      <c r="R6" s="54"/>
      <c r="S6" s="54"/>
      <c r="T6" s="54"/>
      <c r="U6" s="54"/>
      <c r="V6" s="54"/>
      <c r="W6" s="54"/>
      <c r="X6" s="54"/>
      <c r="Y6" s="54"/>
      <c r="Z6" s="54"/>
      <c r="AA6" s="54"/>
      <c r="AB6" s="54"/>
      <c r="AC6" s="54"/>
      <c r="AD6" s="54"/>
      <c r="AE6" s="11">
        <v>1000</v>
      </c>
    </row>
    <row r="7" spans="1:33" ht="15" customHeight="1">
      <c r="A7" s="43" t="s">
        <v>106</v>
      </c>
      <c r="B7" s="80">
        <v>541096847</v>
      </c>
      <c r="C7" s="200">
        <v>566096814</v>
      </c>
      <c r="D7" s="80">
        <v>182482370</v>
      </c>
      <c r="E7" s="200">
        <v>189332907</v>
      </c>
      <c r="F7" s="60">
        <f>(E7/D7-1)*100</f>
        <v>3.7540815586733167</v>
      </c>
      <c r="G7" s="226">
        <f t="shared" ref="G7:G20" si="0">E7/$E$21*100</f>
        <v>26.604372210875702</v>
      </c>
      <c r="I7" s="61"/>
      <c r="J7" s="62"/>
      <c r="K7" s="330"/>
      <c r="L7" s="330"/>
      <c r="M7" s="330"/>
      <c r="N7" s="330"/>
      <c r="O7" s="330"/>
      <c r="P7" s="61"/>
      <c r="Q7" s="61"/>
      <c r="R7" s="61"/>
      <c r="S7" s="61"/>
      <c r="T7" s="61"/>
      <c r="U7" s="61"/>
      <c r="V7" s="61"/>
      <c r="W7" s="61"/>
      <c r="X7" s="61"/>
      <c r="Y7" s="61"/>
      <c r="Z7" s="61"/>
      <c r="AA7" s="61"/>
      <c r="AB7" s="61"/>
      <c r="AC7" s="61"/>
      <c r="AD7" s="61"/>
      <c r="AF7" s="13" t="s">
        <v>106</v>
      </c>
      <c r="AG7" s="62">
        <f>E7</f>
        <v>189332907</v>
      </c>
    </row>
    <row r="8" spans="1:33" ht="15" customHeight="1">
      <c r="A8" s="37" t="s">
        <v>107</v>
      </c>
      <c r="B8" s="62">
        <v>385812036</v>
      </c>
      <c r="C8" s="199">
        <v>372882208</v>
      </c>
      <c r="D8" s="62">
        <v>130665749</v>
      </c>
      <c r="E8" s="199">
        <v>129329118</v>
      </c>
      <c r="F8" s="63">
        <f t="shared" ref="F8:F16" si="1">(E8/D8-1)*100</f>
        <v>-1.0229390718144549</v>
      </c>
      <c r="G8" s="63">
        <f t="shared" si="0"/>
        <v>18.172857785235745</v>
      </c>
      <c r="I8" s="61"/>
      <c r="J8" s="62"/>
      <c r="K8" s="62"/>
      <c r="L8" s="61"/>
      <c r="M8" s="61"/>
      <c r="N8" s="61"/>
      <c r="O8" s="61"/>
      <c r="P8" s="61"/>
      <c r="Q8" s="61"/>
      <c r="R8" s="61"/>
      <c r="S8" s="61"/>
      <c r="T8" s="61"/>
      <c r="U8" s="61"/>
      <c r="V8" s="61"/>
      <c r="W8" s="61"/>
      <c r="X8" s="61"/>
      <c r="Y8" s="61"/>
      <c r="Z8" s="61"/>
      <c r="AA8" s="61"/>
      <c r="AB8" s="61"/>
      <c r="AC8" s="61"/>
      <c r="AD8" s="61"/>
      <c r="AF8" s="13" t="s">
        <v>107</v>
      </c>
      <c r="AG8" s="62">
        <f t="shared" ref="AG8:AG13" si="2">E8</f>
        <v>129329118</v>
      </c>
    </row>
    <row r="9" spans="1:33" ht="15" customHeight="1">
      <c r="A9" s="37" t="s">
        <v>421</v>
      </c>
      <c r="B9" s="62">
        <v>313362062</v>
      </c>
      <c r="C9" s="199">
        <v>317896878</v>
      </c>
      <c r="D9" s="62">
        <v>117527735</v>
      </c>
      <c r="E9" s="199">
        <v>94488026</v>
      </c>
      <c r="F9" s="63">
        <f t="shared" si="1"/>
        <v>-19.603635686504127</v>
      </c>
      <c r="G9" s="63">
        <f t="shared" si="0"/>
        <v>13.277114121397297</v>
      </c>
      <c r="H9" s="299"/>
      <c r="I9" s="61"/>
      <c r="J9" s="62"/>
      <c r="K9" s="62"/>
      <c r="L9" s="61"/>
      <c r="M9" s="61"/>
      <c r="N9" s="61"/>
      <c r="O9" s="61"/>
      <c r="P9" s="61"/>
      <c r="Q9" s="61"/>
      <c r="R9" s="61"/>
      <c r="S9" s="61"/>
      <c r="T9" s="61"/>
      <c r="U9" s="61"/>
      <c r="V9" s="61"/>
      <c r="W9" s="61"/>
      <c r="X9" s="61"/>
      <c r="Y9" s="61"/>
      <c r="Z9" s="61"/>
      <c r="AA9" s="61"/>
      <c r="AB9" s="61"/>
      <c r="AC9" s="61"/>
      <c r="AD9" s="61"/>
      <c r="AF9" s="13" t="s">
        <v>421</v>
      </c>
      <c r="AG9" s="62">
        <f t="shared" si="2"/>
        <v>94488026</v>
      </c>
    </row>
    <row r="10" spans="1:33" ht="15" customHeight="1">
      <c r="A10" s="37" t="s">
        <v>249</v>
      </c>
      <c r="B10" s="62">
        <v>237011993</v>
      </c>
      <c r="C10" s="199">
        <v>240506901</v>
      </c>
      <c r="D10" s="62">
        <v>80113606</v>
      </c>
      <c r="E10" s="199">
        <v>86690534</v>
      </c>
      <c r="F10" s="63">
        <f t="shared" si="1"/>
        <v>8.2095018916012776</v>
      </c>
      <c r="G10" s="63">
        <f t="shared" si="0"/>
        <v>12.181438875258888</v>
      </c>
      <c r="H10" s="44"/>
      <c r="I10" s="61"/>
      <c r="J10" s="62"/>
      <c r="K10" s="62"/>
      <c r="L10" s="61"/>
      <c r="M10" s="61"/>
      <c r="N10" s="61"/>
      <c r="O10" s="61"/>
      <c r="P10" s="61"/>
      <c r="Q10" s="61"/>
      <c r="R10" s="61"/>
      <c r="S10" s="61"/>
      <c r="T10" s="61"/>
      <c r="U10" s="61"/>
      <c r="V10" s="61"/>
      <c r="W10" s="61"/>
      <c r="X10" s="61"/>
      <c r="Y10" s="61"/>
      <c r="Z10" s="61"/>
      <c r="AA10" s="61"/>
      <c r="AB10" s="61"/>
      <c r="AC10" s="61"/>
      <c r="AD10" s="61"/>
      <c r="AF10" s="13" t="s">
        <v>249</v>
      </c>
      <c r="AG10" s="62">
        <f t="shared" si="2"/>
        <v>86690534</v>
      </c>
    </row>
    <row r="11" spans="1:33" ht="15" customHeight="1">
      <c r="A11" s="234" t="s">
        <v>105</v>
      </c>
      <c r="B11" s="236">
        <v>163841432</v>
      </c>
      <c r="C11" s="235">
        <v>147248233</v>
      </c>
      <c r="D11" s="236">
        <v>47823698</v>
      </c>
      <c r="E11" s="235">
        <v>51479327</v>
      </c>
      <c r="F11" s="237">
        <f>(E11/D11-1)*100</f>
        <v>7.6439697323281042</v>
      </c>
      <c r="G11" s="63">
        <f t="shared" si="0"/>
        <v>7.2336879963153118</v>
      </c>
      <c r="H11" s="44"/>
      <c r="I11" s="61"/>
      <c r="J11" s="62"/>
      <c r="K11" s="62"/>
      <c r="L11" s="61"/>
      <c r="M11" s="61"/>
      <c r="N11" s="61"/>
      <c r="O11" s="61"/>
      <c r="P11" s="61"/>
      <c r="Q11" s="61"/>
      <c r="R11" s="61"/>
      <c r="S11" s="61"/>
      <c r="T11" s="61"/>
      <c r="U11" s="61"/>
      <c r="V11" s="61"/>
      <c r="W11" s="61"/>
      <c r="X11" s="61"/>
      <c r="Y11" s="61"/>
      <c r="Z11" s="61"/>
      <c r="AA11" s="61"/>
      <c r="AB11" s="61"/>
      <c r="AC11" s="61"/>
      <c r="AD11" s="61"/>
      <c r="AF11" s="13" t="s">
        <v>105</v>
      </c>
      <c r="AG11" s="62">
        <f>+E11</f>
        <v>51479327</v>
      </c>
    </row>
    <row r="12" spans="1:33" ht="15" customHeight="1">
      <c r="A12" s="37" t="s">
        <v>475</v>
      </c>
      <c r="B12" s="62">
        <v>149308815</v>
      </c>
      <c r="C12" s="199">
        <v>155099515</v>
      </c>
      <c r="D12" s="62">
        <v>55774232</v>
      </c>
      <c r="E12" s="199">
        <v>46107042</v>
      </c>
      <c r="F12" s="63">
        <f t="shared" si="1"/>
        <v>-17.33271737385823</v>
      </c>
      <c r="G12" s="63">
        <f t="shared" si="0"/>
        <v>6.4787940266003474</v>
      </c>
      <c r="I12" s="61"/>
      <c r="J12" s="62"/>
      <c r="K12" s="62"/>
      <c r="L12" s="61"/>
      <c r="M12" s="61"/>
      <c r="N12" s="61"/>
      <c r="O12" s="61"/>
      <c r="P12" s="61"/>
      <c r="Q12" s="61"/>
      <c r="R12" s="61"/>
      <c r="S12" s="61"/>
      <c r="T12" s="61"/>
      <c r="U12" s="61"/>
      <c r="V12" s="61"/>
      <c r="W12" s="61"/>
      <c r="X12" s="61"/>
      <c r="Y12" s="61"/>
      <c r="Z12" s="61"/>
      <c r="AA12" s="61"/>
      <c r="AB12" s="61"/>
      <c r="AC12" s="61"/>
      <c r="AD12" s="61"/>
      <c r="AF12" s="13" t="s">
        <v>475</v>
      </c>
      <c r="AG12" s="62">
        <f t="shared" si="2"/>
        <v>46107042</v>
      </c>
    </row>
    <row r="13" spans="1:33" ht="15" customHeight="1">
      <c r="A13" s="37" t="s">
        <v>108</v>
      </c>
      <c r="B13" s="62">
        <v>110488988</v>
      </c>
      <c r="C13" s="199">
        <v>94832283</v>
      </c>
      <c r="D13" s="62">
        <v>30222215</v>
      </c>
      <c r="E13" s="199">
        <v>34919754</v>
      </c>
      <c r="F13" s="63">
        <f t="shared" si="1"/>
        <v>15.543331287928442</v>
      </c>
      <c r="G13" s="63">
        <f t="shared" si="0"/>
        <v>4.9067969622851448</v>
      </c>
      <c r="I13" s="61"/>
      <c r="J13" s="62"/>
      <c r="K13" s="62"/>
      <c r="L13" s="61"/>
      <c r="M13" s="61"/>
      <c r="N13" s="61"/>
      <c r="O13" s="61"/>
      <c r="P13" s="61"/>
      <c r="Q13" s="61"/>
      <c r="R13" s="61"/>
      <c r="S13" s="61"/>
      <c r="T13" s="61"/>
      <c r="U13" s="61"/>
      <c r="V13" s="61"/>
      <c r="W13" s="61"/>
      <c r="X13" s="61"/>
      <c r="Y13" s="61"/>
      <c r="Z13" s="61"/>
      <c r="AA13" s="61"/>
      <c r="AB13" s="61"/>
      <c r="AC13" s="61"/>
      <c r="AD13" s="61"/>
      <c r="AF13" s="13" t="s">
        <v>108</v>
      </c>
      <c r="AG13" s="62">
        <f t="shared" si="2"/>
        <v>34919754</v>
      </c>
    </row>
    <row r="14" spans="1:33" ht="15" customHeight="1">
      <c r="A14" s="37" t="s">
        <v>260</v>
      </c>
      <c r="B14" s="62">
        <v>65094550</v>
      </c>
      <c r="C14" s="199">
        <v>77456462</v>
      </c>
      <c r="D14" s="62">
        <v>28093250</v>
      </c>
      <c r="E14" s="199">
        <v>23731233</v>
      </c>
      <c r="F14" s="63">
        <f t="shared" si="1"/>
        <v>-15.526921947442895</v>
      </c>
      <c r="G14" s="63">
        <f t="shared" si="0"/>
        <v>3.3346266412896544</v>
      </c>
      <c r="I14" s="239"/>
      <c r="J14" s="236"/>
      <c r="K14" s="62"/>
      <c r="L14" s="61"/>
      <c r="M14" s="61"/>
      <c r="N14" s="61"/>
      <c r="O14" s="61"/>
      <c r="P14" s="61"/>
      <c r="Q14" s="61"/>
      <c r="R14" s="61"/>
      <c r="S14" s="61"/>
      <c r="T14" s="61"/>
      <c r="U14" s="61"/>
      <c r="V14" s="61"/>
      <c r="W14" s="61"/>
      <c r="X14" s="61"/>
      <c r="Y14" s="61"/>
      <c r="Z14" s="61"/>
      <c r="AA14" s="61"/>
      <c r="AB14" s="61"/>
      <c r="AC14" s="61"/>
      <c r="AD14" s="61"/>
      <c r="AF14" s="240" t="s">
        <v>109</v>
      </c>
      <c r="AG14" s="62">
        <f>+E21-SUM(AG7:AG13)</f>
        <v>79314163</v>
      </c>
    </row>
    <row r="15" spans="1:33" ht="15" customHeight="1">
      <c r="A15" s="37" t="s">
        <v>110</v>
      </c>
      <c r="B15" s="62">
        <v>44652906</v>
      </c>
      <c r="C15" s="199">
        <v>46664266</v>
      </c>
      <c r="D15" s="62">
        <v>15102525</v>
      </c>
      <c r="E15" s="199">
        <v>15447902</v>
      </c>
      <c r="F15" s="63">
        <f>(E15/D15-1)*100</f>
        <v>2.2868824915039054</v>
      </c>
      <c r="G15" s="63">
        <f t="shared" si="0"/>
        <v>2.1706830640123811</v>
      </c>
      <c r="I15" s="61"/>
      <c r="J15" s="62"/>
      <c r="K15" s="62"/>
      <c r="L15" s="61"/>
      <c r="M15" s="61"/>
      <c r="N15" s="61"/>
      <c r="O15" s="61"/>
      <c r="P15" s="61"/>
      <c r="Q15" s="61"/>
      <c r="R15" s="61"/>
      <c r="S15" s="61"/>
      <c r="T15" s="61"/>
      <c r="U15" s="61"/>
      <c r="V15" s="61"/>
      <c r="W15" s="61"/>
      <c r="X15" s="61"/>
      <c r="Y15" s="61"/>
      <c r="Z15" s="61"/>
      <c r="AA15" s="61"/>
      <c r="AB15" s="61"/>
      <c r="AC15" s="61"/>
      <c r="AD15" s="61"/>
      <c r="AF15" s="240"/>
      <c r="AG15" s="236"/>
    </row>
    <row r="16" spans="1:33" ht="15" customHeight="1">
      <c r="A16" s="37" t="s">
        <v>429</v>
      </c>
      <c r="B16" s="62">
        <v>42255277</v>
      </c>
      <c r="C16" s="199">
        <v>40102584</v>
      </c>
      <c r="D16" s="62">
        <v>11764740</v>
      </c>
      <c r="E16" s="199">
        <v>13971689</v>
      </c>
      <c r="F16" s="63">
        <f t="shared" si="1"/>
        <v>18.759012098864901</v>
      </c>
      <c r="G16" s="63">
        <f t="shared" si="0"/>
        <v>1.9632509766017472</v>
      </c>
      <c r="I16" s="61"/>
      <c r="J16" s="62"/>
      <c r="K16" s="62"/>
      <c r="L16" s="61"/>
      <c r="M16" s="61"/>
      <c r="N16" s="61"/>
      <c r="O16" s="61"/>
      <c r="P16" s="61"/>
      <c r="Q16" s="61"/>
      <c r="R16" s="61"/>
      <c r="S16" s="61"/>
      <c r="T16" s="61"/>
      <c r="U16" s="61"/>
      <c r="V16" s="61"/>
      <c r="W16" s="61"/>
      <c r="X16" s="61"/>
      <c r="Y16" s="61"/>
      <c r="Z16" s="61"/>
      <c r="AA16" s="61"/>
      <c r="AB16" s="61"/>
      <c r="AC16" s="61"/>
      <c r="AD16" s="61"/>
      <c r="AF16" s="65"/>
      <c r="AG16" s="62">
        <f>SUM(AG7:AG15)</f>
        <v>711660871</v>
      </c>
    </row>
    <row r="17" spans="1:33" ht="15" customHeight="1">
      <c r="A17" s="37" t="s">
        <v>487</v>
      </c>
      <c r="B17" s="62">
        <v>28760707</v>
      </c>
      <c r="C17" s="199">
        <v>30553493</v>
      </c>
      <c r="D17" s="62">
        <v>11157346</v>
      </c>
      <c r="E17" s="199">
        <v>10728187</v>
      </c>
      <c r="F17" s="63">
        <f>(E17/D17-1)*100</f>
        <v>-3.8464254850571145</v>
      </c>
      <c r="G17" s="63">
        <f t="shared" si="0"/>
        <v>1.5074858597923391</v>
      </c>
      <c r="I17" s="61"/>
      <c r="J17" s="62"/>
      <c r="K17" s="62"/>
      <c r="L17" s="61"/>
      <c r="M17" s="61"/>
      <c r="N17" s="61"/>
      <c r="O17" s="61"/>
      <c r="P17" s="61"/>
      <c r="Q17" s="61"/>
      <c r="R17" s="61"/>
      <c r="S17" s="61"/>
      <c r="T17" s="61"/>
      <c r="U17" s="61"/>
      <c r="V17" s="61"/>
      <c r="W17" s="61"/>
      <c r="X17" s="61"/>
      <c r="Y17" s="61"/>
      <c r="Z17" s="61"/>
      <c r="AA17" s="61"/>
      <c r="AB17" s="61"/>
      <c r="AC17" s="61"/>
      <c r="AD17" s="61"/>
      <c r="AF17" s="54"/>
      <c r="AG17" s="62"/>
    </row>
    <row r="18" spans="1:33" ht="15" customHeight="1">
      <c r="A18" s="37" t="s">
        <v>111</v>
      </c>
      <c r="B18" s="62">
        <v>20897160</v>
      </c>
      <c r="C18" s="199">
        <v>23217997</v>
      </c>
      <c r="D18" s="62">
        <v>9404034</v>
      </c>
      <c r="E18" s="199">
        <v>8665704</v>
      </c>
      <c r="F18" s="63">
        <f>(E18/D18-1)*100</f>
        <v>-7.8512051317551563</v>
      </c>
      <c r="G18" s="63">
        <f t="shared" si="0"/>
        <v>1.2176732420068659</v>
      </c>
      <c r="J18" s="44"/>
      <c r="K18" s="62"/>
      <c r="L18" s="61"/>
      <c r="M18" s="61"/>
      <c r="N18" s="61"/>
      <c r="O18" s="61"/>
      <c r="P18" s="61"/>
      <c r="Q18" s="61"/>
      <c r="R18" s="61"/>
      <c r="S18" s="61"/>
      <c r="T18" s="61"/>
      <c r="U18" s="61"/>
      <c r="V18" s="61"/>
      <c r="W18" s="61"/>
      <c r="X18" s="61"/>
      <c r="Y18" s="61"/>
      <c r="Z18" s="61"/>
      <c r="AA18" s="61"/>
      <c r="AB18" s="61"/>
      <c r="AC18" s="61"/>
      <c r="AD18" s="61"/>
      <c r="AF18" s="54"/>
      <c r="AG18" s="62"/>
    </row>
    <row r="19" spans="1:33" ht="15" customHeight="1">
      <c r="A19" s="37" t="s">
        <v>488</v>
      </c>
      <c r="B19" s="62"/>
      <c r="C19" s="199"/>
      <c r="D19" s="62">
        <v>6540908</v>
      </c>
      <c r="E19" s="199">
        <v>6769448</v>
      </c>
      <c r="F19" s="63">
        <f>(E19/D19-1)*100</f>
        <v>3.4940103117181875</v>
      </c>
      <c r="G19" s="64">
        <f t="shared" ref="G19" si="3">E19/$E$21*100</f>
        <v>0.95121823832857599</v>
      </c>
      <c r="J19" s="44"/>
      <c r="K19" s="62"/>
      <c r="L19" s="61"/>
      <c r="M19" s="61"/>
      <c r="N19" s="61"/>
      <c r="O19" s="61"/>
      <c r="P19" s="61"/>
      <c r="Q19" s="61"/>
      <c r="R19" s="61"/>
      <c r="S19" s="61"/>
      <c r="T19" s="61"/>
      <c r="U19" s="61"/>
      <c r="V19" s="61"/>
      <c r="W19" s="61"/>
      <c r="X19" s="61"/>
      <c r="Y19" s="61"/>
      <c r="Z19" s="61"/>
      <c r="AA19" s="61"/>
      <c r="AB19" s="61"/>
      <c r="AC19" s="61"/>
      <c r="AD19" s="61"/>
      <c r="AF19" s="395"/>
      <c r="AG19" s="62"/>
    </row>
    <row r="20" spans="1:33" ht="15" customHeight="1">
      <c r="A20" s="37" t="s">
        <v>388</v>
      </c>
      <c r="B20" s="62">
        <v>13868731</v>
      </c>
      <c r="C20" s="199">
        <v>2492301</v>
      </c>
      <c r="D20" s="62">
        <v>2492301</v>
      </c>
      <c r="E20" s="199">
        <v>0</v>
      </c>
      <c r="F20" s="63">
        <f>(E20/D20-1)*100</f>
        <v>-100</v>
      </c>
      <c r="G20" s="64">
        <f t="shared" si="0"/>
        <v>0</v>
      </c>
      <c r="J20" s="44"/>
      <c r="K20" s="62"/>
      <c r="L20" s="61"/>
      <c r="M20" s="61"/>
      <c r="N20" s="61"/>
      <c r="O20" s="61"/>
      <c r="P20" s="61"/>
      <c r="Q20" s="61"/>
      <c r="R20" s="61"/>
      <c r="S20" s="61"/>
      <c r="T20" s="61"/>
      <c r="U20" s="61"/>
      <c r="V20" s="61"/>
      <c r="W20" s="61"/>
      <c r="X20" s="61"/>
      <c r="Y20" s="61"/>
      <c r="Z20" s="61"/>
      <c r="AA20" s="61"/>
      <c r="AB20" s="61"/>
      <c r="AC20" s="61"/>
      <c r="AD20" s="61"/>
      <c r="AF20" s="54"/>
      <c r="AG20" s="62"/>
    </row>
    <row r="21" spans="1:33" ht="15" customHeight="1">
      <c r="A21" s="374" t="s">
        <v>112</v>
      </c>
      <c r="B21" s="373">
        <f>SUM(B7:B20)</f>
        <v>2116451504</v>
      </c>
      <c r="C21" s="372">
        <f>SUM(C7:C20)</f>
        <v>2115049935</v>
      </c>
      <c r="D21" s="373">
        <f>SUM(D7:D20)</f>
        <v>729164709</v>
      </c>
      <c r="E21" s="373">
        <f>SUM(E7:E20)</f>
        <v>711660871</v>
      </c>
      <c r="F21" s="371">
        <f>(E21/D21-1)*100</f>
        <v>-2.4005327992361769</v>
      </c>
      <c r="G21" s="370">
        <f>E21/$E$21*100</f>
        <v>100</v>
      </c>
      <c r="H21" s="61"/>
      <c r="I21" s="171"/>
      <c r="J21" s="62"/>
      <c r="K21" s="44"/>
      <c r="L21" s="61"/>
      <c r="M21" s="61"/>
      <c r="N21" s="61"/>
      <c r="O21" s="61"/>
      <c r="P21" s="61"/>
      <c r="Q21" s="61"/>
      <c r="R21" s="61"/>
      <c r="S21" s="61"/>
      <c r="T21" s="61"/>
      <c r="U21" s="61"/>
      <c r="V21" s="61"/>
      <c r="W21" s="61"/>
      <c r="X21" s="61"/>
      <c r="Y21" s="61"/>
      <c r="Z21" s="61"/>
      <c r="AA21" s="61"/>
      <c r="AB21" s="61"/>
      <c r="AC21" s="61"/>
      <c r="AD21" s="61"/>
      <c r="AF21" s="54"/>
      <c r="AG21" s="62"/>
    </row>
    <row r="22" spans="1:33" ht="15" customHeight="1">
      <c r="A22" s="685" t="s">
        <v>457</v>
      </c>
      <c r="B22" s="686"/>
      <c r="C22" s="686"/>
      <c r="D22" s="686"/>
      <c r="E22" s="396"/>
      <c r="F22" s="397"/>
      <c r="G22" s="398"/>
      <c r="H22" s="61"/>
      <c r="I22" s="171"/>
      <c r="J22" s="62"/>
      <c r="K22" s="44"/>
      <c r="L22" s="61"/>
      <c r="M22" s="61"/>
      <c r="N22" s="61"/>
      <c r="O22" s="61"/>
      <c r="P22" s="61"/>
      <c r="Q22" s="61"/>
      <c r="R22" s="61"/>
      <c r="S22" s="61"/>
      <c r="T22" s="61"/>
      <c r="U22" s="61"/>
      <c r="V22" s="61"/>
      <c r="W22" s="61"/>
      <c r="X22" s="61"/>
      <c r="Y22" s="61"/>
      <c r="Z22" s="61"/>
      <c r="AA22" s="61"/>
      <c r="AB22" s="61"/>
      <c r="AC22" s="61"/>
      <c r="AD22" s="61"/>
      <c r="AF22" s="54"/>
      <c r="AG22" s="62"/>
    </row>
    <row r="23" spans="1:33" ht="15" customHeight="1">
      <c r="A23" s="66" t="s">
        <v>375</v>
      </c>
      <c r="B23" s="396"/>
      <c r="C23" s="396"/>
      <c r="D23" s="396"/>
      <c r="E23" s="396"/>
      <c r="F23" s="397"/>
      <c r="G23" s="398"/>
      <c r="H23" s="61"/>
      <c r="I23" s="171"/>
      <c r="J23" s="62"/>
      <c r="K23" s="44"/>
      <c r="L23" s="61"/>
      <c r="M23" s="61"/>
      <c r="N23" s="61"/>
      <c r="O23" s="61"/>
      <c r="P23" s="61"/>
      <c r="Q23" s="61"/>
      <c r="R23" s="61"/>
      <c r="S23" s="61"/>
      <c r="T23" s="61"/>
      <c r="U23" s="61"/>
      <c r="V23" s="61"/>
      <c r="W23" s="61"/>
      <c r="X23" s="61"/>
      <c r="Y23" s="61"/>
      <c r="Z23" s="61"/>
      <c r="AA23" s="61"/>
      <c r="AB23" s="61"/>
      <c r="AC23" s="61"/>
      <c r="AD23" s="61"/>
      <c r="AF23" s="54"/>
      <c r="AG23" s="62"/>
    </row>
    <row r="24" spans="1:33" ht="15" customHeight="1">
      <c r="A24" s="12"/>
      <c r="B24" s="62"/>
      <c r="C24" s="62"/>
      <c r="D24" s="62"/>
      <c r="E24" s="62"/>
      <c r="F24" s="61"/>
      <c r="G24" s="61"/>
      <c r="H24" s="61"/>
      <c r="K24" s="62"/>
      <c r="L24" s="61"/>
      <c r="M24" s="61"/>
      <c r="N24" s="61"/>
      <c r="O24" s="61"/>
      <c r="P24" s="61"/>
      <c r="Q24" s="61"/>
      <c r="R24" s="61"/>
      <c r="S24" s="61"/>
      <c r="T24" s="61"/>
      <c r="U24" s="61"/>
      <c r="V24" s="61"/>
      <c r="W24" s="61"/>
      <c r="X24" s="61"/>
      <c r="Y24" s="61"/>
      <c r="Z24" s="61"/>
      <c r="AA24" s="61"/>
      <c r="AB24" s="61"/>
      <c r="AC24" s="61"/>
      <c r="AD24" s="61"/>
      <c r="AG24" s="44"/>
    </row>
    <row r="25" spans="1:33" ht="15" customHeight="1">
      <c r="A25" s="79"/>
      <c r="B25" s="80"/>
      <c r="C25" s="80"/>
      <c r="D25" s="80"/>
      <c r="E25" s="80"/>
      <c r="F25" s="151"/>
      <c r="G25" s="151"/>
      <c r="AG25" s="44"/>
    </row>
    <row r="26" spans="1:33" ht="18" customHeight="1">
      <c r="I26" s="44"/>
    </row>
    <row r="27" spans="1:33" ht="9" customHeight="1"/>
    <row r="28" spans="1:33" ht="15" customHeight="1"/>
    <row r="29" spans="1:33" ht="15" customHeight="1"/>
    <row r="30" spans="1:33" ht="15" customHeight="1"/>
    <row r="31" spans="1:33" ht="15" customHeight="1"/>
    <row r="32" spans="1:33" ht="15" customHeight="1"/>
    <row r="33" spans="1:18" ht="15" customHeight="1"/>
    <row r="34" spans="1:18" ht="15" customHeight="1"/>
    <row r="35" spans="1:18" ht="15" customHeight="1"/>
    <row r="36" spans="1:18" ht="15" customHeight="1"/>
    <row r="37" spans="1:18" ht="15" customHeight="1"/>
    <row r="38" spans="1:18" ht="15" customHeight="1"/>
    <row r="39" spans="1:18" ht="15" customHeight="1"/>
    <row r="40" spans="1:18" ht="15" customHeight="1"/>
    <row r="41" spans="1:18" ht="15" customHeight="1"/>
    <row r="43" spans="1:18" ht="12" customHeight="1">
      <c r="H43" s="152"/>
      <c r="I43" s="152"/>
      <c r="J43" s="152"/>
      <c r="K43" s="152"/>
      <c r="L43" s="152"/>
      <c r="M43" s="152"/>
      <c r="N43" s="152"/>
      <c r="O43" s="152"/>
      <c r="P43" s="152"/>
      <c r="Q43" s="152"/>
      <c r="R43" s="152"/>
    </row>
    <row r="46" spans="1:18" ht="13.2">
      <c r="A46" s="658">
        <v>11</v>
      </c>
      <c r="B46" s="658"/>
      <c r="C46" s="658"/>
      <c r="D46" s="658"/>
      <c r="E46" s="658"/>
      <c r="F46" s="658"/>
      <c r="G46" s="658"/>
    </row>
  </sheetData>
  <sortState ref="J2:N46">
    <sortCondition descending="1" ref="N1"/>
  </sortState>
  <mergeCells count="8">
    <mergeCell ref="A46:G46"/>
    <mergeCell ref="A22:D22"/>
    <mergeCell ref="A1:G1"/>
    <mergeCell ref="A3:G3"/>
    <mergeCell ref="A4:G4"/>
    <mergeCell ref="B5:C5"/>
    <mergeCell ref="D5:E5"/>
    <mergeCell ref="A5:A6"/>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95" zoomScaleSheetLayoutView="100" zoomScalePageLayoutView="95" workbookViewId="0">
      <selection activeCell="F29" sqref="F29"/>
    </sheetView>
  </sheetViews>
  <sheetFormatPr baseColWidth="10" defaultColWidth="10.921875" defaultRowHeight="11.4"/>
  <cols>
    <col min="1" max="1" width="10.23046875" style="11" customWidth="1"/>
    <col min="2" max="3" width="4.23046875" style="11" customWidth="1"/>
    <col min="4" max="4" width="3.61328125" style="11" customWidth="1"/>
    <col min="5" max="6" width="4.23046875" style="11" customWidth="1"/>
    <col min="7" max="7" width="3.69140625" style="11" customWidth="1"/>
    <col min="8" max="9" width="4.23046875" style="11" customWidth="1"/>
    <col min="10" max="10" width="4" style="11" customWidth="1"/>
    <col min="11" max="12" width="4.23046875" style="11" customWidth="1"/>
    <col min="13" max="13" width="3.69140625" style="11" customWidth="1"/>
    <col min="14" max="15" width="4.23046875" style="11" customWidth="1"/>
    <col min="16" max="16" width="3.69140625" style="11" customWidth="1"/>
    <col min="17" max="18" width="4.23046875" style="11" customWidth="1"/>
    <col min="19" max="19" width="3.921875" style="11" customWidth="1"/>
    <col min="20" max="20" width="8.07421875" style="11" customWidth="1"/>
    <col min="21" max="16384" width="10.921875" style="11"/>
  </cols>
  <sheetData>
    <row r="1" spans="1:20" ht="12" customHeight="1">
      <c r="A1" s="697" t="s">
        <v>451</v>
      </c>
      <c r="B1" s="698"/>
      <c r="C1" s="698"/>
      <c r="D1" s="698"/>
      <c r="E1" s="698"/>
      <c r="F1" s="698"/>
      <c r="G1" s="698"/>
      <c r="H1" s="698"/>
      <c r="I1" s="698"/>
      <c r="J1" s="698"/>
      <c r="K1" s="698"/>
      <c r="L1" s="698"/>
      <c r="M1" s="698"/>
      <c r="N1" s="698"/>
      <c r="O1" s="698"/>
      <c r="P1" s="698"/>
      <c r="Q1" s="698"/>
      <c r="R1" s="698"/>
      <c r="S1" s="699"/>
    </row>
    <row r="2" spans="1:20" ht="12" customHeight="1">
      <c r="A2" s="700" t="s">
        <v>294</v>
      </c>
      <c r="B2" s="701"/>
      <c r="C2" s="701"/>
      <c r="D2" s="701"/>
      <c r="E2" s="701"/>
      <c r="F2" s="701"/>
      <c r="G2" s="701"/>
      <c r="H2" s="701"/>
      <c r="I2" s="701"/>
      <c r="J2" s="701"/>
      <c r="K2" s="701"/>
      <c r="L2" s="701"/>
      <c r="M2" s="701"/>
      <c r="N2" s="701"/>
      <c r="O2" s="701"/>
      <c r="P2" s="701"/>
      <c r="Q2" s="701"/>
      <c r="R2" s="701"/>
      <c r="S2" s="702"/>
    </row>
    <row r="3" spans="1:20" ht="12" customHeight="1">
      <c r="A3" s="703" t="s">
        <v>287</v>
      </c>
      <c r="B3" s="704"/>
      <c r="C3" s="704"/>
      <c r="D3" s="704"/>
      <c r="E3" s="704"/>
      <c r="F3" s="704"/>
      <c r="G3" s="704"/>
      <c r="H3" s="704"/>
      <c r="I3" s="704"/>
      <c r="J3" s="704"/>
      <c r="K3" s="704"/>
      <c r="L3" s="704"/>
      <c r="M3" s="704"/>
      <c r="N3" s="704"/>
      <c r="O3" s="704"/>
      <c r="P3" s="704"/>
      <c r="Q3" s="704"/>
      <c r="R3" s="704"/>
      <c r="S3" s="705"/>
    </row>
    <row r="4" spans="1:20" ht="26.25" customHeight="1">
      <c r="A4" s="706" t="s">
        <v>88</v>
      </c>
      <c r="B4" s="707" t="s">
        <v>253</v>
      </c>
      <c r="C4" s="708"/>
      <c r="D4" s="709"/>
      <c r="E4" s="707" t="s">
        <v>296</v>
      </c>
      <c r="F4" s="708"/>
      <c r="G4" s="709"/>
      <c r="H4" s="707" t="s">
        <v>297</v>
      </c>
      <c r="I4" s="708"/>
      <c r="J4" s="709"/>
      <c r="K4" s="707" t="s">
        <v>298</v>
      </c>
      <c r="L4" s="708"/>
      <c r="M4" s="709"/>
      <c r="N4" s="711" t="s">
        <v>299</v>
      </c>
      <c r="O4" s="712"/>
      <c r="P4" s="713"/>
      <c r="Q4" s="710" t="s">
        <v>113</v>
      </c>
      <c r="R4" s="710"/>
      <c r="S4" s="710"/>
    </row>
    <row r="5" spans="1:20" ht="12">
      <c r="A5" s="692"/>
      <c r="B5" s="469">
        <v>2017</v>
      </c>
      <c r="C5" s="425">
        <v>2018</v>
      </c>
      <c r="D5" s="489" t="s">
        <v>114</v>
      </c>
      <c r="E5" s="469">
        <v>2017</v>
      </c>
      <c r="F5" s="425">
        <v>2018</v>
      </c>
      <c r="G5" s="489" t="s">
        <v>114</v>
      </c>
      <c r="H5" s="469">
        <v>2017</v>
      </c>
      <c r="I5" s="425">
        <v>2018</v>
      </c>
      <c r="J5" s="489" t="s">
        <v>114</v>
      </c>
      <c r="K5" s="469">
        <v>2017</v>
      </c>
      <c r="L5" s="425">
        <v>2018</v>
      </c>
      <c r="M5" s="489" t="s">
        <v>114</v>
      </c>
      <c r="N5" s="469">
        <v>2017</v>
      </c>
      <c r="O5" s="425">
        <v>2018</v>
      </c>
      <c r="P5" s="489" t="s">
        <v>114</v>
      </c>
      <c r="Q5" s="469">
        <v>2017</v>
      </c>
      <c r="R5" s="425">
        <v>2018</v>
      </c>
      <c r="S5" s="489" t="s">
        <v>114</v>
      </c>
    </row>
    <row r="6" spans="1:20" ht="12" customHeight="1">
      <c r="A6" s="37" t="s">
        <v>90</v>
      </c>
      <c r="B6" s="69">
        <v>234.8553804186692</v>
      </c>
      <c r="C6" s="70">
        <v>244.43671372485991</v>
      </c>
      <c r="D6" s="39">
        <f>C6/B6*100-100</f>
        <v>4.0796737503353739</v>
      </c>
      <c r="E6" s="69">
        <v>218.81944904142171</v>
      </c>
      <c r="F6" s="70">
        <v>230.97416634974743</v>
      </c>
      <c r="G6" s="39">
        <f>F6/E6*100-100</f>
        <v>5.5546786913008361</v>
      </c>
      <c r="H6" s="70">
        <v>225.42941068080901</v>
      </c>
      <c r="I6" s="70">
        <v>222.98851299707076</v>
      </c>
      <c r="J6" s="39">
        <f>I6/H6*100-100</f>
        <v>-1.0827769439518136</v>
      </c>
      <c r="K6" s="69">
        <v>206.86829636935852</v>
      </c>
      <c r="L6" s="70">
        <v>209.44100120589391</v>
      </c>
      <c r="M6" s="39">
        <f>L6/K6*100-100</f>
        <v>1.2436438457161643</v>
      </c>
      <c r="N6" s="69">
        <v>207.52471655555601</v>
      </c>
      <c r="O6" s="70">
        <v>216.07001561519129</v>
      </c>
      <c r="P6" s="39">
        <f>O6/N6*100-100</f>
        <v>4.1177259275271041</v>
      </c>
      <c r="Q6" s="69">
        <v>210.98515214582466</v>
      </c>
      <c r="R6" s="70">
        <v>217.66540038452533</v>
      </c>
      <c r="S6" s="39">
        <f>R6/Q6*100-100</f>
        <v>3.1662172293923021</v>
      </c>
    </row>
    <row r="7" spans="1:20" ht="12" customHeight="1">
      <c r="A7" s="37" t="s">
        <v>91</v>
      </c>
      <c r="B7" s="69">
        <v>239.7818972723766</v>
      </c>
      <c r="C7" s="70">
        <v>246.22509162388923</v>
      </c>
      <c r="D7" s="39">
        <f>C7/B7*100-100</f>
        <v>2.6871062514755266</v>
      </c>
      <c r="E7" s="69">
        <v>223.87957497440743</v>
      </c>
      <c r="F7" s="70">
        <v>232.82421685990909</v>
      </c>
      <c r="G7" s="39">
        <f>F7/E7*100-100</f>
        <v>3.9952916144870159</v>
      </c>
      <c r="H7" s="70">
        <v>221.39125169456017</v>
      </c>
      <c r="I7" s="70">
        <v>226.02311941702519</v>
      </c>
      <c r="J7" s="39">
        <f>I7/H7*100-100</f>
        <v>2.0921638443308126</v>
      </c>
      <c r="K7" s="69">
        <v>212.31335125136812</v>
      </c>
      <c r="L7" s="70">
        <v>217.28152764346854</v>
      </c>
      <c r="M7" s="39">
        <f>L7/K7*100-100</f>
        <v>2.3400207112827047</v>
      </c>
      <c r="N7" s="69">
        <v>212.99601743176532</v>
      </c>
      <c r="O7" s="70">
        <v>219.02987428465653</v>
      </c>
      <c r="P7" s="39">
        <f>O7/N7*100-100</f>
        <v>2.8328496117652406</v>
      </c>
      <c r="Q7" s="69">
        <v>216.0038035533189</v>
      </c>
      <c r="R7" s="70">
        <v>222.25052610763331</v>
      </c>
      <c r="S7" s="39">
        <f>R7/Q7*100-100</f>
        <v>2.8919502580760934</v>
      </c>
    </row>
    <row r="8" spans="1:20" ht="12" customHeight="1">
      <c r="A8" s="37" t="s">
        <v>92</v>
      </c>
      <c r="B8" s="69">
        <v>241.09637618371443</v>
      </c>
      <c r="C8" s="70">
        <v>247.93330650063896</v>
      </c>
      <c r="D8" s="39">
        <f>C8/B8*100-100</f>
        <v>2.8357665200719566</v>
      </c>
      <c r="E8" s="69">
        <v>225.8966097151594</v>
      </c>
      <c r="F8" s="70">
        <v>239.1092032158501</v>
      </c>
      <c r="G8" s="39">
        <f>F8/E8*100-100</f>
        <v>5.848956085419303</v>
      </c>
      <c r="H8" s="70">
        <v>228.95326480046143</v>
      </c>
      <c r="I8" s="70">
        <v>234.86584944254633</v>
      </c>
      <c r="J8" s="39">
        <f>I8/H8*100-100</f>
        <v>2.5824417254926857</v>
      </c>
      <c r="K8" s="69">
        <v>225.04356733980993</v>
      </c>
      <c r="L8" s="70">
        <v>228.41372038595924</v>
      </c>
      <c r="M8" s="39">
        <f>L8/K8*100-100</f>
        <v>1.497555822628982</v>
      </c>
      <c r="N8" s="69">
        <v>222.29290913862306</v>
      </c>
      <c r="O8" s="70">
        <v>226.80954257502913</v>
      </c>
      <c r="P8" s="39">
        <f>O8/N8*100-100</f>
        <v>2.0318387365156525</v>
      </c>
      <c r="Q8" s="69">
        <v>225.01868650462555</v>
      </c>
      <c r="R8" s="70">
        <v>230.70174864008087</v>
      </c>
      <c r="S8" s="39">
        <f>R8/Q8*100-100</f>
        <v>2.5255956399596613</v>
      </c>
      <c r="T8" s="299"/>
    </row>
    <row r="9" spans="1:20" ht="12" customHeight="1">
      <c r="A9" s="37" t="s">
        <v>93</v>
      </c>
      <c r="B9" s="69">
        <v>266.64100646488947</v>
      </c>
      <c r="C9" s="70">
        <v>276.48697851089617</v>
      </c>
      <c r="D9" s="39">
        <f>C9/B9*100-100</f>
        <v>3.6925948399850483</v>
      </c>
      <c r="E9" s="69">
        <v>245.85365516208009</v>
      </c>
      <c r="F9" s="70">
        <v>247.69966806181313</v>
      </c>
      <c r="G9" s="39">
        <f>F9/E9*100-100</f>
        <v>0.75085843182442602</v>
      </c>
      <c r="H9" s="70">
        <v>239.42575279820437</v>
      </c>
      <c r="I9" s="70">
        <v>238.45162982994847</v>
      </c>
      <c r="J9" s="39">
        <f>I9/H9*100-100</f>
        <v>-0.40685805802893071</v>
      </c>
      <c r="K9" s="69">
        <v>228.71924198727541</v>
      </c>
      <c r="L9" s="70">
        <v>232.47301209755994</v>
      </c>
      <c r="M9" s="39">
        <f>L9/K9*100-100</f>
        <v>1.6412130775133278</v>
      </c>
      <c r="N9" s="69">
        <v>223.05595797309823</v>
      </c>
      <c r="O9" s="70">
        <v>229.78944559807638</v>
      </c>
      <c r="P9" s="39">
        <f>O9/N9*100-100</f>
        <v>3.0187436758762942</v>
      </c>
      <c r="Q9" s="69">
        <v>230.55141500557153</v>
      </c>
      <c r="R9" s="70">
        <v>236.84740684468471</v>
      </c>
      <c r="S9" s="39">
        <f>R9/Q9*100-100</f>
        <v>2.7308406842617075</v>
      </c>
      <c r="T9" s="299"/>
    </row>
    <row r="10" spans="1:20" ht="12" customHeight="1">
      <c r="A10" s="37" t="s">
        <v>94</v>
      </c>
      <c r="B10" s="69">
        <v>270.42031476803663</v>
      </c>
      <c r="C10" s="70" t="s">
        <v>422</v>
      </c>
      <c r="D10" s="39"/>
      <c r="E10" s="69">
        <v>253.43122487034051</v>
      </c>
      <c r="F10" s="70" t="s">
        <v>422</v>
      </c>
      <c r="G10" s="39"/>
      <c r="H10" s="70">
        <v>242.43255701087205</v>
      </c>
      <c r="I10" s="70" t="s">
        <v>422</v>
      </c>
      <c r="J10" s="39"/>
      <c r="K10" s="69">
        <v>235.72839770160482</v>
      </c>
      <c r="L10" s="70" t="s">
        <v>422</v>
      </c>
      <c r="M10" s="39"/>
      <c r="N10" s="69">
        <v>237.65683556867148</v>
      </c>
      <c r="O10" s="70" t="s">
        <v>422</v>
      </c>
      <c r="P10" s="39"/>
      <c r="Q10" s="69">
        <v>241.27043763555585</v>
      </c>
      <c r="R10" s="70" t="s">
        <v>422</v>
      </c>
      <c r="S10" s="39"/>
    </row>
    <row r="11" spans="1:20" ht="12" customHeight="1">
      <c r="A11" s="37" t="s">
        <v>95</v>
      </c>
      <c r="B11" s="69">
        <v>273.12021011589621</v>
      </c>
      <c r="C11" s="70" t="s">
        <v>422</v>
      </c>
      <c r="D11" s="39"/>
      <c r="E11" s="69">
        <v>246.39721165211279</v>
      </c>
      <c r="F11" s="70" t="s">
        <v>422</v>
      </c>
      <c r="G11" s="39"/>
      <c r="H11" s="70">
        <v>234.80520713644179</v>
      </c>
      <c r="I11" s="70" t="s">
        <v>422</v>
      </c>
      <c r="J11" s="39"/>
      <c r="K11" s="69">
        <v>233.69643993447193</v>
      </c>
      <c r="L11" s="70" t="s">
        <v>422</v>
      </c>
      <c r="M11" s="39"/>
      <c r="N11" s="69">
        <v>233.55987546893351</v>
      </c>
      <c r="O11" s="70" t="s">
        <v>422</v>
      </c>
      <c r="P11" s="39"/>
      <c r="Q11" s="69">
        <v>239.37892005712072</v>
      </c>
      <c r="R11" s="70" t="s">
        <v>422</v>
      </c>
      <c r="S11" s="39"/>
    </row>
    <row r="12" spans="1:20" ht="12" customHeight="1">
      <c r="A12" s="37" t="s">
        <v>96</v>
      </c>
      <c r="B12" s="69">
        <v>269.26307166783357</v>
      </c>
      <c r="C12" s="70" t="s">
        <v>422</v>
      </c>
      <c r="D12" s="39"/>
      <c r="E12" s="69">
        <v>242.25346789610066</v>
      </c>
      <c r="F12" s="70" t="s">
        <v>422</v>
      </c>
      <c r="G12" s="39"/>
      <c r="H12" s="70">
        <v>242.14394337771571</v>
      </c>
      <c r="I12" s="70" t="s">
        <v>422</v>
      </c>
      <c r="J12" s="39"/>
      <c r="K12" s="69">
        <v>228.22021136989716</v>
      </c>
      <c r="L12" s="70" t="s">
        <v>422</v>
      </c>
      <c r="M12" s="39"/>
      <c r="N12" s="69">
        <v>228.51073451236169</v>
      </c>
      <c r="O12" s="70" t="s">
        <v>422</v>
      </c>
      <c r="P12" s="39"/>
      <c r="Q12" s="69">
        <v>235.31229014365053</v>
      </c>
      <c r="R12" s="70" t="s">
        <v>422</v>
      </c>
      <c r="S12" s="39"/>
    </row>
    <row r="13" spans="1:20" ht="12" customHeight="1">
      <c r="A13" s="37" t="s">
        <v>97</v>
      </c>
      <c r="B13" s="69">
        <v>272.88837918107617</v>
      </c>
      <c r="C13" s="70" t="s">
        <v>422</v>
      </c>
      <c r="D13" s="39"/>
      <c r="E13" s="69">
        <v>242.34389623183645</v>
      </c>
      <c r="F13" s="70" t="s">
        <v>422</v>
      </c>
      <c r="G13" s="39"/>
      <c r="H13" s="70">
        <v>238.50687249539388</v>
      </c>
      <c r="I13" s="70" t="s">
        <v>422</v>
      </c>
      <c r="J13" s="39"/>
      <c r="K13" s="69">
        <v>227.30546081293502</v>
      </c>
      <c r="L13" s="70" t="s">
        <v>422</v>
      </c>
      <c r="M13" s="39"/>
      <c r="N13" s="69">
        <v>229.56623806051564</v>
      </c>
      <c r="O13" s="70" t="s">
        <v>422</v>
      </c>
      <c r="P13" s="39"/>
      <c r="Q13" s="69">
        <v>234.92395906258483</v>
      </c>
      <c r="R13" s="70" t="s">
        <v>422</v>
      </c>
      <c r="S13" s="39"/>
    </row>
    <row r="14" spans="1:20" ht="12" customHeight="1">
      <c r="A14" s="37" t="s">
        <v>98</v>
      </c>
      <c r="B14" s="69">
        <v>241.40869795494353</v>
      </c>
      <c r="C14" s="70" t="s">
        <v>422</v>
      </c>
      <c r="D14" s="39"/>
      <c r="E14" s="69">
        <v>234.67584099139168</v>
      </c>
      <c r="F14" s="70" t="s">
        <v>422</v>
      </c>
      <c r="G14" s="39"/>
      <c r="H14" s="70">
        <v>228.51970781279348</v>
      </c>
      <c r="I14" s="70" t="s">
        <v>422</v>
      </c>
      <c r="J14" s="39"/>
      <c r="K14" s="69">
        <v>219.1613287279815</v>
      </c>
      <c r="L14" s="70" t="s">
        <v>422</v>
      </c>
      <c r="M14" s="39"/>
      <c r="N14" s="69">
        <v>218.97605417293843</v>
      </c>
      <c r="O14" s="70" t="s">
        <v>422</v>
      </c>
      <c r="P14" s="39"/>
      <c r="Q14" s="69">
        <v>222.58702200199281</v>
      </c>
      <c r="R14" s="70" t="s">
        <v>422</v>
      </c>
      <c r="S14" s="39"/>
    </row>
    <row r="15" spans="1:20" ht="12" customHeight="1">
      <c r="A15" s="37" t="s">
        <v>99</v>
      </c>
      <c r="B15" s="69">
        <v>237.88346597171022</v>
      </c>
      <c r="C15" s="70" t="s">
        <v>422</v>
      </c>
      <c r="D15" s="39"/>
      <c r="E15" s="69">
        <v>235.57530680307215</v>
      </c>
      <c r="F15" s="70" t="s">
        <v>422</v>
      </c>
      <c r="G15" s="39"/>
      <c r="H15" s="70">
        <v>221.65431537544441</v>
      </c>
      <c r="I15" s="70" t="s">
        <v>422</v>
      </c>
      <c r="J15" s="39"/>
      <c r="K15" s="69">
        <v>211.53614484742599</v>
      </c>
      <c r="L15" s="70" t="s">
        <v>422</v>
      </c>
      <c r="M15" s="39"/>
      <c r="N15" s="69">
        <v>216.04563178304014</v>
      </c>
      <c r="O15" s="70" t="s">
        <v>422</v>
      </c>
      <c r="P15" s="39"/>
      <c r="Q15" s="69">
        <v>217.71010540776035</v>
      </c>
      <c r="R15" s="70" t="s">
        <v>422</v>
      </c>
      <c r="S15" s="39"/>
    </row>
    <row r="16" spans="1:20" ht="12" customHeight="1">
      <c r="A16" s="37" t="s">
        <v>100</v>
      </c>
      <c r="B16" s="69">
        <v>241.5596400976965</v>
      </c>
      <c r="C16" s="70" t="s">
        <v>422</v>
      </c>
      <c r="D16" s="39"/>
      <c r="E16" s="69">
        <v>236.74681631803327</v>
      </c>
      <c r="F16" s="70" t="s">
        <v>422</v>
      </c>
      <c r="G16" s="39"/>
      <c r="H16" s="70">
        <v>223.17222851501634</v>
      </c>
      <c r="I16" s="70" t="s">
        <v>422</v>
      </c>
      <c r="J16" s="39"/>
      <c r="K16" s="69">
        <v>216.50841993422145</v>
      </c>
      <c r="L16" s="70" t="s">
        <v>422</v>
      </c>
      <c r="M16" s="39"/>
      <c r="N16" s="69">
        <v>220.61321777478224</v>
      </c>
      <c r="O16" s="70" t="s">
        <v>422</v>
      </c>
      <c r="P16" s="39"/>
      <c r="Q16" s="69">
        <v>221.92606257033654</v>
      </c>
      <c r="R16" s="70" t="s">
        <v>422</v>
      </c>
      <c r="S16" s="39"/>
    </row>
    <row r="17" spans="1:20" ht="12" customHeight="1">
      <c r="A17" s="37" t="s">
        <v>101</v>
      </c>
      <c r="B17" s="70">
        <v>246.10770797904621</v>
      </c>
      <c r="C17" s="70" t="s">
        <v>422</v>
      </c>
      <c r="D17" s="39"/>
      <c r="E17" s="69">
        <v>232.44784673963551</v>
      </c>
      <c r="F17" s="70" t="s">
        <v>422</v>
      </c>
      <c r="G17" s="39"/>
      <c r="H17" s="70">
        <v>223.5757827705435</v>
      </c>
      <c r="I17" s="70" t="s">
        <v>422</v>
      </c>
      <c r="J17" s="39"/>
      <c r="K17" s="69">
        <v>207.79894624572026</v>
      </c>
      <c r="L17" s="70" t="s">
        <v>422</v>
      </c>
      <c r="M17" s="39"/>
      <c r="N17" s="69">
        <v>214.60178303078501</v>
      </c>
      <c r="O17" s="70" t="s">
        <v>422</v>
      </c>
      <c r="P17" s="39"/>
      <c r="Q17" s="69">
        <v>216.43111025679329</v>
      </c>
      <c r="R17" s="70" t="s">
        <v>422</v>
      </c>
      <c r="S17" s="39"/>
    </row>
    <row r="18" spans="1:20" ht="12" customHeight="1">
      <c r="A18" s="153" t="s">
        <v>375</v>
      </c>
      <c r="B18" s="155"/>
      <c r="C18" s="155"/>
      <c r="D18" s="155"/>
      <c r="E18" s="155"/>
      <c r="F18" s="155"/>
      <c r="G18" s="156"/>
      <c r="H18" s="156"/>
      <c r="I18" s="156"/>
      <c r="J18" s="157"/>
      <c r="K18" s="157"/>
      <c r="L18" s="157"/>
      <c r="M18" s="157"/>
      <c r="N18" s="157"/>
      <c r="O18" s="157"/>
      <c r="P18" s="157"/>
      <c r="Q18" s="157"/>
      <c r="R18" s="157"/>
      <c r="S18" s="158"/>
    </row>
    <row r="19" spans="1:20" ht="24.6" customHeight="1">
      <c r="A19" s="714" t="s">
        <v>115</v>
      </c>
      <c r="B19" s="714"/>
      <c r="C19" s="714"/>
      <c r="D19" s="714"/>
      <c r="E19" s="714"/>
      <c r="F19" s="714"/>
      <c r="G19" s="714"/>
      <c r="H19" s="714"/>
      <c r="I19" s="714"/>
      <c r="J19" s="714"/>
      <c r="K19" s="714"/>
      <c r="L19" s="714"/>
      <c r="M19" s="714"/>
      <c r="N19" s="714"/>
      <c r="O19" s="714"/>
      <c r="P19" s="714"/>
      <c r="Q19" s="714"/>
      <c r="R19" s="714"/>
      <c r="S19" s="714"/>
    </row>
    <row r="20" spans="1:20" ht="12" customHeight="1"/>
    <row r="21" spans="1:20" ht="12" customHeight="1">
      <c r="A21" s="697" t="s">
        <v>452</v>
      </c>
      <c r="B21" s="698"/>
      <c r="C21" s="698"/>
      <c r="D21" s="698"/>
      <c r="E21" s="698"/>
      <c r="F21" s="698"/>
      <c r="G21" s="698"/>
      <c r="H21" s="698"/>
      <c r="I21" s="698"/>
      <c r="J21" s="698"/>
      <c r="K21" s="698"/>
      <c r="L21" s="698"/>
      <c r="M21" s="698"/>
      <c r="N21" s="698"/>
      <c r="O21" s="698"/>
      <c r="P21" s="698"/>
      <c r="Q21" s="698"/>
      <c r="R21" s="698"/>
      <c r="S21" s="699"/>
    </row>
    <row r="22" spans="1:20" ht="12" customHeight="1">
      <c r="A22" s="700" t="s">
        <v>295</v>
      </c>
      <c r="B22" s="701"/>
      <c r="C22" s="701"/>
      <c r="D22" s="701"/>
      <c r="E22" s="701"/>
      <c r="F22" s="701"/>
      <c r="G22" s="701"/>
      <c r="H22" s="701"/>
      <c r="I22" s="701"/>
      <c r="J22" s="701"/>
      <c r="K22" s="701"/>
      <c r="L22" s="701"/>
      <c r="M22" s="701"/>
      <c r="N22" s="701"/>
      <c r="O22" s="701"/>
      <c r="P22" s="701"/>
      <c r="Q22" s="701"/>
      <c r="R22" s="701"/>
      <c r="S22" s="702"/>
    </row>
    <row r="23" spans="1:20" ht="12" customHeight="1">
      <c r="A23" s="703" t="s">
        <v>519</v>
      </c>
      <c r="B23" s="704"/>
      <c r="C23" s="704"/>
      <c r="D23" s="704"/>
      <c r="E23" s="704"/>
      <c r="F23" s="704"/>
      <c r="G23" s="704"/>
      <c r="H23" s="704"/>
      <c r="I23" s="704"/>
      <c r="J23" s="704"/>
      <c r="K23" s="704"/>
      <c r="L23" s="704"/>
      <c r="M23" s="704"/>
      <c r="N23" s="704"/>
      <c r="O23" s="704"/>
      <c r="P23" s="704"/>
      <c r="Q23" s="704"/>
      <c r="R23" s="704"/>
      <c r="S23" s="705"/>
    </row>
    <row r="24" spans="1:20" ht="25.5" customHeight="1">
      <c r="A24" s="706" t="s">
        <v>88</v>
      </c>
      <c r="B24" s="707" t="s">
        <v>253</v>
      </c>
      <c r="C24" s="708"/>
      <c r="D24" s="709"/>
      <c r="E24" s="707" t="s">
        <v>296</v>
      </c>
      <c r="F24" s="708"/>
      <c r="G24" s="709"/>
      <c r="H24" s="707" t="s">
        <v>297</v>
      </c>
      <c r="I24" s="708"/>
      <c r="J24" s="709"/>
      <c r="K24" s="707" t="s">
        <v>298</v>
      </c>
      <c r="L24" s="708"/>
      <c r="M24" s="709"/>
      <c r="N24" s="711" t="s">
        <v>299</v>
      </c>
      <c r="O24" s="712"/>
      <c r="P24" s="713"/>
      <c r="Q24" s="710" t="s">
        <v>113</v>
      </c>
      <c r="R24" s="710"/>
      <c r="S24" s="710"/>
    </row>
    <row r="25" spans="1:20" ht="12" customHeight="1">
      <c r="A25" s="692"/>
      <c r="B25" s="469">
        <v>2017</v>
      </c>
      <c r="C25" s="425">
        <v>2018</v>
      </c>
      <c r="D25" s="489" t="s">
        <v>114</v>
      </c>
      <c r="E25" s="469">
        <v>2017</v>
      </c>
      <c r="F25" s="425">
        <v>2018</v>
      </c>
      <c r="G25" s="489" t="s">
        <v>114</v>
      </c>
      <c r="H25" s="469">
        <v>2017</v>
      </c>
      <c r="I25" s="425">
        <v>2018</v>
      </c>
      <c r="J25" s="489" t="s">
        <v>114</v>
      </c>
      <c r="K25" s="469">
        <v>2017</v>
      </c>
      <c r="L25" s="425">
        <v>2018</v>
      </c>
      <c r="M25" s="489" t="s">
        <v>114</v>
      </c>
      <c r="N25" s="469">
        <v>2017</v>
      </c>
      <c r="O25" s="425">
        <v>2018</v>
      </c>
      <c r="P25" s="489" t="s">
        <v>114</v>
      </c>
      <c r="Q25" s="469">
        <v>2017</v>
      </c>
      <c r="R25" s="425">
        <v>2018</v>
      </c>
      <c r="S25" s="489" t="s">
        <v>114</v>
      </c>
    </row>
    <row r="26" spans="1:20" ht="10.5" customHeight="1">
      <c r="A26" s="37" t="s">
        <v>90</v>
      </c>
      <c r="B26" s="399">
        <v>242.65089620706547</v>
      </c>
      <c r="C26" s="399">
        <v>246.95538156334379</v>
      </c>
      <c r="D26" s="204">
        <f>C26/B26*100-100</f>
        <v>1.7739416682826175</v>
      </c>
      <c r="E26" s="399">
        <v>226.08268681255424</v>
      </c>
      <c r="F26" s="399">
        <v>233.35411654397461</v>
      </c>
      <c r="G26" s="204">
        <f>F26/E26*100-100</f>
        <v>3.2162700443528962</v>
      </c>
      <c r="H26" s="399">
        <v>232.9120518151035</v>
      </c>
      <c r="I26" s="399">
        <v>225.28617928246047</v>
      </c>
      <c r="J26" s="204">
        <f>I26/H26*100-100</f>
        <v>-3.2741425242764137</v>
      </c>
      <c r="K26" s="399">
        <v>213.7348415070137</v>
      </c>
      <c r="L26" s="399">
        <v>211.59907437648531</v>
      </c>
      <c r="M26" s="204">
        <f>L26/K26*100-100</f>
        <v>-0.9992601652914459</v>
      </c>
      <c r="N26" s="399">
        <v>214.41305013985576</v>
      </c>
      <c r="O26" s="399">
        <v>218.2963939316796</v>
      </c>
      <c r="P26" s="204">
        <f>O26/N26*100-100</f>
        <v>1.8111508554590472</v>
      </c>
      <c r="Q26" s="399">
        <v>217.98834739618658</v>
      </c>
      <c r="R26" s="399">
        <v>219.90821749307273</v>
      </c>
      <c r="S26" s="204">
        <f>R26/Q26*100-100</f>
        <v>0.88072143296578531</v>
      </c>
    </row>
    <row r="27" spans="1:20" ht="10.5" customHeight="1">
      <c r="A27" s="37" t="s">
        <v>91</v>
      </c>
      <c r="B27" s="400">
        <v>246.42098028708037</v>
      </c>
      <c r="C27" s="400">
        <v>247.61405367920344</v>
      </c>
      <c r="D27" s="203">
        <f>C27/B27*100-100</f>
        <v>0.48416063873015958</v>
      </c>
      <c r="E27" s="400">
        <v>230.07835436709564</v>
      </c>
      <c r="F27" s="400">
        <v>234.13758423706753</v>
      </c>
      <c r="G27" s="203">
        <f>F27/E27*100-100</f>
        <v>1.7642815123300579</v>
      </c>
      <c r="H27" s="400">
        <v>227.52113437315006</v>
      </c>
      <c r="I27" s="400">
        <v>227.2981216291212</v>
      </c>
      <c r="J27" s="203">
        <f>I27/H27*100-100</f>
        <v>-9.8018474039037073E-2</v>
      </c>
      <c r="K27" s="400">
        <v>218.1918849527118</v>
      </c>
      <c r="L27" s="400">
        <v>218.50721831222654</v>
      </c>
      <c r="M27" s="203">
        <f>L27/K27*100-100</f>
        <v>0.14452112166456743</v>
      </c>
      <c r="N27" s="400">
        <v>218.89345279955901</v>
      </c>
      <c r="O27" s="400">
        <v>220.26542742164688</v>
      </c>
      <c r="P27" s="203">
        <f>O27/N27*100-100</f>
        <v>0.62677736795725991</v>
      </c>
      <c r="Q27" s="400">
        <v>221.98451852636478</v>
      </c>
      <c r="R27" s="400">
        <v>223.50424702413787</v>
      </c>
      <c r="S27" s="203">
        <f>R27/Q27*100-100</f>
        <v>0.68461012860794312</v>
      </c>
    </row>
    <row r="28" spans="1:20" ht="10.5" customHeight="1">
      <c r="A28" s="37" t="s">
        <v>92</v>
      </c>
      <c r="B28" s="400">
        <v>247.18891270282188</v>
      </c>
      <c r="C28" s="400">
        <v>249.22539805950603</v>
      </c>
      <c r="D28" s="203">
        <f>C28/B28*100-100</f>
        <v>0.82385788845331831</v>
      </c>
      <c r="E28" s="400">
        <v>231.60504617537168</v>
      </c>
      <c r="F28" s="400">
        <v>240.35530841842737</v>
      </c>
      <c r="G28" s="203">
        <f>F28/E28*100-100</f>
        <v>3.778096543039041</v>
      </c>
      <c r="H28" s="400">
        <v>234.7389433288802</v>
      </c>
      <c r="I28" s="400">
        <v>236.08984062716792</v>
      </c>
      <c r="J28" s="203">
        <f>I28/H28*100-100</f>
        <v>0.57548921330665337</v>
      </c>
      <c r="K28" s="400">
        <v>230.73044730918468</v>
      </c>
      <c r="L28" s="400">
        <v>229.60408663487368</v>
      </c>
      <c r="M28" s="203">
        <f>L28/K28*100-100</f>
        <v>-0.48817166847582882</v>
      </c>
      <c r="N28" s="400">
        <v>227.91027962051575</v>
      </c>
      <c r="O28" s="400">
        <v>227.99154873454017</v>
      </c>
      <c r="P28" s="203">
        <f>O28/N28*100-100</f>
        <v>3.5658380201070372E-2</v>
      </c>
      <c r="Q28" s="400">
        <v>230.70493773208645</v>
      </c>
      <c r="R28" s="400">
        <v>231.90403882949096</v>
      </c>
      <c r="S28" s="203">
        <f>R28/Q28*100-100</f>
        <v>0.5197552810061552</v>
      </c>
    </row>
    <row r="29" spans="1:20" ht="10.5" customHeight="1">
      <c r="A29" s="37" t="s">
        <v>93</v>
      </c>
      <c r="B29" s="400">
        <v>272.33490295710845</v>
      </c>
      <c r="C29" s="400">
        <v>277.35917718127752</v>
      </c>
      <c r="D29" s="203">
        <f>C29/B29*100-100</f>
        <v>1.8448881027050703</v>
      </c>
      <c r="E29" s="400">
        <v>251.10365509002031</v>
      </c>
      <c r="F29" s="400">
        <v>248.4810550273078</v>
      </c>
      <c r="G29" s="203">
        <f>F29/E29*100-100</f>
        <v>-1.0444292663809733</v>
      </c>
      <c r="H29" s="400">
        <v>244.53849022774935</v>
      </c>
      <c r="I29" s="400">
        <v>239.20384317326062</v>
      </c>
      <c r="J29" s="203">
        <f>I29/H29*100-100</f>
        <v>-2.1815163124301336</v>
      </c>
      <c r="K29" s="400">
        <v>233.60335080054534</v>
      </c>
      <c r="L29" s="400">
        <v>233.20636544802542</v>
      </c>
      <c r="M29" s="203">
        <f>L29/K29*100-100</f>
        <v>-0.16993992216271181</v>
      </c>
      <c r="N29" s="400">
        <v>227.81913207564875</v>
      </c>
      <c r="O29" s="400">
        <v>230.51433343907976</v>
      </c>
      <c r="P29" s="203">
        <f>O29/N29*100-100</f>
        <v>1.1830443470112186</v>
      </c>
      <c r="Q29" s="400">
        <v>235.47464834683632</v>
      </c>
      <c r="R29" s="400">
        <v>237.59455954766477</v>
      </c>
      <c r="S29" s="203">
        <f>R29/Q29*100-100</f>
        <v>0.90027152209862038</v>
      </c>
    </row>
    <row r="30" spans="1:20" ht="10.5" customHeight="1">
      <c r="A30" s="37" t="s">
        <v>94</v>
      </c>
      <c r="B30" s="400">
        <v>275.52523584696212</v>
      </c>
      <c r="C30" s="400" t="s">
        <v>422</v>
      </c>
      <c r="D30" s="203"/>
      <c r="E30" s="400">
        <v>258.21543053554092</v>
      </c>
      <c r="F30" s="400" t="s">
        <v>422</v>
      </c>
      <c r="G30" s="203"/>
      <c r="H30" s="400">
        <v>247.00913281866301</v>
      </c>
      <c r="I30" s="400" t="s">
        <v>422</v>
      </c>
      <c r="J30" s="203"/>
      <c r="K30" s="400">
        <v>240.17841421519589</v>
      </c>
      <c r="L30" s="400" t="s">
        <v>422</v>
      </c>
      <c r="M30" s="203"/>
      <c r="N30" s="400">
        <v>242.14325660729031</v>
      </c>
      <c r="O30" s="400" t="s">
        <v>422</v>
      </c>
      <c r="P30" s="203"/>
      <c r="Q30" s="400">
        <v>245.82507527017233</v>
      </c>
      <c r="R30" s="400" t="s">
        <v>422</v>
      </c>
      <c r="S30" s="203"/>
    </row>
    <row r="31" spans="1:20" ht="10.5" customHeight="1">
      <c r="A31" s="37" t="s">
        <v>95</v>
      </c>
      <c r="B31" s="400">
        <v>277.98723116121414</v>
      </c>
      <c r="C31" s="400" t="s">
        <v>422</v>
      </c>
      <c r="D31" s="203"/>
      <c r="E31" s="400">
        <v>250.78802701546363</v>
      </c>
      <c r="F31" s="400" t="s">
        <v>422</v>
      </c>
      <c r="G31" s="203"/>
      <c r="H31" s="400">
        <v>238.98945217710852</v>
      </c>
      <c r="I31" s="400" t="s">
        <v>422</v>
      </c>
      <c r="J31" s="203"/>
      <c r="K31" s="400">
        <v>237.86092666686824</v>
      </c>
      <c r="L31" s="400" t="s">
        <v>422</v>
      </c>
      <c r="M31" s="203"/>
      <c r="N31" s="400">
        <v>237.7219286131031</v>
      </c>
      <c r="O31" s="400" t="s">
        <v>422</v>
      </c>
      <c r="P31" s="203"/>
      <c r="Q31" s="400">
        <v>243.64466897855388</v>
      </c>
      <c r="R31" s="400" t="s">
        <v>422</v>
      </c>
      <c r="S31" s="203"/>
    </row>
    <row r="32" spans="1:20" ht="10.5" customHeight="1">
      <c r="A32" s="37" t="s">
        <v>96</v>
      </c>
      <c r="B32" s="400">
        <v>275.01296017740708</v>
      </c>
      <c r="C32" s="400" t="s">
        <v>422</v>
      </c>
      <c r="D32" s="203"/>
      <c r="E32" s="400">
        <v>247.42658882513194</v>
      </c>
      <c r="F32" s="400" t="s">
        <v>422</v>
      </c>
      <c r="G32" s="203"/>
      <c r="H32" s="400">
        <v>247.31472550192734</v>
      </c>
      <c r="I32" s="400" t="s">
        <v>422</v>
      </c>
      <c r="J32" s="203"/>
      <c r="K32" s="400">
        <v>233.09366380019182</v>
      </c>
      <c r="L32" s="400" t="s">
        <v>422</v>
      </c>
      <c r="M32" s="203"/>
      <c r="N32" s="400">
        <v>233.39039082226105</v>
      </c>
      <c r="O32" s="400" t="s">
        <v>422</v>
      </c>
      <c r="P32" s="203"/>
      <c r="Q32" s="400">
        <v>240.33718800609304</v>
      </c>
      <c r="R32" s="400" t="s">
        <v>422</v>
      </c>
      <c r="S32" s="203"/>
      <c r="T32" s="299"/>
    </row>
    <row r="33" spans="1:20" ht="10.5" customHeight="1">
      <c r="A33" s="37" t="s">
        <v>97</v>
      </c>
      <c r="B33" s="400">
        <v>278.11214113854851</v>
      </c>
      <c r="C33" s="400" t="s">
        <v>422</v>
      </c>
      <c r="D33" s="203"/>
      <c r="E33" s="400">
        <v>246.98296085437747</v>
      </c>
      <c r="F33" s="400" t="s">
        <v>422</v>
      </c>
      <c r="G33" s="203"/>
      <c r="H33" s="400">
        <v>243.07248694506751</v>
      </c>
      <c r="I33" s="400" t="s">
        <v>422</v>
      </c>
      <c r="J33" s="203"/>
      <c r="K33" s="400">
        <v>231.65665239714107</v>
      </c>
      <c r="L33" s="400" t="s">
        <v>422</v>
      </c>
      <c r="M33" s="203"/>
      <c r="N33" s="400">
        <v>233.96070654136224</v>
      </c>
      <c r="O33" s="400" t="s">
        <v>422</v>
      </c>
      <c r="P33" s="203"/>
      <c r="Q33" s="400">
        <v>239.4209876423017</v>
      </c>
      <c r="R33" s="400" t="s">
        <v>422</v>
      </c>
      <c r="S33" s="203"/>
      <c r="T33" s="299"/>
    </row>
    <row r="34" spans="1:20" ht="10.5" customHeight="1">
      <c r="A34" s="37" t="s">
        <v>98</v>
      </c>
      <c r="B34" s="400">
        <v>245.51946928324537</v>
      </c>
      <c r="C34" s="400" t="s">
        <v>422</v>
      </c>
      <c r="D34" s="203"/>
      <c r="E34" s="400">
        <v>238.67196344582197</v>
      </c>
      <c r="F34" s="400" t="s">
        <v>422</v>
      </c>
      <c r="G34" s="203"/>
      <c r="H34" s="400">
        <v>232.41100199890468</v>
      </c>
      <c r="I34" s="400" t="s">
        <v>422</v>
      </c>
      <c r="J34" s="203"/>
      <c r="K34" s="400">
        <v>222.89326595327429</v>
      </c>
      <c r="L34" s="400" t="s">
        <v>422</v>
      </c>
      <c r="M34" s="203"/>
      <c r="N34" s="400">
        <v>222.70483649397474</v>
      </c>
      <c r="O34" s="400" t="s">
        <v>422</v>
      </c>
      <c r="P34" s="203"/>
      <c r="Q34" s="400">
        <v>226.37729284082008</v>
      </c>
      <c r="R34" s="400" t="s">
        <v>422</v>
      </c>
      <c r="S34" s="203"/>
      <c r="T34" s="299"/>
    </row>
    <row r="35" spans="1:20" ht="10.5" customHeight="1">
      <c r="A35" s="37" t="s">
        <v>99</v>
      </c>
      <c r="B35" s="400">
        <v>242.31121639885222</v>
      </c>
      <c r="C35" s="400" t="s">
        <v>422</v>
      </c>
      <c r="D35" s="203"/>
      <c r="E35" s="400">
        <v>239.96009521642685</v>
      </c>
      <c r="F35" s="400" t="s">
        <v>422</v>
      </c>
      <c r="G35" s="203"/>
      <c r="H35" s="400">
        <v>225.7799908845536</v>
      </c>
      <c r="I35" s="400" t="s">
        <v>422</v>
      </c>
      <c r="J35" s="203"/>
      <c r="K35" s="400">
        <v>215.4734897649393</v>
      </c>
      <c r="L35" s="400" t="s">
        <v>422</v>
      </c>
      <c r="M35" s="203"/>
      <c r="N35" s="400">
        <v>220.06691226380832</v>
      </c>
      <c r="O35" s="400" t="s">
        <v>422</v>
      </c>
      <c r="P35" s="203"/>
      <c r="Q35" s="400">
        <v>221.76236691435443</v>
      </c>
      <c r="R35" s="400" t="s">
        <v>422</v>
      </c>
      <c r="S35" s="203"/>
      <c r="T35" s="299"/>
    </row>
    <row r="36" spans="1:20" ht="10.5" customHeight="1">
      <c r="A36" s="37" t="s">
        <v>100</v>
      </c>
      <c r="B36" s="400">
        <v>244.61577806949799</v>
      </c>
      <c r="C36" s="400" t="s">
        <v>422</v>
      </c>
      <c r="D36" s="203"/>
      <c r="E36" s="400">
        <v>239.7420639295963</v>
      </c>
      <c r="F36" s="400" t="s">
        <v>422</v>
      </c>
      <c r="G36" s="203"/>
      <c r="H36" s="400">
        <v>225.99573463359002</v>
      </c>
      <c r="I36" s="400" t="s">
        <v>422</v>
      </c>
      <c r="J36" s="203"/>
      <c r="K36" s="400">
        <v>219.24761760444528</v>
      </c>
      <c r="L36" s="400" t="s">
        <v>422</v>
      </c>
      <c r="M36" s="203"/>
      <c r="N36" s="400">
        <v>223.40434807970462</v>
      </c>
      <c r="O36" s="400" t="s">
        <v>422</v>
      </c>
      <c r="P36" s="203"/>
      <c r="Q36" s="400">
        <v>224.73380258219981</v>
      </c>
      <c r="R36" s="400" t="s">
        <v>422</v>
      </c>
      <c r="S36" s="203"/>
      <c r="T36" s="299"/>
    </row>
    <row r="37" spans="1:20" ht="10.5" customHeight="1">
      <c r="A37" s="37" t="s">
        <v>101</v>
      </c>
      <c r="B37" s="400">
        <v>249.00707645381868</v>
      </c>
      <c r="C37" s="400" t="s">
        <v>422</v>
      </c>
      <c r="D37" s="203"/>
      <c r="E37" s="400">
        <v>235.1862898562689</v>
      </c>
      <c r="F37" s="400" t="s">
        <v>422</v>
      </c>
      <c r="G37" s="203"/>
      <c r="H37" s="400">
        <v>226.20970505445132</v>
      </c>
      <c r="I37" s="400" t="s">
        <v>422</v>
      </c>
      <c r="J37" s="203"/>
      <c r="K37" s="400">
        <v>210.24700331302299</v>
      </c>
      <c r="L37" s="400" t="s">
        <v>422</v>
      </c>
      <c r="M37" s="203"/>
      <c r="N37" s="400">
        <v>217.12998358760134</v>
      </c>
      <c r="O37" s="400" t="s">
        <v>422</v>
      </c>
      <c r="P37" s="203"/>
      <c r="Q37" s="400">
        <v>218.98086192118234</v>
      </c>
      <c r="R37" s="400" t="s">
        <v>422</v>
      </c>
      <c r="S37" s="203"/>
      <c r="T37" s="299"/>
    </row>
    <row r="38" spans="1:20" ht="14.4" customHeight="1">
      <c r="A38" s="369" t="s">
        <v>497</v>
      </c>
      <c r="B38" s="401">
        <v>257.84529909979301</v>
      </c>
      <c r="C38" s="401" t="s">
        <v>422</v>
      </c>
      <c r="D38" s="368"/>
      <c r="E38" s="401">
        <v>240.21764819961544</v>
      </c>
      <c r="F38" s="401" t="s">
        <v>422</v>
      </c>
      <c r="G38" s="368"/>
      <c r="H38" s="401">
        <v>234.14023705087524</v>
      </c>
      <c r="I38" s="401" t="s">
        <v>422</v>
      </c>
      <c r="J38" s="368"/>
      <c r="K38" s="401">
        <v>224.02266262918769</v>
      </c>
      <c r="L38" s="401" t="s">
        <v>422</v>
      </c>
      <c r="M38" s="368"/>
      <c r="N38" s="401">
        <v>225.06890925552963</v>
      </c>
      <c r="O38" s="401" t="s">
        <v>422</v>
      </c>
      <c r="P38" s="368"/>
      <c r="Q38" s="401">
        <v>229.03446530285078</v>
      </c>
      <c r="R38" s="401" t="s">
        <v>422</v>
      </c>
      <c r="S38" s="368"/>
    </row>
    <row r="39" spans="1:20" ht="12" customHeight="1">
      <c r="A39" s="402" t="s">
        <v>563</v>
      </c>
      <c r="B39" s="403">
        <v>251.86455196762643</v>
      </c>
      <c r="C39" s="403">
        <v>255.19146700534986</v>
      </c>
      <c r="D39" s="404">
        <f>C39/B39*100-100</f>
        <v>1.3209143612043874</v>
      </c>
      <c r="E39" s="403">
        <v>234.02606776156648</v>
      </c>
      <c r="F39" s="403">
        <v>238.87532355391596</v>
      </c>
      <c r="G39" s="404">
        <f>F39/E39*100-100</f>
        <v>2.0721007017432242</v>
      </c>
      <c r="H39" s="403">
        <v>234.6715366672905</v>
      </c>
      <c r="I39" s="403">
        <v>231.87093888040104</v>
      </c>
      <c r="J39" s="404">
        <f>I39/H39*100-100</f>
        <v>-1.1934117902249284</v>
      </c>
      <c r="K39" s="403">
        <v>223.6528454153534</v>
      </c>
      <c r="L39" s="403">
        <v>222.59059587414674</v>
      </c>
      <c r="M39" s="404">
        <f>L39/K39*100-100</f>
        <v>-0.47495462856012693</v>
      </c>
      <c r="N39" s="403">
        <v>221.78369715654901</v>
      </c>
      <c r="O39" s="403">
        <v>223.74681789334025</v>
      </c>
      <c r="P39" s="404">
        <f>O39/N39*100-100</f>
        <v>0.88515105571782726</v>
      </c>
      <c r="Q39" s="403">
        <v>226.05298934353439</v>
      </c>
      <c r="R39" s="403">
        <v>227.71084623522927</v>
      </c>
      <c r="S39" s="404">
        <f>R39/Q39*100-100</f>
        <v>0.73339304050317367</v>
      </c>
    </row>
    <row r="40" spans="1:20" ht="12" customHeight="1">
      <c r="A40" s="694" t="s">
        <v>375</v>
      </c>
      <c r="B40" s="695"/>
      <c r="C40" s="695"/>
      <c r="D40" s="695"/>
      <c r="E40" s="695"/>
      <c r="F40" s="695"/>
      <c r="G40" s="695"/>
      <c r="H40" s="695"/>
      <c r="I40" s="695"/>
      <c r="J40" s="695"/>
      <c r="K40" s="695"/>
      <c r="L40" s="695"/>
      <c r="M40" s="695"/>
      <c r="N40" s="695"/>
      <c r="O40" s="695"/>
      <c r="P40" s="695"/>
      <c r="Q40" s="695"/>
      <c r="R40" s="695"/>
      <c r="S40" s="696"/>
    </row>
    <row r="41" spans="1:20" ht="15" customHeight="1">
      <c r="A41" s="405" t="s">
        <v>498</v>
      </c>
      <c r="B41" s="328"/>
      <c r="C41" s="328"/>
      <c r="D41" s="328"/>
      <c r="E41" s="328"/>
      <c r="F41" s="328"/>
      <c r="G41" s="328"/>
      <c r="H41" s="328"/>
      <c r="I41" s="328"/>
      <c r="J41" s="328"/>
      <c r="K41" s="328"/>
      <c r="L41" s="328"/>
      <c r="M41" s="328"/>
      <c r="N41" s="328"/>
      <c r="O41" s="328"/>
      <c r="P41" s="328"/>
      <c r="Q41" s="328"/>
      <c r="R41" s="328"/>
      <c r="S41" s="329"/>
    </row>
    <row r="42" spans="1:20" ht="15" customHeight="1">
      <c r="A42" s="25"/>
      <c r="B42" s="25"/>
      <c r="C42" s="25"/>
      <c r="D42" s="25"/>
      <c r="E42" s="208"/>
      <c r="F42" s="25"/>
      <c r="G42" s="25"/>
      <c r="H42" s="25"/>
      <c r="I42" s="208"/>
      <c r="J42" s="25"/>
      <c r="K42" s="25"/>
      <c r="L42" s="25"/>
      <c r="M42" s="25"/>
      <c r="N42" s="25"/>
      <c r="O42" s="25"/>
      <c r="P42" s="25"/>
      <c r="Q42" s="25"/>
      <c r="R42" s="25"/>
      <c r="S42" s="25"/>
    </row>
    <row r="43" spans="1:20">
      <c r="A43" s="693">
        <v>12</v>
      </c>
      <c r="B43" s="693"/>
      <c r="C43" s="693"/>
      <c r="D43" s="693"/>
      <c r="E43" s="693"/>
      <c r="F43" s="693"/>
      <c r="G43" s="693"/>
      <c r="H43" s="693"/>
      <c r="I43" s="693"/>
      <c r="J43" s="693"/>
      <c r="K43" s="693"/>
      <c r="L43" s="693"/>
      <c r="M43" s="693"/>
      <c r="N43" s="693"/>
      <c r="O43" s="693"/>
      <c r="P43" s="693"/>
      <c r="Q43" s="693"/>
      <c r="R43" s="693"/>
      <c r="S43" s="693"/>
    </row>
  </sheetData>
  <mergeCells count="23">
    <mergeCell ref="K24:M24"/>
    <mergeCell ref="A21:S21"/>
    <mergeCell ref="A22:S22"/>
    <mergeCell ref="Q24:S24"/>
    <mergeCell ref="A24:A25"/>
    <mergeCell ref="A23:S23"/>
    <mergeCell ref="H24:J24"/>
    <mergeCell ref="A43:S43"/>
    <mergeCell ref="A40:S40"/>
    <mergeCell ref="A1:S1"/>
    <mergeCell ref="A2:S2"/>
    <mergeCell ref="A3:S3"/>
    <mergeCell ref="A4:A5"/>
    <mergeCell ref="B4:D4"/>
    <mergeCell ref="Q4:S4"/>
    <mergeCell ref="K4:M4"/>
    <mergeCell ref="N4:P4"/>
    <mergeCell ref="A19:S19"/>
    <mergeCell ref="E24:G24"/>
    <mergeCell ref="B24:D24"/>
    <mergeCell ref="E4:G4"/>
    <mergeCell ref="H4:J4"/>
    <mergeCell ref="N24:P24"/>
  </mergeCells>
  <printOptions horizontalCentered="1"/>
  <pageMargins left="1.1417322834645669" right="0.39370078740157483" top="0.39370078740157483" bottom="0.23622047244094491" header="0" footer="0.19685039370078741"/>
  <pageSetup firstPageNumber="0"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38</vt:i4>
      </vt:variant>
    </vt:vector>
  </HeadingPairs>
  <TitlesOfParts>
    <vt:vector size="76" baseType="lpstr">
      <vt:lpstr>tapa</vt:lpstr>
      <vt:lpstr>part</vt:lpstr>
      <vt:lpstr>cont</vt:lpstr>
      <vt:lpstr>comentario</vt:lpstr>
      <vt:lpstr>c1</vt:lpstr>
      <vt:lpstr>c2 A y B</vt:lpstr>
      <vt:lpstr>g2</vt:lpstr>
      <vt:lpstr>c3</vt:lpstr>
      <vt:lpstr>c4 A y B</vt:lpstr>
      <vt:lpstr>g4 - 5</vt:lpstr>
      <vt:lpstr>c5A</vt:lpstr>
      <vt:lpstr>c5B</vt:lpstr>
      <vt:lpstr>c6</vt:lpstr>
      <vt:lpstr>c7</vt:lpstr>
      <vt:lpstr>c8</vt:lpstr>
      <vt:lpstr>c9</vt:lpstr>
      <vt:lpstr>c10  - 11</vt:lpstr>
      <vt:lpstr>g7 - 8</vt:lpstr>
      <vt:lpstr>c12</vt:lpstr>
      <vt:lpstr>c13</vt:lpstr>
      <vt:lpstr>c14</vt:lpstr>
      <vt:lpstr>c15</vt:lpstr>
      <vt:lpstr>c16</vt:lpstr>
      <vt:lpstr>c17</vt:lpstr>
      <vt:lpstr>c18 - 19</vt:lpstr>
      <vt:lpstr>g15 - 16</vt:lpstr>
      <vt:lpstr>c20</vt:lpstr>
      <vt:lpstr>c21</vt:lpstr>
      <vt:lpstr>c22</vt:lpstr>
      <vt:lpstr>c23</vt:lpstr>
      <vt:lpstr>c24</vt:lpstr>
      <vt:lpstr>c25</vt:lpstr>
      <vt:lpstr>c26</vt:lpstr>
      <vt:lpstr>g 24-25</vt:lpstr>
      <vt:lpstr>c27</vt:lpstr>
      <vt:lpstr>c28</vt:lpstr>
      <vt:lpstr>g27</vt:lpstr>
      <vt:lpstr>Recuperado_Hoja1</vt:lpstr>
      <vt:lpstr>'c1'!Área_de_impresión</vt:lpstr>
      <vt:lpstr>'c10  - 11'!Área_de_impresión</vt:lpstr>
      <vt:lpstr>'c12'!Área_de_impresión</vt:lpstr>
      <vt:lpstr>'c13'!Área_de_impresión</vt:lpstr>
      <vt:lpstr>'c14'!Área_de_impresión</vt:lpstr>
      <vt:lpstr>'c15'!Área_de_impresión</vt:lpstr>
      <vt:lpstr>'c16'!Área_de_impresión</vt:lpstr>
      <vt:lpstr>'c17'!Área_de_impresión</vt:lpstr>
      <vt:lpstr>'c18 - 19'!Área_de_impresión</vt:lpstr>
      <vt:lpstr>'c2 A y B'!Área_de_impresión</vt:lpstr>
      <vt:lpstr>'c20'!Área_de_impresión</vt:lpstr>
      <vt:lpstr>'c21'!Área_de_impresión</vt:lpstr>
      <vt:lpstr>'c22'!Área_de_impresión</vt:lpstr>
      <vt:lpstr>'c23'!Área_de_impresión</vt:lpstr>
      <vt:lpstr>'c24'!Área_de_impresión</vt:lpstr>
      <vt:lpstr>'c25'!Área_de_impresión</vt:lpstr>
      <vt:lpstr>'c26'!Área_de_impresión</vt:lpstr>
      <vt:lpstr>'c27'!Área_de_impresión</vt:lpstr>
      <vt:lpstr>'c28'!Área_de_impresión</vt:lpstr>
      <vt:lpstr>'c3'!Área_de_impresión</vt:lpstr>
      <vt:lpstr>'c4 A y B'!Área_de_impresión</vt:lpstr>
      <vt:lpstr>'c5A'!Área_de_impresión</vt:lpstr>
      <vt:lpstr>'c5B'!Área_de_impresión</vt:lpstr>
      <vt:lpstr>'c6'!Área_de_impresión</vt:lpstr>
      <vt:lpstr>'c7'!Área_de_impresión</vt:lpstr>
      <vt:lpstr>'c8'!Área_de_impresión</vt:lpstr>
      <vt:lpstr>'c9'!Área_de_impresión</vt:lpstr>
      <vt:lpstr>comentario!Área_de_impresión</vt:lpstr>
      <vt:lpstr>cont!Área_de_impresión</vt:lpstr>
      <vt:lpstr>'g 24-25'!Área_de_impresión</vt:lpstr>
      <vt:lpstr>'g15 - 16'!Área_de_impresión</vt:lpstr>
      <vt:lpstr>'g2'!Área_de_impresión</vt:lpstr>
      <vt:lpstr>'g27'!Área_de_impresión</vt:lpstr>
      <vt:lpstr>'g4 - 5'!Área_de_impresión</vt:lpstr>
      <vt:lpstr>'g7 - 8'!Área_de_impresión</vt:lpstr>
      <vt:lpstr>part!Área_de_impresión</vt:lpstr>
      <vt:lpstr>tapa!Área_de_impresión</vt:lpstr>
      <vt:lpstr>'c28'!Títulos_a_imprimir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Guerrero López</dc:creator>
  <cp:lastModifiedBy>Ana Sudy Bustamante</cp:lastModifiedBy>
  <cp:lastPrinted>2018-07-11T23:13:53Z</cp:lastPrinted>
  <dcterms:created xsi:type="dcterms:W3CDTF">2008-12-10T19:16:04Z</dcterms:created>
  <dcterms:modified xsi:type="dcterms:W3CDTF">2018-07-11T23:14:31Z</dcterms:modified>
</cp:coreProperties>
</file>