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charts/chart17.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charts/chart19.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2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1.xml" ContentType="application/vnd.openxmlformats-officedocument.drawingml.chart+xml"/>
  <Override PartName="/xl/drawings/drawing31.xml" ContentType="application/vnd.openxmlformats-officedocument.drawingml.chartshapes+xml"/>
  <Override PartName="/xl/charts/chart22.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3.xml" ContentType="application/vnd.openxmlformats-officedocument.drawingml.chart+xml"/>
  <Override PartName="/xl/drawings/drawing34.xml" ContentType="application/vnd.openxmlformats-officedocument.drawingml.chartshapes+xml"/>
  <Override PartName="/xl/charts/chart24.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5.xml" ContentType="application/vnd.openxmlformats-officedocument.drawingml.chart+xml"/>
  <Override PartName="/xl/drawings/drawing37.xml" ContentType="application/vnd.openxmlformats-officedocument.drawingml.chartshapes+xml"/>
  <Override PartName="/xl/charts/chart2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7.xml" ContentType="application/vnd.openxmlformats-officedocument.drawingml.chart+xml"/>
  <Override PartName="/xl/drawings/drawing4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jcerpa\Desktop\Leche\Nacionales\Boletín Leche Año Actual\Jun 18\"/>
    </mc:Choice>
  </mc:AlternateContent>
  <xr:revisionPtr revIDLastSave="0" documentId="10_ncr:100000_{557C6EE2-5F0B-4498-8DF2-7E5AFD68A16D}" xr6:coauthVersionLast="31" xr6:coauthVersionMax="31" xr10:uidLastSave="{00000000-0000-0000-0000-000000000000}"/>
  <bookViews>
    <workbookView xWindow="0" yWindow="0" windowWidth="14415" windowHeight="7665" tabRatio="952" xr2:uid="{00000000-000D-0000-FFFF-FFFF00000000}"/>
  </bookViews>
  <sheets>
    <sheet name="tapa" sheetId="38" r:id="rId1"/>
    <sheet name="part" sheetId="2" r:id="rId2"/>
    <sheet name="cont" sheetId="46" r:id="rId3"/>
    <sheet name="comentario" sheetId="47" r:id="rId4"/>
    <sheet name="g1-2" sheetId="53" r:id="rId5"/>
    <sheet name="c1" sheetId="49" r:id="rId6"/>
    <sheet name="g4" sheetId="6" r:id="rId7"/>
    <sheet name="c2 A y B" sheetId="5" r:id="rId8"/>
    <sheet name="c3" sheetId="7" r:id="rId9"/>
    <sheet name="c4 A y B" sheetId="44" r:id="rId10"/>
    <sheet name="g6 - 7" sheetId="9" r:id="rId11"/>
    <sheet name="c5A" sheetId="10" r:id="rId12"/>
    <sheet name="c5B" sheetId="51" r:id="rId13"/>
    <sheet name="c6" sheetId="52" r:id="rId14"/>
    <sheet name="g8" sheetId="54" r:id="rId15"/>
    <sheet name="g9" sheetId="55" r:id="rId16"/>
    <sheet name="g10" sheetId="56" r:id="rId17"/>
    <sheet name="c7" sheetId="48" r:id="rId18"/>
    <sheet name="c8" sheetId="57" r:id="rId19"/>
    <sheet name="c9" sheetId="59" r:id="rId20"/>
    <sheet name="c10" sheetId="64" r:id="rId21"/>
    <sheet name="c11" sheetId="60" r:id="rId22"/>
    <sheet name="c12" sheetId="58" r:id="rId23"/>
    <sheet name="c13" sheetId="63" r:id="rId24"/>
    <sheet name="g 21-22" sheetId="61" r:id="rId25"/>
    <sheet name="c14" sheetId="33" r:id="rId26"/>
    <sheet name="g23" sheetId="34" r:id="rId27"/>
    <sheet name="Recuperado_Hoja1" sheetId="35" state="hidden" r:id="rId28"/>
  </sheets>
  <externalReferences>
    <externalReference r:id="rId29"/>
  </externalReferences>
  <definedNames>
    <definedName name="_xlnm.Print_Area" localSheetId="5">'c1'!$A$1:$L$48</definedName>
    <definedName name="_xlnm.Print_Area" localSheetId="20">'c10'!$A$1:$H$54</definedName>
    <definedName name="_xlnm.Print_Area" localSheetId="21">'c11'!$A$1:$D$44</definedName>
    <definedName name="_xlnm.Print_Area" localSheetId="22">'c12'!$A$1:$H$53</definedName>
    <definedName name="_xlnm.Print_Area" localSheetId="23">'c13'!$A$1:$H$65</definedName>
    <definedName name="_xlnm.Print_Area" localSheetId="25">'c14'!$A$81:$C$143</definedName>
    <definedName name="_xlnm.Print_Area" localSheetId="7">'c2 A y B'!$A$1:$S$52</definedName>
    <definedName name="_xlnm.Print_Area" localSheetId="8">'c3'!$A$1:$G$46</definedName>
    <definedName name="_xlnm.Print_Area" localSheetId="9">'c4 A y B'!$A$1:$S$44</definedName>
    <definedName name="_xlnm.Print_Area" localSheetId="11">'c5A'!$A$1:$E$46</definedName>
    <definedName name="_xlnm.Print_Area" localSheetId="12">'c5B'!$A$1:$E$52</definedName>
    <definedName name="_xlnm.Print_Area" localSheetId="13">'c6'!$A$1:$M$36</definedName>
    <definedName name="_xlnm.Print_Area" localSheetId="17">'c7'!$A$1:$L$48</definedName>
    <definedName name="_xlnm.Print_Area" localSheetId="18">'c8'!$A$1:$D$39</definedName>
    <definedName name="_xlnm.Print_Area" localSheetId="19">'c9'!$A$1:$H$60</definedName>
    <definedName name="_xlnm.Print_Area" localSheetId="3">comentario!$A$1:$J$257</definedName>
    <definedName name="_xlnm.Print_Area" localSheetId="2">cont!$A$1:$C$44</definedName>
    <definedName name="_xlnm.Print_Area" localSheetId="24">'g 21-22'!$A$1:$H$56</definedName>
    <definedName name="_xlnm.Print_Area" localSheetId="16">'g10'!$A$1:$I$51</definedName>
    <definedName name="_xlnm.Print_Area" localSheetId="4">'g1-2'!$A$1:$G$46</definedName>
    <definedName name="_xlnm.Print_Area" localSheetId="26">'g23'!$A$1:$H$56</definedName>
    <definedName name="_xlnm.Print_Area" localSheetId="6">'g4'!$A$1:$H$51</definedName>
    <definedName name="_xlnm.Print_Area" localSheetId="10">'g6 - 7'!$A$1:$F$48</definedName>
    <definedName name="_xlnm.Print_Area" localSheetId="14">'g8'!$A$1:$K$84</definedName>
    <definedName name="_xlnm.Print_Area" localSheetId="15">'g9'!$A$1:$H$40</definedName>
    <definedName name="_xlnm.Print_Area" localSheetId="1">part!$A$1:$A$44</definedName>
    <definedName name="_xlnm.Print_Area" localSheetId="0">tapa!$A$1:$E$34</definedName>
    <definedName name="_xlnm.Print_Titles" localSheetId="25">'c14'!$2:$8</definedName>
  </definedNames>
  <calcPr calcId="179017"/>
</workbook>
</file>

<file path=xl/calcChain.xml><?xml version="1.0" encoding="utf-8"?>
<calcChain xmlns="http://schemas.openxmlformats.org/spreadsheetml/2006/main">
  <c r="AQ4" i="64" l="1"/>
  <c r="AQ5" i="64"/>
  <c r="AQ6" i="64"/>
  <c r="D8" i="64"/>
  <c r="G8" i="64"/>
  <c r="D9" i="64"/>
  <c r="G9" i="64"/>
  <c r="D10" i="64"/>
  <c r="G10" i="64"/>
  <c r="D11" i="64"/>
  <c r="G11" i="64"/>
  <c r="AP11" i="64"/>
  <c r="AQ7" i="64" s="1"/>
  <c r="D12" i="64"/>
  <c r="G12" i="64"/>
  <c r="G13" i="64"/>
  <c r="H13" i="64"/>
  <c r="D14" i="64"/>
  <c r="D15" i="64"/>
  <c r="B16" i="64"/>
  <c r="C16" i="64"/>
  <c r="D13" i="64" s="1"/>
  <c r="D16" i="64"/>
  <c r="E16" i="64"/>
  <c r="F16" i="64"/>
  <c r="H9" i="64" s="1"/>
  <c r="AO17" i="64"/>
  <c r="AP17" i="64"/>
  <c r="AO18" i="64"/>
  <c r="AP18" i="64"/>
  <c r="AP24" i="64" s="1"/>
  <c r="AO19" i="64"/>
  <c r="AP19" i="64"/>
  <c r="AO20" i="64"/>
  <c r="AP20" i="64"/>
  <c r="AQ19" i="64" s="1"/>
  <c r="AO21" i="64"/>
  <c r="AP21" i="64"/>
  <c r="AO22" i="64"/>
  <c r="AP22" i="64"/>
  <c r="AP23" i="64"/>
  <c r="AN10" i="63"/>
  <c r="AO10" i="63" s="1"/>
  <c r="C14" i="63"/>
  <c r="B14" i="63"/>
  <c r="AO22" i="63"/>
  <c r="AN22" i="63"/>
  <c r="AO21" i="63" s="1"/>
  <c r="AO20" i="63"/>
  <c r="AO19" i="63"/>
  <c r="AO18" i="63"/>
  <c r="AO17" i="63"/>
  <c r="AO16" i="63"/>
  <c r="AO15" i="63"/>
  <c r="AP19" i="63" s="1"/>
  <c r="H15" i="63"/>
  <c r="G15" i="63"/>
  <c r="D12" i="63"/>
  <c r="F14" i="63"/>
  <c r="E14" i="63"/>
  <c r="H13" i="63"/>
  <c r="G13" i="63"/>
  <c r="H12" i="63"/>
  <c r="G12" i="63"/>
  <c r="H11" i="63"/>
  <c r="G11" i="63"/>
  <c r="H10" i="63"/>
  <c r="G10" i="63"/>
  <c r="AO9" i="63"/>
  <c r="H9" i="63"/>
  <c r="G9" i="63"/>
  <c r="AO8" i="63"/>
  <c r="H8" i="63"/>
  <c r="G8" i="63"/>
  <c r="AO7" i="63"/>
  <c r="AO6" i="63"/>
  <c r="AO5" i="63"/>
  <c r="AO4" i="63"/>
  <c r="H8" i="58"/>
  <c r="G15" i="58"/>
  <c r="G14" i="58"/>
  <c r="G13" i="58"/>
  <c r="G12" i="58"/>
  <c r="G11" i="58"/>
  <c r="G10" i="58"/>
  <c r="G9" i="58"/>
  <c r="F14" i="58"/>
  <c r="E14" i="58"/>
  <c r="AO5" i="58"/>
  <c r="AO6" i="58"/>
  <c r="AO7" i="58"/>
  <c r="AO8" i="58"/>
  <c r="AO9" i="58"/>
  <c r="AO10" i="58"/>
  <c r="AQ22" i="64" l="1"/>
  <c r="AQ17" i="64"/>
  <c r="AQ23" i="64"/>
  <c r="AQ20" i="64"/>
  <c r="AQ18" i="64"/>
  <c r="AQ16" i="64"/>
  <c r="AQ21" i="64"/>
  <c r="AQ10" i="64"/>
  <c r="AQ8" i="64"/>
  <c r="H12" i="64"/>
  <c r="H10" i="64"/>
  <c r="H8" i="64"/>
  <c r="H15" i="64"/>
  <c r="H16" i="64"/>
  <c r="G16" i="64"/>
  <c r="H14" i="64"/>
  <c r="AQ9" i="64"/>
  <c r="H11" i="64"/>
  <c r="G14" i="63"/>
  <c r="H14" i="63"/>
  <c r="D13" i="63"/>
  <c r="D8" i="63"/>
  <c r="D10" i="63"/>
  <c r="D15" i="63"/>
  <c r="D9" i="63"/>
  <c r="D11" i="63"/>
  <c r="D14" i="63"/>
  <c r="C15" i="57"/>
  <c r="AL12" i="61"/>
  <c r="AM12" i="61"/>
  <c r="AN12" i="61"/>
  <c r="AO12" i="61"/>
  <c r="AP12" i="61"/>
  <c r="AQ12" i="61"/>
  <c r="AR12" i="61"/>
  <c r="AS12" i="61"/>
  <c r="AT12" i="61"/>
  <c r="AU12" i="61"/>
  <c r="AV12" i="61"/>
  <c r="AW12" i="61"/>
  <c r="AX12" i="61"/>
  <c r="AY12" i="61"/>
  <c r="AZ12" i="61"/>
  <c r="BA12" i="61"/>
  <c r="BB12" i="61"/>
  <c r="BC12" i="61"/>
  <c r="AV32" i="61"/>
  <c r="AY32" i="61"/>
  <c r="AZ32" i="61"/>
  <c r="BA32" i="61"/>
  <c r="BB32" i="61"/>
  <c r="BC32" i="61"/>
  <c r="AL35" i="61"/>
  <c r="AM35" i="61"/>
  <c r="AN35" i="61"/>
  <c r="AO35" i="61"/>
  <c r="AP35" i="61"/>
  <c r="AQ35" i="61"/>
  <c r="AR35" i="61"/>
  <c r="AS35" i="61"/>
  <c r="AT35" i="61"/>
  <c r="AU35" i="61"/>
  <c r="AV35" i="61"/>
  <c r="AW35" i="61"/>
  <c r="AX35" i="61"/>
  <c r="AY35" i="61"/>
  <c r="AZ35" i="61"/>
  <c r="BA35" i="61"/>
  <c r="BB35" i="61"/>
  <c r="BC35" i="61"/>
  <c r="D7" i="60"/>
  <c r="D8" i="60"/>
  <c r="D9" i="60"/>
  <c r="D10" i="60"/>
  <c r="D11" i="60"/>
  <c r="D12" i="60"/>
  <c r="D13" i="60"/>
  <c r="D14" i="60"/>
  <c r="D15" i="60"/>
  <c r="D16" i="60"/>
  <c r="D17" i="60"/>
  <c r="D18" i="60"/>
  <c r="C19" i="60"/>
  <c r="AL26" i="60"/>
  <c r="AM26" i="60"/>
  <c r="AL27" i="60"/>
  <c r="AM27" i="60"/>
  <c r="AL28" i="60"/>
  <c r="AM28" i="60"/>
  <c r="AL29" i="60"/>
  <c r="AM29" i="60"/>
  <c r="AL30" i="60"/>
  <c r="AM30" i="60"/>
  <c r="AL31" i="60"/>
  <c r="AM31" i="60"/>
  <c r="AL32" i="60"/>
  <c r="AM32" i="60"/>
  <c r="AL33" i="60"/>
  <c r="AM33" i="60"/>
  <c r="AL34" i="60"/>
  <c r="AM34" i="60"/>
  <c r="AL35" i="60"/>
  <c r="AM35" i="60"/>
  <c r="AL36" i="60"/>
  <c r="AM36" i="60"/>
  <c r="AM37" i="60"/>
  <c r="G7" i="59"/>
  <c r="G8" i="59"/>
  <c r="G9" i="59"/>
  <c r="G10" i="59"/>
  <c r="BE10" i="59"/>
  <c r="G11" i="59"/>
  <c r="G12" i="59"/>
  <c r="G13" i="59"/>
  <c r="G14" i="59"/>
  <c r="BC14" i="59"/>
  <c r="BE14" i="59" s="1"/>
  <c r="G15" i="59"/>
  <c r="G16" i="59"/>
  <c r="G17" i="59"/>
  <c r="B18" i="59"/>
  <c r="C18" i="59"/>
  <c r="D7" i="59" s="1"/>
  <c r="E18" i="59"/>
  <c r="F18" i="59"/>
  <c r="H18" i="59" s="1"/>
  <c r="BB19" i="59"/>
  <c r="BC19" i="59"/>
  <c r="BB20" i="59"/>
  <c r="BC20" i="59"/>
  <c r="BB21" i="59"/>
  <c r="BC21" i="59"/>
  <c r="BB22" i="59"/>
  <c r="BC22" i="59"/>
  <c r="BB23" i="59"/>
  <c r="BC23" i="59"/>
  <c r="BB24" i="59"/>
  <c r="BC24" i="59"/>
  <c r="BC25" i="59"/>
  <c r="AO4" i="58"/>
  <c r="G8" i="58"/>
  <c r="C15" i="58"/>
  <c r="D9" i="58" s="1"/>
  <c r="H9" i="58"/>
  <c r="H15" i="58"/>
  <c r="D8" i="57"/>
  <c r="D9" i="57"/>
  <c r="D10" i="57"/>
  <c r="D11" i="57"/>
  <c r="D12" i="57"/>
  <c r="D13" i="57"/>
  <c r="AO21" i="57"/>
  <c r="AP21" i="57"/>
  <c r="AO22" i="57"/>
  <c r="AP22" i="57"/>
  <c r="AO23" i="57"/>
  <c r="AP23" i="57"/>
  <c r="AO24" i="57"/>
  <c r="AP24" i="57"/>
  <c r="AO25" i="57"/>
  <c r="AP25" i="57"/>
  <c r="AO26" i="57"/>
  <c r="AP26" i="57"/>
  <c r="G18" i="59" l="1"/>
  <c r="D15" i="59"/>
  <c r="D17" i="59"/>
  <c r="AR20" i="64"/>
  <c r="H14" i="58"/>
  <c r="H13" i="58"/>
  <c r="AN30" i="60"/>
  <c r="AN33" i="60"/>
  <c r="AM39" i="60"/>
  <c r="AN31" i="60" s="1"/>
  <c r="BE8" i="59"/>
  <c r="H16" i="59"/>
  <c r="H14" i="59"/>
  <c r="H12" i="59"/>
  <c r="H10" i="59"/>
  <c r="H8" i="59"/>
  <c r="BC26" i="59"/>
  <c r="D18" i="59"/>
  <c r="D16" i="59"/>
  <c r="D14" i="59"/>
  <c r="D12" i="59"/>
  <c r="D10" i="59"/>
  <c r="D8" i="59"/>
  <c r="H15" i="59"/>
  <c r="BE13" i="59"/>
  <c r="BE11" i="59"/>
  <c r="BE9" i="59"/>
  <c r="BE7" i="59"/>
  <c r="H13" i="59"/>
  <c r="H11" i="59"/>
  <c r="H9" i="59"/>
  <c r="H7" i="59"/>
  <c r="BE12" i="59"/>
  <c r="H17" i="59"/>
  <c r="D13" i="59"/>
  <c r="D11" i="59"/>
  <c r="D9" i="59"/>
  <c r="H12" i="58"/>
  <c r="H10" i="58"/>
  <c r="D14" i="58"/>
  <c r="D12" i="58"/>
  <c r="D10" i="58"/>
  <c r="D8" i="58"/>
  <c r="H11" i="58"/>
  <c r="D13" i="58"/>
  <c r="D15" i="58"/>
  <c r="D11" i="58"/>
  <c r="AQ24" i="57"/>
  <c r="AP27" i="57"/>
  <c r="AQ21" i="57" s="1"/>
  <c r="S32" i="44"/>
  <c r="S31" i="44"/>
  <c r="S30" i="44"/>
  <c r="S29" i="44"/>
  <c r="S28" i="44"/>
  <c r="S27" i="44"/>
  <c r="P32" i="44"/>
  <c r="P31" i="44"/>
  <c r="P30" i="44"/>
  <c r="P29" i="44"/>
  <c r="P28" i="44"/>
  <c r="P27" i="44"/>
  <c r="M32" i="44"/>
  <c r="M31" i="44"/>
  <c r="M30" i="44"/>
  <c r="M29" i="44"/>
  <c r="M28" i="44"/>
  <c r="M27" i="44"/>
  <c r="J32" i="44"/>
  <c r="J31" i="44"/>
  <c r="J30" i="44"/>
  <c r="J29" i="44"/>
  <c r="J28" i="44"/>
  <c r="J27" i="44"/>
  <c r="G32" i="44"/>
  <c r="G31" i="44"/>
  <c r="G30" i="44"/>
  <c r="G29" i="44"/>
  <c r="G28" i="44"/>
  <c r="G27" i="44"/>
  <c r="D32" i="44"/>
  <c r="D31" i="44"/>
  <c r="D30" i="44"/>
  <c r="D29" i="44"/>
  <c r="D28" i="44"/>
  <c r="D27" i="44"/>
  <c r="S11" i="44"/>
  <c r="S10" i="44"/>
  <c r="S9" i="44"/>
  <c r="S8" i="44"/>
  <c r="S7" i="44"/>
  <c r="S6" i="44"/>
  <c r="P11" i="44"/>
  <c r="P10" i="44"/>
  <c r="P9" i="44"/>
  <c r="P8" i="44"/>
  <c r="P7" i="44"/>
  <c r="P6" i="44"/>
  <c r="M11" i="44"/>
  <c r="M10" i="44"/>
  <c r="M9" i="44"/>
  <c r="M8" i="44"/>
  <c r="M7" i="44"/>
  <c r="M6" i="44"/>
  <c r="J11" i="44"/>
  <c r="J10" i="44"/>
  <c r="J9" i="44"/>
  <c r="J8" i="44"/>
  <c r="J7" i="44"/>
  <c r="J6" i="44"/>
  <c r="G11" i="44"/>
  <c r="G10" i="44"/>
  <c r="G9" i="44"/>
  <c r="G8" i="44"/>
  <c r="G7" i="44"/>
  <c r="G6" i="44"/>
  <c r="D11" i="44"/>
  <c r="AN26" i="60" l="1"/>
  <c r="AN34" i="60"/>
  <c r="AN37" i="60"/>
  <c r="AN28" i="60"/>
  <c r="AN32" i="60"/>
  <c r="AN39" i="60"/>
  <c r="AN27" i="60"/>
  <c r="AN35" i="60"/>
  <c r="AN36" i="60"/>
  <c r="AN29" i="60"/>
  <c r="BD21" i="59"/>
  <c r="BD23" i="59"/>
  <c r="BD19" i="59"/>
  <c r="BD22" i="59"/>
  <c r="BD25" i="59"/>
  <c r="BD20" i="59"/>
  <c r="BD26" i="59"/>
  <c r="BD24" i="59"/>
  <c r="AQ27" i="57"/>
  <c r="AQ23" i="57"/>
  <c r="AQ25" i="57"/>
  <c r="AQ22" i="57"/>
  <c r="AQ26" i="57"/>
  <c r="AG8" i="7" l="1"/>
  <c r="AG9" i="7"/>
  <c r="AG10" i="7"/>
  <c r="AG11" i="7"/>
  <c r="AG12" i="7"/>
  <c r="AG13" i="7"/>
  <c r="AG7" i="7"/>
  <c r="AF8" i="7"/>
  <c r="AF9" i="7"/>
  <c r="AF10" i="7"/>
  <c r="AF11" i="7"/>
  <c r="AF12" i="7"/>
  <c r="AF13" i="7"/>
  <c r="AF7" i="7"/>
  <c r="R49" i="5" l="1"/>
  <c r="S49" i="5" s="1"/>
  <c r="Q49" i="5"/>
  <c r="O49" i="5"/>
  <c r="P49" i="5" s="1"/>
  <c r="N49" i="5"/>
  <c r="L49" i="5"/>
  <c r="M49" i="5" s="1"/>
  <c r="K49" i="5"/>
  <c r="I49" i="5"/>
  <c r="J49" i="5" s="1"/>
  <c r="H49" i="5"/>
  <c r="F49" i="5"/>
  <c r="E49" i="5"/>
  <c r="C49" i="5"/>
  <c r="B49" i="5"/>
  <c r="R22" i="5"/>
  <c r="Q22" i="5"/>
  <c r="O22" i="5"/>
  <c r="P22" i="5" s="1"/>
  <c r="N22" i="5"/>
  <c r="L22" i="5"/>
  <c r="M22" i="5" s="1"/>
  <c r="K22" i="5"/>
  <c r="I22" i="5"/>
  <c r="J22" i="5" s="1"/>
  <c r="H22" i="5"/>
  <c r="F22" i="5"/>
  <c r="E22" i="5"/>
  <c r="C22" i="5"/>
  <c r="B22" i="5"/>
  <c r="S41" i="5"/>
  <c r="S42" i="5"/>
  <c r="P41" i="5"/>
  <c r="P42" i="5"/>
  <c r="M42" i="5"/>
  <c r="M41" i="5"/>
  <c r="J41" i="5"/>
  <c r="J42" i="5"/>
  <c r="G41" i="5"/>
  <c r="G42" i="5"/>
  <c r="D41" i="5"/>
  <c r="D42" i="5"/>
  <c r="S15" i="5"/>
  <c r="P15" i="5"/>
  <c r="M15" i="5"/>
  <c r="J15" i="5"/>
  <c r="G15" i="5"/>
  <c r="D15" i="5"/>
  <c r="G22" i="5" l="1"/>
  <c r="S22" i="5"/>
  <c r="G49" i="5"/>
  <c r="D17" i="51"/>
  <c r="C17" i="51"/>
  <c r="D9" i="51"/>
  <c r="C9" i="51"/>
  <c r="D17" i="10"/>
  <c r="C17" i="10"/>
  <c r="D9" i="10"/>
  <c r="C9" i="10"/>
  <c r="D10" i="44" l="1"/>
  <c r="BA28" i="6"/>
  <c r="BA29" i="6"/>
  <c r="BA30" i="6"/>
  <c r="BA31" i="6"/>
  <c r="BA32" i="6"/>
  <c r="BA33" i="6"/>
  <c r="BA34" i="6"/>
  <c r="BA35" i="6"/>
  <c r="BA36" i="6"/>
  <c r="BA37" i="6"/>
  <c r="BA38" i="6"/>
  <c r="BA39" i="6"/>
  <c r="BA27" i="6"/>
  <c r="BA20" i="6"/>
  <c r="BA14" i="6"/>
  <c r="BA15" i="6"/>
  <c r="BA16" i="6"/>
  <c r="BA17" i="6"/>
  <c r="BA18" i="6"/>
  <c r="BA19" i="6"/>
  <c r="BA9" i="6"/>
  <c r="BA10" i="6"/>
  <c r="BA11" i="6"/>
  <c r="BA12" i="6"/>
  <c r="BA13" i="6"/>
  <c r="BA8" i="6"/>
  <c r="D22" i="5"/>
  <c r="S14" i="5"/>
  <c r="P14" i="5"/>
  <c r="M14" i="5"/>
  <c r="J14" i="5"/>
  <c r="G14" i="5"/>
  <c r="D14" i="5"/>
  <c r="P13" i="5" l="1"/>
  <c r="M13" i="5"/>
  <c r="AQ45" i="9" l="1"/>
  <c r="AQ44" i="9" s="1"/>
  <c r="AQ43" i="9" s="1"/>
  <c r="AQ42" i="9" s="1"/>
  <c r="AQ41" i="9" s="1"/>
  <c r="AQ40" i="9" s="1"/>
  <c r="AQ39" i="9" s="1"/>
  <c r="AQ38" i="9" s="1"/>
  <c r="AQ37" i="9" s="1"/>
  <c r="D9" i="44"/>
  <c r="S40" i="5" l="1"/>
  <c r="P40" i="5"/>
  <c r="M40" i="5"/>
  <c r="J40" i="5"/>
  <c r="G40" i="5"/>
  <c r="D40" i="5"/>
  <c r="S13" i="5"/>
  <c r="J13" i="5"/>
  <c r="G13" i="5"/>
  <c r="D13" i="5"/>
  <c r="F19" i="7" l="1"/>
  <c r="B16" i="52" l="1"/>
  <c r="D16" i="52"/>
  <c r="F16" i="52"/>
  <c r="H16" i="52"/>
  <c r="I8" i="52" s="1"/>
  <c r="J16" i="52"/>
  <c r="K10" i="52" s="1"/>
  <c r="L16" i="52"/>
  <c r="M9" i="52" s="1"/>
  <c r="G9" i="52" l="1"/>
  <c r="G10" i="52"/>
  <c r="G13" i="52"/>
  <c r="G14" i="52"/>
  <c r="G11" i="52"/>
  <c r="G12" i="52"/>
  <c r="G15" i="52"/>
  <c r="E8" i="52"/>
  <c r="E10" i="52"/>
  <c r="E11" i="52"/>
  <c r="E15" i="52"/>
  <c r="E12" i="52"/>
  <c r="E13" i="52"/>
  <c r="E14" i="52"/>
  <c r="E9" i="52"/>
  <c r="C8" i="52"/>
  <c r="C12" i="52"/>
  <c r="C14" i="52"/>
  <c r="C11" i="52"/>
  <c r="C13" i="52"/>
  <c r="C10" i="52"/>
  <c r="C15" i="52"/>
  <c r="C9" i="52"/>
  <c r="M14" i="52"/>
  <c r="M10" i="52"/>
  <c r="K9" i="52"/>
  <c r="M15" i="52"/>
  <c r="M11" i="52"/>
  <c r="K13" i="52"/>
  <c r="I14" i="52"/>
  <c r="I13" i="52"/>
  <c r="I10" i="52"/>
  <c r="I9" i="52"/>
  <c r="K15" i="52"/>
  <c r="K11" i="52"/>
  <c r="I15" i="52"/>
  <c r="M12" i="52"/>
  <c r="I11" i="52"/>
  <c r="M8" i="52"/>
  <c r="K12" i="52"/>
  <c r="K8" i="52"/>
  <c r="M13" i="52"/>
  <c r="I12" i="52"/>
  <c r="G8" i="52"/>
  <c r="K14" i="52"/>
  <c r="D8" i="44" l="1"/>
  <c r="S39" i="5"/>
  <c r="P39" i="5"/>
  <c r="M39" i="5"/>
  <c r="J39" i="5"/>
  <c r="G39" i="5"/>
  <c r="D39" i="5"/>
  <c r="D49" i="5" l="1"/>
  <c r="S12" i="5"/>
  <c r="P12" i="5"/>
  <c r="M12" i="5"/>
  <c r="J12" i="5"/>
  <c r="G12" i="5"/>
  <c r="D12" i="5"/>
  <c r="S40" i="44" l="1"/>
  <c r="P40" i="44"/>
  <c r="M40" i="44"/>
  <c r="J40" i="44"/>
  <c r="G40" i="44"/>
  <c r="D40" i="44"/>
  <c r="D7" i="44"/>
  <c r="D6" i="44"/>
  <c r="AZ39" i="6"/>
  <c r="AY39" i="6"/>
  <c r="AX39" i="6"/>
  <c r="AW39" i="6"/>
  <c r="AV39" i="6"/>
  <c r="AU39" i="6"/>
  <c r="AT39" i="6"/>
  <c r="AS39" i="6"/>
  <c r="AR39" i="6"/>
  <c r="AQ39" i="6"/>
  <c r="AP39" i="6"/>
  <c r="AO39" i="6"/>
  <c r="AN39" i="6"/>
  <c r="AM39" i="6"/>
  <c r="AL39" i="6"/>
  <c r="AK39" i="6"/>
  <c r="AJ39" i="6"/>
  <c r="AI39" i="6"/>
  <c r="AZ20" i="6"/>
  <c r="AY20" i="6"/>
  <c r="AX20" i="6"/>
  <c r="AW20" i="6"/>
  <c r="AV20" i="6"/>
  <c r="AU20" i="6"/>
  <c r="AT20" i="6"/>
  <c r="AS20" i="6"/>
  <c r="AR20" i="6"/>
  <c r="AQ20" i="6"/>
  <c r="AP20" i="6"/>
  <c r="AO20" i="6"/>
  <c r="AN20" i="6"/>
  <c r="AM20" i="6"/>
  <c r="AL20" i="6"/>
  <c r="AK20" i="6"/>
  <c r="AJ20" i="6"/>
  <c r="AI20" i="6"/>
  <c r="S38" i="5"/>
  <c r="P38" i="5"/>
  <c r="M38" i="5"/>
  <c r="J38" i="5"/>
  <c r="G38" i="5"/>
  <c r="D38" i="5"/>
  <c r="P37" i="5"/>
  <c r="M37" i="5"/>
  <c r="J37" i="5"/>
  <c r="G37" i="5"/>
  <c r="D37" i="5"/>
  <c r="S11" i="5"/>
  <c r="P11" i="5"/>
  <c r="M11" i="5"/>
  <c r="J11" i="5"/>
  <c r="G11" i="5"/>
  <c r="D11" i="5"/>
  <c r="S10" i="5"/>
  <c r="P10" i="5"/>
  <c r="M10" i="5"/>
  <c r="J10" i="5"/>
  <c r="G10" i="5"/>
  <c r="D10" i="5"/>
  <c r="H21" i="49" l="1"/>
  <c r="E21" i="49"/>
  <c r="G21" i="49"/>
  <c r="K21" i="49"/>
  <c r="K20" i="49"/>
  <c r="G20" i="49"/>
  <c r="E20" i="49"/>
  <c r="B21" i="49"/>
  <c r="C21" i="49" s="1"/>
  <c r="H20" i="49"/>
  <c r="B20" i="49"/>
  <c r="C20" i="49" s="1"/>
  <c r="L20" i="49" l="1"/>
  <c r="I20" i="49"/>
  <c r="I21" i="49"/>
  <c r="L21" i="49"/>
  <c r="H11" i="48" l="1"/>
  <c r="I11" i="48"/>
  <c r="J11" i="48"/>
  <c r="K11" i="48"/>
  <c r="H12" i="48"/>
  <c r="I12" i="48"/>
  <c r="J12" i="48"/>
  <c r="K12" i="48"/>
  <c r="H13" i="48"/>
  <c r="I13" i="48"/>
  <c r="J13" i="48"/>
  <c r="K13" i="48"/>
  <c r="H14" i="48"/>
  <c r="I14" i="48"/>
  <c r="J14" i="48"/>
  <c r="K14" i="48"/>
  <c r="H15" i="48"/>
  <c r="I15" i="48"/>
  <c r="J15" i="48"/>
  <c r="K15" i="48"/>
  <c r="H16" i="48"/>
  <c r="I16" i="48"/>
  <c r="J16" i="48"/>
  <c r="K16" i="48"/>
  <c r="H17" i="48"/>
  <c r="I17" i="48"/>
  <c r="J17" i="48"/>
  <c r="K17" i="48"/>
  <c r="H18" i="48"/>
  <c r="I18" i="48"/>
  <c r="J18" i="48"/>
  <c r="K18" i="48"/>
  <c r="H19" i="48"/>
  <c r="I19" i="48"/>
  <c r="J19" i="48"/>
  <c r="K19" i="48"/>
  <c r="H20" i="48"/>
  <c r="I20" i="48"/>
  <c r="J20" i="48"/>
  <c r="K20" i="48"/>
  <c r="H21" i="48"/>
  <c r="I21" i="48"/>
  <c r="J21" i="48"/>
  <c r="K21" i="48"/>
  <c r="H22" i="48"/>
  <c r="I22" i="48"/>
  <c r="J22" i="48"/>
  <c r="K22" i="48"/>
  <c r="K39" i="48" l="1"/>
  <c r="J39" i="48"/>
  <c r="I39" i="48"/>
  <c r="H39" i="48"/>
  <c r="K38" i="48"/>
  <c r="J38" i="48"/>
  <c r="I38" i="48"/>
  <c r="H38" i="48"/>
  <c r="K37" i="48"/>
  <c r="J37" i="48"/>
  <c r="I37" i="48"/>
  <c r="H37" i="48"/>
  <c r="K36" i="48"/>
  <c r="J36" i="48"/>
  <c r="I36" i="48"/>
  <c r="H36" i="48"/>
  <c r="K35" i="48"/>
  <c r="J35" i="48"/>
  <c r="I35" i="48"/>
  <c r="H35" i="48"/>
  <c r="K34" i="48"/>
  <c r="J34" i="48"/>
  <c r="I34" i="48"/>
  <c r="H34" i="48"/>
  <c r="K33" i="48"/>
  <c r="J33" i="48"/>
  <c r="I33" i="48"/>
  <c r="H33" i="48"/>
  <c r="K32" i="48"/>
  <c r="J32" i="48"/>
  <c r="I32" i="48"/>
  <c r="H32" i="48"/>
  <c r="K31" i="48"/>
  <c r="J31" i="48"/>
  <c r="I31" i="48"/>
  <c r="H31" i="48"/>
  <c r="K30" i="48"/>
  <c r="J30" i="48"/>
  <c r="I30" i="48"/>
  <c r="H30" i="48"/>
  <c r="K29" i="48"/>
  <c r="J29" i="48"/>
  <c r="I29" i="48"/>
  <c r="H29" i="48"/>
  <c r="K28" i="48"/>
  <c r="J28" i="48"/>
  <c r="I28" i="48"/>
  <c r="H28" i="48"/>
  <c r="L22" i="48"/>
  <c r="L20" i="48"/>
  <c r="L18" i="48"/>
  <c r="L14" i="48"/>
  <c r="I24" i="48"/>
  <c r="H24" i="48"/>
  <c r="L13" i="48"/>
  <c r="L21" i="48"/>
  <c r="L11" i="48"/>
  <c r="L15" i="48"/>
  <c r="L19" i="48"/>
  <c r="K24" i="48"/>
  <c r="L16" i="48"/>
  <c r="L17" i="48"/>
  <c r="L12" i="48"/>
  <c r="E9" i="10"/>
  <c r="F20" i="7"/>
  <c r="F18" i="7"/>
  <c r="B21" i="7"/>
  <c r="C21" i="7"/>
  <c r="D21" i="7"/>
  <c r="E21" i="7"/>
  <c r="BQ8" i="6"/>
  <c r="E34" i="51"/>
  <c r="E33" i="51"/>
  <c r="E32" i="51"/>
  <c r="E31" i="51"/>
  <c r="E30" i="51"/>
  <c r="E29" i="51"/>
  <c r="E27" i="51"/>
  <c r="E25" i="51"/>
  <c r="E24" i="51"/>
  <c r="E22" i="51"/>
  <c r="E21" i="51"/>
  <c r="E20" i="51"/>
  <c r="E19" i="51"/>
  <c r="E18" i="51"/>
  <c r="E15" i="51"/>
  <c r="E14" i="51"/>
  <c r="E13" i="51"/>
  <c r="E12" i="51"/>
  <c r="E11" i="51"/>
  <c r="E10" i="51"/>
  <c r="E7" i="51"/>
  <c r="E34" i="10"/>
  <c r="E33" i="10"/>
  <c r="E32" i="10"/>
  <c r="E31" i="10"/>
  <c r="E30" i="10"/>
  <c r="E29" i="10"/>
  <c r="E27" i="10"/>
  <c r="E25" i="10"/>
  <c r="E24" i="10"/>
  <c r="E22" i="10"/>
  <c r="E21" i="10"/>
  <c r="E20" i="10"/>
  <c r="E19" i="10"/>
  <c r="E18" i="10"/>
  <c r="E15" i="10"/>
  <c r="E14" i="10"/>
  <c r="E13" i="10"/>
  <c r="E12" i="10"/>
  <c r="E11" i="10"/>
  <c r="E10" i="10"/>
  <c r="E7" i="10"/>
  <c r="F17" i="7"/>
  <c r="F16" i="7"/>
  <c r="F15" i="7"/>
  <c r="F11" i="7"/>
  <c r="F14" i="7"/>
  <c r="F13" i="7"/>
  <c r="F12" i="7"/>
  <c r="F10" i="7"/>
  <c r="F9" i="7"/>
  <c r="F8" i="7"/>
  <c r="F7" i="7"/>
  <c r="BP20" i="6"/>
  <c r="BO20" i="6"/>
  <c r="BM20" i="6"/>
  <c r="BL20" i="6"/>
  <c r="BK20" i="6"/>
  <c r="BH20" i="6"/>
  <c r="BP19" i="6"/>
  <c r="BO19" i="6"/>
  <c r="BN19" i="6"/>
  <c r="BM19" i="6"/>
  <c r="BL19" i="6"/>
  <c r="BK19" i="6"/>
  <c r="BJ19" i="6"/>
  <c r="BI19" i="6"/>
  <c r="BH19" i="6"/>
  <c r="BG19" i="6"/>
  <c r="BF19" i="6"/>
  <c r="BE19" i="6"/>
  <c r="BD19" i="6"/>
  <c r="BC19" i="6"/>
  <c r="BP18" i="6"/>
  <c r="BO18" i="6"/>
  <c r="BN18" i="6"/>
  <c r="BM18" i="6"/>
  <c r="BL18" i="6"/>
  <c r="BK18" i="6"/>
  <c r="BJ18" i="6"/>
  <c r="BI18" i="6"/>
  <c r="BH18" i="6"/>
  <c r="BG18" i="6"/>
  <c r="BF18" i="6"/>
  <c r="BE18" i="6"/>
  <c r="BD18" i="6"/>
  <c r="BC18" i="6"/>
  <c r="BP17" i="6"/>
  <c r="BO17" i="6"/>
  <c r="BN17" i="6"/>
  <c r="BM17" i="6"/>
  <c r="BL17" i="6"/>
  <c r="BK17" i="6"/>
  <c r="BJ17" i="6"/>
  <c r="BI17" i="6"/>
  <c r="BH17" i="6"/>
  <c r="BG17" i="6"/>
  <c r="BF17" i="6"/>
  <c r="BE17" i="6"/>
  <c r="BD17" i="6"/>
  <c r="BC17" i="6"/>
  <c r="BP16" i="6"/>
  <c r="BO16" i="6"/>
  <c r="BN16" i="6"/>
  <c r="BM16" i="6"/>
  <c r="BL16" i="6"/>
  <c r="BK16" i="6"/>
  <c r="BJ16" i="6"/>
  <c r="BI16" i="6"/>
  <c r="BH16" i="6"/>
  <c r="BG16" i="6"/>
  <c r="BF16" i="6"/>
  <c r="BE16" i="6"/>
  <c r="BD16" i="6"/>
  <c r="BC16" i="6"/>
  <c r="BP15" i="6"/>
  <c r="BO15" i="6"/>
  <c r="BN15" i="6"/>
  <c r="BM15" i="6"/>
  <c r="BL15" i="6"/>
  <c r="BK15" i="6"/>
  <c r="BJ15" i="6"/>
  <c r="BI15" i="6"/>
  <c r="BH15" i="6"/>
  <c r="BG15" i="6"/>
  <c r="BF15" i="6"/>
  <c r="BE15" i="6"/>
  <c r="BD15" i="6"/>
  <c r="BC15" i="6"/>
  <c r="BP14" i="6"/>
  <c r="BO14" i="6"/>
  <c r="BN14" i="6"/>
  <c r="BM14" i="6"/>
  <c r="BL14" i="6"/>
  <c r="BK14" i="6"/>
  <c r="BJ14" i="6"/>
  <c r="BI14" i="6"/>
  <c r="BH14" i="6"/>
  <c r="BG14" i="6"/>
  <c r="BF14" i="6"/>
  <c r="BE14" i="6"/>
  <c r="BD14" i="6"/>
  <c r="BC14" i="6"/>
  <c r="BP13" i="6"/>
  <c r="BO13" i="6"/>
  <c r="BN13" i="6"/>
  <c r="BM13" i="6"/>
  <c r="BL13" i="6"/>
  <c r="BK13" i="6"/>
  <c r="BJ13" i="6"/>
  <c r="BI13" i="6"/>
  <c r="BH13" i="6"/>
  <c r="BG13" i="6"/>
  <c r="BF13" i="6"/>
  <c r="BE13" i="6"/>
  <c r="BD13" i="6"/>
  <c r="BC13" i="6"/>
  <c r="BP12" i="6"/>
  <c r="BO12" i="6"/>
  <c r="BN12" i="6"/>
  <c r="BM12" i="6"/>
  <c r="BL12" i="6"/>
  <c r="BK12" i="6"/>
  <c r="BJ12" i="6"/>
  <c r="BI12" i="6"/>
  <c r="BH12" i="6"/>
  <c r="BG12" i="6"/>
  <c r="BF12" i="6"/>
  <c r="BE12" i="6"/>
  <c r="BD12" i="6"/>
  <c r="BC12" i="6"/>
  <c r="BP11" i="6"/>
  <c r="BO11" i="6"/>
  <c r="BN11" i="6"/>
  <c r="BM11" i="6"/>
  <c r="BL11" i="6"/>
  <c r="BK11" i="6"/>
  <c r="BJ11" i="6"/>
  <c r="BI11" i="6"/>
  <c r="BH11" i="6"/>
  <c r="BG11" i="6"/>
  <c r="BF11" i="6"/>
  <c r="BE11" i="6"/>
  <c r="BD11" i="6"/>
  <c r="BC11" i="6"/>
  <c r="BP10" i="6"/>
  <c r="BO10" i="6"/>
  <c r="BN10" i="6"/>
  <c r="BM10" i="6"/>
  <c r="BL10" i="6"/>
  <c r="BK10" i="6"/>
  <c r="BJ10" i="6"/>
  <c r="BI10" i="6"/>
  <c r="BH10" i="6"/>
  <c r="BG10" i="6"/>
  <c r="BF10" i="6"/>
  <c r="BE10" i="6"/>
  <c r="BD10" i="6"/>
  <c r="BC10" i="6"/>
  <c r="BP9" i="6"/>
  <c r="BO9" i="6"/>
  <c r="BN9" i="6"/>
  <c r="BM9" i="6"/>
  <c r="BL9" i="6"/>
  <c r="BK9" i="6"/>
  <c r="BJ9" i="6"/>
  <c r="BI9" i="6"/>
  <c r="BH9" i="6"/>
  <c r="BG9" i="6"/>
  <c r="BF9" i="6"/>
  <c r="BE9" i="6"/>
  <c r="BD9" i="6"/>
  <c r="BC9" i="6"/>
  <c r="BQ9" i="6"/>
  <c r="BP8" i="6"/>
  <c r="BO8" i="6"/>
  <c r="BN8" i="6"/>
  <c r="BM8" i="6"/>
  <c r="BL8" i="6"/>
  <c r="BK8" i="6"/>
  <c r="BJ8" i="6"/>
  <c r="BI8" i="6"/>
  <c r="BH8" i="6"/>
  <c r="BG8" i="6"/>
  <c r="BF8" i="6"/>
  <c r="BE8" i="6"/>
  <c r="BD8" i="6"/>
  <c r="BC8" i="6"/>
  <c r="G7" i="7"/>
  <c r="BD20" i="6"/>
  <c r="BE20" i="6"/>
  <c r="BG20" i="6"/>
  <c r="BF20" i="6"/>
  <c r="L32" i="48" l="1"/>
  <c r="L34" i="48"/>
  <c r="L36" i="48"/>
  <c r="L38" i="48"/>
  <c r="G19" i="7"/>
  <c r="AG14" i="7"/>
  <c r="AG16" i="7" s="1"/>
  <c r="G20" i="7"/>
  <c r="G10" i="7"/>
  <c r="G14" i="7"/>
  <c r="G13" i="7"/>
  <c r="G12" i="7"/>
  <c r="G16" i="7"/>
  <c r="G8" i="7"/>
  <c r="G17" i="7"/>
  <c r="BC20" i="6"/>
  <c r="BJ20" i="6"/>
  <c r="G15" i="7"/>
  <c r="E17" i="10"/>
  <c r="H41" i="48"/>
  <c r="H43" i="48" s="1"/>
  <c r="BI20" i="6"/>
  <c r="G18" i="7"/>
  <c r="G9" i="7"/>
  <c r="G21" i="7"/>
  <c r="G11" i="7"/>
  <c r="L28" i="48"/>
  <c r="E17" i="51"/>
  <c r="F21" i="7"/>
  <c r="L30" i="48"/>
  <c r="BN20" i="6"/>
  <c r="J41" i="48"/>
  <c r="L29" i="48"/>
  <c r="L33" i="48"/>
  <c r="L35" i="48"/>
  <c r="L37" i="48"/>
  <c r="I41" i="48"/>
  <c r="I43" i="48" s="1"/>
  <c r="K41" i="48"/>
  <c r="K43" i="48" s="1"/>
  <c r="J24" i="48"/>
  <c r="L24" i="48" s="1"/>
  <c r="E9" i="51"/>
  <c r="L41" i="48" l="1"/>
  <c r="J43" i="48"/>
  <c r="L43" i="48" s="1"/>
  <c r="AO22" i="58" l="1"/>
  <c r="AO17" i="58"/>
  <c r="AP19" i="58" s="1"/>
  <c r="AO19" i="58"/>
  <c r="AO20" i="58"/>
  <c r="AO18" i="58"/>
  <c r="AO16" i="58"/>
  <c r="AO15" i="58"/>
  <c r="AN22" i="58"/>
  <c r="AO21" i="58" s="1"/>
</calcChain>
</file>

<file path=xl/sharedStrings.xml><?xml version="1.0" encoding="utf-8"?>
<sst xmlns="http://schemas.openxmlformats.org/spreadsheetml/2006/main" count="1012" uniqueCount="376">
  <si>
    <t>En la elaboración de este documento participaron:</t>
  </si>
  <si>
    <t>Contenido</t>
  </si>
  <si>
    <t>Cuadro Nº 1</t>
  </si>
  <si>
    <t>Producción y recepción nacional de leche</t>
  </si>
  <si>
    <t>Recepción mensual de leche fluida en plantas lecheras por regiones</t>
  </si>
  <si>
    <t>Precios reales promedios ponderados pagados a productor por regiones</t>
  </si>
  <si>
    <t>Recepción de leche y elaboración de productos lácteos en plantas lecheras</t>
  </si>
  <si>
    <t>Cuadro Nº 6</t>
  </si>
  <si>
    <t>Cuadro Nº 7</t>
  </si>
  <si>
    <t>Cuadro Nº 8</t>
  </si>
  <si>
    <t>Lácteos: precios internacionales</t>
  </si>
  <si>
    <t>Gráfico Nº 1</t>
  </si>
  <si>
    <t>Gráfico Nº 4</t>
  </si>
  <si>
    <t>Gráfico Nº 5</t>
  </si>
  <si>
    <t>Gráfico Nº 6</t>
  </si>
  <si>
    <t>Miles de litros</t>
  </si>
  <si>
    <t>Años</t>
  </si>
  <si>
    <t>Variación %</t>
  </si>
  <si>
    <t>Producción</t>
  </si>
  <si>
    <t>Regiones</t>
  </si>
  <si>
    <t>Región Metropolitana</t>
  </si>
  <si>
    <t>Var.</t>
  </si>
  <si>
    <t>Meses</t>
  </si>
  <si>
    <t>%</t>
  </si>
  <si>
    <t>Ene</t>
  </si>
  <si>
    <t>Feb</t>
  </si>
  <si>
    <t>Mar</t>
  </si>
  <si>
    <t>Abr</t>
  </si>
  <si>
    <t>May</t>
  </si>
  <si>
    <t>Jun</t>
  </si>
  <si>
    <t>Jul</t>
  </si>
  <si>
    <t>Ago</t>
  </si>
  <si>
    <t>Sep</t>
  </si>
  <si>
    <t>Oct</t>
  </si>
  <si>
    <t>Nov</t>
  </si>
  <si>
    <t>Dic</t>
  </si>
  <si>
    <t>RECEPCION NACIONAL DE LECHE</t>
  </si>
  <si>
    <t xml:space="preserve"> Fuente : ODEPA.</t>
  </si>
  <si>
    <t>Litros</t>
  </si>
  <si>
    <t>Soprole</t>
  </si>
  <si>
    <t>Colún</t>
  </si>
  <si>
    <t>Nestlé</t>
  </si>
  <si>
    <t>Surlat</t>
  </si>
  <si>
    <t>Otras plantas</t>
  </si>
  <si>
    <t>Quillayes</t>
  </si>
  <si>
    <t>Chilolac</t>
  </si>
  <si>
    <t>Total</t>
  </si>
  <si>
    <t>País</t>
  </si>
  <si>
    <t>Var. %</t>
  </si>
  <si>
    <t>NOTA: Los precios de pago por leche a productor son los promedios ponderados informados por las plantas y corresponden al precio base más las asignaciones por volumen, calidad y otros que determina cada una de ellas. Ésta es una serie de precios de naturaleza referencial.</t>
  </si>
  <si>
    <t>Promedio</t>
  </si>
  <si>
    <t>Producto</t>
  </si>
  <si>
    <t>Unidades</t>
  </si>
  <si>
    <t>Recepción de leche</t>
  </si>
  <si>
    <t>Elaboración de leche fluida</t>
  </si>
  <si>
    <t>Elaboración de leche en polvo</t>
  </si>
  <si>
    <t>Quesillos</t>
  </si>
  <si>
    <t>Quesos</t>
  </si>
  <si>
    <t>Yogur</t>
  </si>
  <si>
    <t>Crema</t>
  </si>
  <si>
    <t>Mantequilla</t>
  </si>
  <si>
    <t>Suero en polvo</t>
  </si>
  <si>
    <t>Leche condensada</t>
  </si>
  <si>
    <t>Manjar</t>
  </si>
  <si>
    <t>Variación</t>
  </si>
  <si>
    <t xml:space="preserve">Mantequilla </t>
  </si>
  <si>
    <t>Mes</t>
  </si>
  <si>
    <t>Leche en polvo</t>
  </si>
  <si>
    <t>F</t>
  </si>
  <si>
    <t>M</t>
  </si>
  <si>
    <t>A</t>
  </si>
  <si>
    <t>J</t>
  </si>
  <si>
    <t>S</t>
  </si>
  <si>
    <t>O</t>
  </si>
  <si>
    <t>N</t>
  </si>
  <si>
    <t>D</t>
  </si>
  <si>
    <t>E 2008</t>
  </si>
  <si>
    <t xml:space="preserve">O </t>
  </si>
  <si>
    <t>E 2009</t>
  </si>
  <si>
    <t>Watt's S.A.</t>
  </si>
  <si>
    <t>var prod</t>
  </si>
  <si>
    <t>var rec</t>
  </si>
  <si>
    <t>Leche cultivada o fermentada</t>
  </si>
  <si>
    <t>Región
 Metropolitana</t>
  </si>
  <si>
    <t>E 2010</t>
  </si>
  <si>
    <t>Publicación de la Oficina de Estudios y Políticas Agrarias - ODEPA
 Ministerio de Agricultura, República de Chile</t>
  </si>
  <si>
    <t>E 2011</t>
  </si>
  <si>
    <t>Valle Verde</t>
  </si>
  <si>
    <t>Comentario</t>
  </si>
  <si>
    <t>Precios nominales promedios ponderados pagados a productor por regiones</t>
  </si>
  <si>
    <t>E 2012</t>
  </si>
  <si>
    <t xml:space="preserve">Cuadro Nº 3 </t>
  </si>
  <si>
    <t>Cuadro Nº 4 A</t>
  </si>
  <si>
    <t>Cuadro Nº 4 B</t>
  </si>
  <si>
    <t xml:space="preserve">    Leche pasteurizada 3,0 % m.g.  </t>
  </si>
  <si>
    <t xml:space="preserve">    Leche pasteurizada 2,5 % m.g.  </t>
  </si>
  <si>
    <t xml:space="preserve">    Leche pasteurizada descremada</t>
  </si>
  <si>
    <t xml:space="preserve">    Leche esterilizada con sabor</t>
  </si>
  <si>
    <t xml:space="preserve">    Leche esterilizada descremada</t>
  </si>
  <si>
    <t xml:space="preserve">    Leche esterilizada</t>
  </si>
  <si>
    <t xml:space="preserve">    Leche en polvo 28 % m.g.       </t>
  </si>
  <si>
    <t xml:space="preserve">    Leche en polvo 26 % m.g.       </t>
  </si>
  <si>
    <t xml:space="preserve">    Leche en polvo 18 % m.g.       </t>
  </si>
  <si>
    <t xml:space="preserve">    Leche en polvo 12 % m.g.       </t>
  </si>
  <si>
    <t xml:space="preserve">    Leche en polvo descremada      </t>
  </si>
  <si>
    <t xml:space="preserve">Gráfico Nº 2 </t>
  </si>
  <si>
    <t xml:space="preserve">Gráfico Nº 3 </t>
  </si>
  <si>
    <t>$/litro  (sin iva)</t>
  </si>
  <si>
    <t>Región del Bío Bío</t>
  </si>
  <si>
    <t>Región de La Araucanía</t>
  </si>
  <si>
    <t>Región de Los Ríos</t>
  </si>
  <si>
    <t>Región de Los Lagos</t>
  </si>
  <si>
    <t>Precios nominales: promedios ponderados de leche pagados a productor por regiones</t>
  </si>
  <si>
    <t>Precios reales: promedios ponderados de leche pagados a productor por regiones</t>
  </si>
  <si>
    <t>Región del
 Bío Bío</t>
  </si>
  <si>
    <t>Región de
 La Araucanía</t>
  </si>
  <si>
    <t>Región de
 Los Ríos</t>
  </si>
  <si>
    <t>Región de
 Los Lagos</t>
  </si>
  <si>
    <t>kg</t>
  </si>
  <si>
    <t>lt</t>
  </si>
  <si>
    <t>(en ton o miles de litros de producto y en miles de litros equivalentes)</t>
  </si>
  <si>
    <t>Item</t>
  </si>
  <si>
    <t>Unidad</t>
  </si>
  <si>
    <t>Toneladas de producto</t>
  </si>
  <si>
    <t>Expresión en leche equivalente (miles lts)</t>
  </si>
  <si>
    <t>Factor</t>
  </si>
  <si>
    <t>IMPORTACIONES</t>
  </si>
  <si>
    <t>Lácteos UHT</t>
  </si>
  <si>
    <t>Ton</t>
  </si>
  <si>
    <t>Leche en polvo descremada</t>
  </si>
  <si>
    <t>Leche en polvo entera</t>
  </si>
  <si>
    <t>Cremas</t>
  </si>
  <si>
    <t>Leche evaporada</t>
  </si>
  <si>
    <t xml:space="preserve">Manjar y otros </t>
  </si>
  <si>
    <t>Bebidas lácteas</t>
  </si>
  <si>
    <t>Miles lts</t>
  </si>
  <si>
    <t xml:space="preserve">   TOTALES</t>
  </si>
  <si>
    <t>EXPORTACIONES</t>
  </si>
  <si>
    <t>* Incluye preparaciones para alimentación infantil</t>
  </si>
  <si>
    <t>E 2013</t>
  </si>
  <si>
    <t>Recepción</t>
  </si>
  <si>
    <t>Odepa</t>
  </si>
  <si>
    <t>Fuente: elaborado por Odepa con antecedentes proporcionados por las plantas lecheras.</t>
  </si>
  <si>
    <t>E 2014</t>
  </si>
  <si>
    <t>Boletín de la leche: producción, recepción, precios y comercio exterior</t>
  </si>
  <si>
    <t>E 2015</t>
  </si>
  <si>
    <t>Granarolo Chile</t>
  </si>
  <si>
    <t>E 2016</t>
  </si>
  <si>
    <t>E 2017</t>
  </si>
  <si>
    <t>Prolesur</t>
  </si>
  <si>
    <t xml:space="preserve"> </t>
  </si>
  <si>
    <t>Di-Watts</t>
  </si>
  <si>
    <t xml:space="preserve"> Fuente : Odepa.</t>
  </si>
  <si>
    <t xml:space="preserve">Cuadro 2A* </t>
  </si>
  <si>
    <t>Cuadro 5B</t>
  </si>
  <si>
    <t>Cuadro 3</t>
  </si>
  <si>
    <t>Origen de la leche recepcionada en plantas lecheras por regiones</t>
  </si>
  <si>
    <t>Región de origen</t>
  </si>
  <si>
    <t>Región de recepción</t>
  </si>
  <si>
    <t>Región del Biobío</t>
  </si>
  <si>
    <t>Región de Valparaíso</t>
  </si>
  <si>
    <t>Región de O´Higgins</t>
  </si>
  <si>
    <t>Región del Maule</t>
  </si>
  <si>
    <t>Cuadro Nº 5 A</t>
  </si>
  <si>
    <t>Cuadro Nº 5 B</t>
  </si>
  <si>
    <t xml:space="preserve">Recepción de leche y elaboración de productos lácteos en plantas lecheras </t>
  </si>
  <si>
    <t>Recepción de leche por empresa</t>
  </si>
  <si>
    <t>Empresas</t>
  </si>
  <si>
    <t>Cuadro 4A</t>
  </si>
  <si>
    <t>Cuadro 4B</t>
  </si>
  <si>
    <t>Cuadro Nº 2 A y B</t>
  </si>
  <si>
    <t>Recepción de leche y elaboración de productos lácteos en plantas lecheras (incluye nuevas plantas)</t>
  </si>
  <si>
    <t>*Corresponde a una nueva empresa.</t>
  </si>
  <si>
    <t>Cuadro  6*</t>
  </si>
  <si>
    <t>Cuadro 5A*</t>
  </si>
  <si>
    <t>Preparaciones alimentación infantil</t>
  </si>
  <si>
    <t>Javier Cerpa C.</t>
  </si>
  <si>
    <t>Recepción encuesta (**)</t>
  </si>
  <si>
    <t>E 2018</t>
  </si>
  <si>
    <t>2018/2017</t>
  </si>
  <si>
    <t>Grupo Lactalis</t>
  </si>
  <si>
    <t>Aída Guerrero L.</t>
  </si>
  <si>
    <t>Años: 2017-2018</t>
  </si>
  <si>
    <t xml:space="preserve"> 18/17</t>
  </si>
  <si>
    <t>* corresponde a la nueva información que incluye a la empresa Comercial del Campo S.A.</t>
  </si>
  <si>
    <t>Lácteos Osorno</t>
  </si>
  <si>
    <t>Comercial del Campo*</t>
  </si>
  <si>
    <t/>
  </si>
  <si>
    <t>* las cifras incluye a la empresa Comercial del Campo S.A.</t>
  </si>
  <si>
    <t>Gustavo Rojas Le-Bert</t>
  </si>
  <si>
    <t>Comentario realizado por el sectorialista Javier Cerpa C.</t>
  </si>
  <si>
    <t>Años: 2004 - 2017</t>
  </si>
  <si>
    <t>(*) Estimación Odepa. Elaborada a partir de la suma del boletín de Odepa, más la encuesta láctea menor del INE, más una estimación de la producción informal, el autoconsumo y el consumo animal. En 2012 se traspasaron tres empresas desde la encuesta láctea menor a la encuesta de recepción de Odepa, lo que explica en parte las variaciones parciales de ese año. 
(**) Estimación. Cifra en revisión. Además se incluye las cifras de las empresas que han pasado durante el año 2017 a láctea mayor que son: Lactalis Melipilla, Lactalis Purranque y Lácteos Osorno</t>
  </si>
  <si>
    <t>Promedio año</t>
  </si>
  <si>
    <t>Láctea menor</t>
  </si>
  <si>
    <t>Ana Sudy B.</t>
  </si>
  <si>
    <t>Fuente : USDA. ERS. ODEPA, con datos AMS/USDA.</t>
  </si>
  <si>
    <t>Director Nacional (S) y Representante Legal</t>
  </si>
  <si>
    <t>Enero de 2008 a junio2018</t>
  </si>
  <si>
    <t>US$ / tonelada; FOB Oceanía</t>
  </si>
  <si>
    <t>Queso Cheddar</t>
  </si>
  <si>
    <t>entera</t>
  </si>
  <si>
    <t>Cuadro 7*</t>
  </si>
  <si>
    <t>Agosto 2018</t>
  </si>
  <si>
    <t xml:space="preserve">Leche descremada en polvo </t>
  </si>
  <si>
    <t>Leche entera en polvo</t>
  </si>
  <si>
    <t>Queso cheddar</t>
  </si>
  <si>
    <t>Moneda local/Lt. y US$/Lt.</t>
  </si>
  <si>
    <t>Meses (2014)</t>
  </si>
  <si>
    <t>Chile</t>
  </si>
  <si>
    <t>Brasil</t>
  </si>
  <si>
    <t>Argentina</t>
  </si>
  <si>
    <t>Uruguay</t>
  </si>
  <si>
    <t>Nueva Zelanda</t>
  </si>
  <si>
    <t>USA</t>
  </si>
  <si>
    <t>UE-28</t>
  </si>
  <si>
    <t>$/Lt.</t>
  </si>
  <si>
    <t>US$/Lt</t>
  </si>
  <si>
    <t>R$/Lt.</t>
  </si>
  <si>
    <t>US$/Lt.</t>
  </si>
  <si>
    <t>ARS$/Lt.</t>
  </si>
  <si>
    <t>UYU$/Lt.</t>
  </si>
  <si>
    <t>NZ/100kg</t>
  </si>
  <si>
    <t>US$/cwt</t>
  </si>
  <si>
    <t>US$/kg</t>
  </si>
  <si>
    <t>US$/Kg</t>
  </si>
  <si>
    <t>T° Mínimas</t>
  </si>
  <si>
    <t>T° Media</t>
  </si>
  <si>
    <t>T° Máximas</t>
  </si>
  <si>
    <t>julio de 2017</t>
  </si>
  <si>
    <t>julio de 2018</t>
  </si>
  <si>
    <t>Temuco</t>
  </si>
  <si>
    <t>Valdivia</t>
  </si>
  <si>
    <t>Osorno</t>
  </si>
  <si>
    <t>Puerto Montt</t>
  </si>
  <si>
    <t>Ciudad</t>
  </si>
  <si>
    <t>Acumulado 2017</t>
  </si>
  <si>
    <t>Acumulado 2018</t>
  </si>
  <si>
    <t>GLOSA</t>
  </si>
  <si>
    <t>Leche líquida</t>
  </si>
  <si>
    <t>Postres</t>
  </si>
  <si>
    <t>Queso</t>
  </si>
  <si>
    <t>Total ene-jun</t>
  </si>
  <si>
    <t>Enero-junio</t>
  </si>
  <si>
    <t>Ene-jun</t>
  </si>
  <si>
    <t>* precios incluyen a la nueva información que incorpora a la empresa Comercial del Campo.</t>
  </si>
  <si>
    <t>Balance de comercio exterior a julio</t>
  </si>
  <si>
    <t>BALANCE ENERO-JULIO</t>
  </si>
  <si>
    <t>Fuente: elaborado por Odepa con información del Servicio Nacional de Aduanas.</t>
  </si>
  <si>
    <t>Total lácteos</t>
  </si>
  <si>
    <t>Otros productos</t>
  </si>
  <si>
    <t>Preparaciones para la alimentación infantil</t>
  </si>
  <si>
    <t>Suero y lactosuero</t>
  </si>
  <si>
    <t>Leche descremada en polvo</t>
  </si>
  <si>
    <t>USD / ton</t>
  </si>
  <si>
    <t>Miles de dólares CIF</t>
  </si>
  <si>
    <t>toneladas</t>
  </si>
  <si>
    <t>Precio medio</t>
  </si>
  <si>
    <t>Valor</t>
  </si>
  <si>
    <t xml:space="preserve">Volumen </t>
  </si>
  <si>
    <t>Productos</t>
  </si>
  <si>
    <t xml:space="preserve"> Enero - julio 2018</t>
  </si>
  <si>
    <t>Importaciones de productos lácteos</t>
  </si>
  <si>
    <t>Otros</t>
  </si>
  <si>
    <t xml:space="preserve">Fuente: elaborado por Odepa, con información del Servicio Nacional de Aduanas. </t>
  </si>
  <si>
    <t>Australia</t>
  </si>
  <si>
    <t>Canadá</t>
  </si>
  <si>
    <t>Unión Europea</t>
  </si>
  <si>
    <t>Estados Unidos</t>
  </si>
  <si>
    <t>Participación</t>
  </si>
  <si>
    <t>Enero - julio</t>
  </si>
  <si>
    <t>Volumen (toneladas)</t>
  </si>
  <si>
    <t>Países</t>
  </si>
  <si>
    <t>Importaciones de leche en polvo por país de origen</t>
  </si>
  <si>
    <t>Fuente: elaborado por Odepa, con información del Servicio Nacional de Aduanas.</t>
  </si>
  <si>
    <t>España</t>
  </si>
  <si>
    <t>Francia</t>
  </si>
  <si>
    <t>México</t>
  </si>
  <si>
    <t>Países Bajos</t>
  </si>
  <si>
    <t>Alemania</t>
  </si>
  <si>
    <t>Importaciones de quesos por país de origen</t>
  </si>
  <si>
    <t>Fuente : elaborado por Odepa con información del Servicio Nacional de Aduanas.</t>
  </si>
  <si>
    <t>Mantequilla y demás materias grasas de la leche</t>
  </si>
  <si>
    <t>Leche crema y nata</t>
  </si>
  <si>
    <t>Leche fluida</t>
  </si>
  <si>
    <t>Miles de dólares FOB</t>
  </si>
  <si>
    <t>Toneladas</t>
  </si>
  <si>
    <t xml:space="preserve"> Enero  - julio 2018</t>
  </si>
  <si>
    <t>Exportaciones de productos lácteos</t>
  </si>
  <si>
    <t>Cuadro Nº 11</t>
  </si>
  <si>
    <t>Saldo</t>
  </si>
  <si>
    <t>Imp</t>
  </si>
  <si>
    <t>Exp</t>
  </si>
  <si>
    <t>lacteos chile - mercosur</t>
  </si>
  <si>
    <t>ene-jul 2018</t>
  </si>
  <si>
    <t>ene-jul 2017</t>
  </si>
  <si>
    <t>comex lacteos</t>
  </si>
  <si>
    <t>Honduras</t>
  </si>
  <si>
    <t>Nicaragua</t>
  </si>
  <si>
    <t>Guatemala</t>
  </si>
  <si>
    <t>El Salvador</t>
  </si>
  <si>
    <t>Panamá</t>
  </si>
  <si>
    <t>Costa Rica</t>
  </si>
  <si>
    <t>Perú</t>
  </si>
  <si>
    <t>Ecuador</t>
  </si>
  <si>
    <t>Cuadro 2B</t>
  </si>
  <si>
    <t>$/litro real (sin iva) en $ de junio 2018</t>
  </si>
  <si>
    <t>Cifras correspondientes enero- junio 2018</t>
  </si>
  <si>
    <t>Cuadro N° 1</t>
  </si>
  <si>
    <t>Cuadro  8</t>
  </si>
  <si>
    <t>Cuadro 9</t>
  </si>
  <si>
    <t>Cuadro 10</t>
  </si>
  <si>
    <t>Cuadro 11</t>
  </si>
  <si>
    <t>Cuadro 12</t>
  </si>
  <si>
    <t>Cuadro 13</t>
  </si>
  <si>
    <t>Cuadro 14</t>
  </si>
  <si>
    <t>Cuadro Nº 9</t>
  </si>
  <si>
    <t>Cuadro Nº 10</t>
  </si>
  <si>
    <t>Cuadro Nº 12</t>
  </si>
  <si>
    <t>Cuadro Nº 13</t>
  </si>
  <si>
    <t>Cuadro Nº 14</t>
  </si>
  <si>
    <t>Gráfico Nº 7</t>
  </si>
  <si>
    <t>Gráfico Nº 8</t>
  </si>
  <si>
    <t>Gráfico Nº 9</t>
  </si>
  <si>
    <t>Importaciones de leche en polvo por país de origen, año 2017</t>
  </si>
  <si>
    <t>Gráfico Nº 10</t>
  </si>
  <si>
    <t>Gráfico Nº 11</t>
  </si>
  <si>
    <t>Importaciones de quesos por país de origen, año 2017</t>
  </si>
  <si>
    <t>Gráfico Nº 12</t>
  </si>
  <si>
    <t>Gráfico Nº 13</t>
  </si>
  <si>
    <t>Gráfico Nº 14</t>
  </si>
  <si>
    <t>Gráfico Nº 15</t>
  </si>
  <si>
    <t>Gráfico Nº 16</t>
  </si>
  <si>
    <t>Gráfico Nº 17</t>
  </si>
  <si>
    <t>Gráfico Nº 18</t>
  </si>
  <si>
    <t>Gráfico Nº 19</t>
  </si>
  <si>
    <t>Gráfico Nº 20</t>
  </si>
  <si>
    <t>Gráfico Nº 21</t>
  </si>
  <si>
    <t>Gráfico Nº 22</t>
  </si>
  <si>
    <t>Gráfico Nº 23</t>
  </si>
  <si>
    <t>Chile: Comercio exterior de lácteos</t>
  </si>
  <si>
    <t>Lácteos: Comercio exterior Chile - Mercosur</t>
  </si>
  <si>
    <t>con información a junio 2018 para producción y recepción</t>
  </si>
  <si>
    <t>y con información a julio 2018 para el comercio exterior</t>
  </si>
  <si>
    <t>Precipitaciones en principales ciudades del sur</t>
  </si>
  <si>
    <t xml:space="preserve">Recepción mensual de leche  </t>
  </si>
  <si>
    <t xml:space="preserve">Recepción de leche, enero-junio 2018, participación por empresas
</t>
  </si>
  <si>
    <t xml:space="preserve">Evolución mensual del precio real promedio a productor, año 2014-2018 </t>
  </si>
  <si>
    <t xml:space="preserve">Evolución anual del precio real promedio a productor </t>
  </si>
  <si>
    <t>Remate de precios Global Dairy Trade</t>
  </si>
  <si>
    <t xml:space="preserve">Precios a productor Sudamérica, Nueva Zelanda, USA y UE </t>
  </si>
  <si>
    <t>Balance de comercio exterior a julio en miles de litros equivalentes de leche cruda</t>
  </si>
  <si>
    <t>Importaciones de productos lácteos, enero - julio 2018</t>
  </si>
  <si>
    <t>Importaciones de productos lácteos, enero - julio 2018 según valor CIF</t>
  </si>
  <si>
    <t>Importaciones de quesos por país de origen, enero - julio</t>
  </si>
  <si>
    <t>Importaciones de leche en polvo por país de origen, enero - julio</t>
  </si>
  <si>
    <t>Importaciones de quesos por país de origen, enero - julio 2018</t>
  </si>
  <si>
    <t>Importaciones de leche en polvo por país de origen, enero - julio 2018</t>
  </si>
  <si>
    <t>Exportaciones de productos lácteos, enero - julio 2018</t>
  </si>
  <si>
    <t>Exportaciones de productos lácteos,  enero - julio 2018</t>
  </si>
  <si>
    <t>Exportaciones de preparaciones para alimentación infantil por país de destino, enero - julio</t>
  </si>
  <si>
    <t>Exportaciones de preparaciones para alimentación infantil por país de destino, año 2017</t>
  </si>
  <si>
    <t>Exportaciones de preparaciones para alimentación infantil por país de destino, enero - julio 2018</t>
  </si>
  <si>
    <t>Exportaciones de preparaciones para alimentación infantil por país de destino</t>
  </si>
  <si>
    <t>Exportaciones de leche condensada por país de destino</t>
  </si>
  <si>
    <t>Exportaciones de preparaciones para leche condensada por país de destino, enero - julio</t>
  </si>
  <si>
    <t>Exportaciones de leche condensada por país de destino, enero - julio 2018</t>
  </si>
  <si>
    <t>Exportaciones de leche condensada por país de destino, año 2017</t>
  </si>
  <si>
    <t>Precios internacionales: leche entera en polvo y queso cheddar</t>
  </si>
  <si>
    <t>Consumo animal / autoconsumo</t>
  </si>
  <si>
    <t>Estimación Odepa (*)</t>
  </si>
  <si>
    <t>% Recepción / Producción</t>
  </si>
  <si>
    <t>Origen de la leche recepcionada en plantas lecheras por región</t>
  </si>
  <si>
    <t>Partic.</t>
  </si>
  <si>
    <t>Temperaturas en las principales ciudades del sur</t>
  </si>
  <si>
    <t>Índice de precios pagados por el consumidor en lácteos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</si>
</sst>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mm/yy"/>
    <numFmt numFmtId="166" formatCode="0.0"/>
    <numFmt numFmtId="167" formatCode="#,##0.0_);\(#,##0.0\)"/>
    <numFmt numFmtId="168" formatCode="0.0_)"/>
    <numFmt numFmtId="169" formatCode="0.0%"/>
    <numFmt numFmtId="170" formatCode="#,##0.0"/>
    <numFmt numFmtId="171" formatCode="_-* #,##0_-;\-* #,##0_-;_-* \-_-;_-@_-"/>
    <numFmt numFmtId="172" formatCode="_-* #,##0.00_-;\-* #,##0.00_-;_-* \-??_-;_-@_-"/>
    <numFmt numFmtId="173" formatCode="[$-1010C0A]\ ###,###,###,##0"/>
    <numFmt numFmtId="174" formatCode="_-* #,##0.00_-;\-* #,##0.00_-;_-* &quot;-&quot;??_-;_-@_-"/>
  </numFmts>
  <fonts count="94">
    <font>
      <sz val="14"/>
      <name val="Arial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b/>
      <sz val="12"/>
      <name val="Arial"/>
      <family val="2"/>
    </font>
    <font>
      <b/>
      <sz val="16"/>
      <name val="Arial"/>
      <family val="2"/>
    </font>
    <font>
      <u/>
      <sz val="12"/>
      <color indexed="12"/>
      <name val="Arial MT"/>
      <family val="2"/>
    </font>
    <font>
      <u/>
      <sz val="8.4"/>
      <color indexed="12"/>
      <name val="Arial MT"/>
      <family val="2"/>
    </font>
    <font>
      <sz val="9"/>
      <name val="Arial MT"/>
      <family val="2"/>
    </font>
    <font>
      <b/>
      <sz val="9"/>
      <name val="Arial"/>
      <family val="2"/>
    </font>
    <font>
      <sz val="9"/>
      <name val="Arial"/>
      <family val="2"/>
    </font>
    <font>
      <sz val="8"/>
      <name val="Arial"/>
      <family val="2"/>
    </font>
    <font>
      <b/>
      <sz val="8"/>
      <name val="Arial"/>
      <family val="2"/>
    </font>
    <font>
      <u/>
      <sz val="9"/>
      <color indexed="12"/>
      <name val="Arial"/>
      <family val="2"/>
    </font>
    <font>
      <sz val="14"/>
      <name val="Arial MT"/>
      <family val="2"/>
    </font>
    <font>
      <u/>
      <sz val="10"/>
      <color indexed="12"/>
      <name val="Arial"/>
      <family val="2"/>
    </font>
    <font>
      <sz val="12"/>
      <name val="Cambria"/>
      <family val="1"/>
    </font>
    <font>
      <sz val="10"/>
      <name val="Verdana"/>
      <family val="2"/>
    </font>
    <font>
      <sz val="11"/>
      <name val="Arial"/>
      <family val="2"/>
    </font>
    <font>
      <sz val="8"/>
      <name val="Arial MT"/>
      <family val="2"/>
    </font>
    <font>
      <i/>
      <sz val="9"/>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sz val="8"/>
      <color indexed="8"/>
      <name val="Arial"/>
      <family val="2"/>
    </font>
    <font>
      <sz val="9"/>
      <name val="Arail"/>
    </font>
    <font>
      <b/>
      <sz val="9"/>
      <name val="Arail"/>
    </font>
    <font>
      <sz val="10"/>
      <name val="Arail"/>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sz val="20"/>
      <color rgb="FF0066CC"/>
      <name val="Verdana"/>
      <family val="2"/>
    </font>
    <font>
      <b/>
      <sz val="12"/>
      <color rgb="FF333333"/>
      <name val="Verdana"/>
      <family val="2"/>
    </font>
    <font>
      <sz val="18"/>
      <color rgb="FF999999"/>
      <name val="Verdana"/>
      <family val="2"/>
    </font>
    <font>
      <sz val="11"/>
      <color rgb="FF000000"/>
      <name val="Calibri"/>
      <family val="2"/>
    </font>
    <font>
      <sz val="9"/>
      <color rgb="FF000000"/>
      <name val="Arial"/>
      <family val="2"/>
    </font>
    <font>
      <sz val="9"/>
      <color rgb="FFFF0000"/>
      <name val="Arial"/>
      <family val="2"/>
    </font>
    <font>
      <sz val="9"/>
      <color theme="1"/>
      <name val="Arial"/>
      <family val="2"/>
    </font>
    <font>
      <b/>
      <sz val="7"/>
      <name val="Arial"/>
      <family val="2"/>
    </font>
    <font>
      <u/>
      <sz val="10"/>
      <color theme="10"/>
      <name val="Arial"/>
      <family val="2"/>
    </font>
    <font>
      <sz val="11"/>
      <color indexed="17"/>
      <name val="Calibri"/>
      <family val="2"/>
    </font>
    <font>
      <sz val="10"/>
      <name val="Arial"/>
      <family val="2"/>
      <charset val="1"/>
    </font>
    <font>
      <b/>
      <sz val="10"/>
      <name val="Arial"/>
      <family val="2"/>
    </font>
    <font>
      <sz val="11"/>
      <color rgb="FF333333"/>
      <name val="Arial"/>
      <family val="2"/>
    </font>
    <font>
      <sz val="6"/>
      <name val="Arial"/>
      <family val="2"/>
    </font>
  </fonts>
  <fills count="72">
    <fill>
      <patternFill patternType="none"/>
    </fill>
    <fill>
      <patternFill patternType="gray125"/>
    </fill>
    <fill>
      <patternFill patternType="solid">
        <fgColor indexed="41"/>
        <bgColor indexed="47"/>
      </patternFill>
    </fill>
    <fill>
      <patternFill patternType="solid">
        <fgColor indexed="31"/>
      </patternFill>
    </fill>
    <fill>
      <patternFill patternType="solid">
        <fgColor indexed="29"/>
        <bgColor indexed="33"/>
      </patternFill>
    </fill>
    <fill>
      <patternFill patternType="solid">
        <fgColor indexed="45"/>
      </patternFill>
    </fill>
    <fill>
      <patternFill patternType="solid">
        <fgColor indexed="46"/>
      </patternFill>
    </fill>
    <fill>
      <patternFill patternType="solid">
        <fgColor indexed="26"/>
        <bgColor indexed="32"/>
      </patternFill>
    </fill>
    <fill>
      <patternFill patternType="solid">
        <fgColor indexed="42"/>
      </patternFill>
    </fill>
    <fill>
      <patternFill patternType="solid">
        <fgColor indexed="27"/>
        <bgColor indexed="42"/>
      </patternFill>
    </fill>
    <fill>
      <patternFill patternType="solid">
        <fgColor indexed="27"/>
      </patternFill>
    </fill>
    <fill>
      <patternFill patternType="solid">
        <fgColor indexed="47"/>
      </patternFill>
    </fill>
    <fill>
      <patternFill patternType="solid">
        <fgColor indexed="22"/>
        <bgColor indexed="34"/>
      </patternFill>
    </fill>
    <fill>
      <patternFill patternType="solid">
        <fgColor indexed="44"/>
      </patternFill>
    </fill>
    <fill>
      <patternFill patternType="solid">
        <fgColor indexed="29"/>
      </patternFill>
    </fill>
    <fill>
      <patternFill patternType="solid">
        <fgColor indexed="43"/>
        <bgColor indexed="26"/>
      </patternFill>
    </fill>
    <fill>
      <patternFill patternType="solid">
        <fgColor indexed="11"/>
      </patternFill>
    </fill>
    <fill>
      <patternFill patternType="solid">
        <fgColor indexed="44"/>
        <bgColor indexed="35"/>
      </patternFill>
    </fill>
    <fill>
      <patternFill patternType="solid">
        <fgColor indexed="51"/>
      </patternFill>
    </fill>
    <fill>
      <patternFill patternType="solid">
        <fgColor indexed="49"/>
        <bgColor indexed="40"/>
      </patternFill>
    </fill>
    <fill>
      <patternFill patternType="solid">
        <fgColor indexed="30"/>
      </patternFill>
    </fill>
    <fill>
      <patternFill patternType="solid">
        <fgColor indexed="36"/>
      </patternFill>
    </fill>
    <fill>
      <patternFill patternType="solid">
        <fgColor indexed="22"/>
      </patternFill>
    </fill>
    <fill>
      <patternFill patternType="solid">
        <fgColor indexed="49"/>
      </patternFill>
    </fill>
    <fill>
      <patternFill patternType="solid">
        <fgColor indexed="52"/>
      </patternFill>
    </fill>
    <fill>
      <patternFill patternType="solid">
        <fgColor indexed="9"/>
        <bgColor indexed="26"/>
      </patternFill>
    </fill>
    <fill>
      <patternFill patternType="solid">
        <fgColor indexed="55"/>
        <bgColor indexed="36"/>
      </patternFill>
    </fill>
    <fill>
      <patternFill patternType="solid">
        <fgColor indexed="55"/>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4"/>
        <bgColor indexed="30"/>
      </patternFill>
    </fill>
    <fill>
      <patternFill patternType="solid">
        <fgColor indexed="53"/>
        <bgColor indexed="37"/>
      </patternFill>
    </fill>
    <fill>
      <patternFill patternType="solid">
        <fgColor indexed="53"/>
      </patternFill>
    </fill>
    <fill>
      <patternFill patternType="solid">
        <fgColor indexed="43"/>
      </patternFill>
    </fill>
    <fill>
      <patternFill patternType="solid">
        <fgColor indexed="45"/>
        <bgColor indexed="46"/>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indexed="42"/>
        <bgColor indexed="27"/>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right style="thin">
        <color indexed="64"/>
      </right>
      <top/>
      <bottom/>
      <diagonal/>
    </border>
    <border>
      <left style="thin">
        <color indexed="8"/>
      </left>
      <right/>
      <top style="thin">
        <color indexed="64"/>
      </top>
      <bottom style="thin">
        <color indexed="8"/>
      </bottom>
      <diagonal/>
    </border>
    <border>
      <left style="thin">
        <color indexed="64"/>
      </left>
      <right/>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8"/>
      </right>
      <top style="thin">
        <color indexed="64"/>
      </top>
      <bottom/>
      <diagonal/>
    </border>
    <border>
      <left style="thin">
        <color indexed="8"/>
      </left>
      <right style="thin">
        <color indexed="64"/>
      </right>
      <top style="thin">
        <color indexed="64"/>
      </top>
      <bottom/>
      <diagonal/>
    </border>
  </borders>
  <cellStyleXfs count="641">
    <xf numFmtId="0" fontId="0" fillId="0" borderId="0"/>
    <xf numFmtId="0" fontId="7" fillId="2" borderId="0" applyNumberFormat="0" applyBorder="0" applyAlignment="0" applyProtection="0"/>
    <xf numFmtId="0" fontId="42" fillId="3"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42" fillId="3"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42" fillId="3" borderId="0" applyNumberFormat="0" applyBorder="0" applyAlignment="0" applyProtection="0"/>
    <xf numFmtId="0" fontId="7" fillId="4" borderId="0" applyNumberFormat="0" applyBorder="0" applyAlignment="0" applyProtection="0"/>
    <xf numFmtId="0" fontId="42" fillId="5"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42" fillId="5" borderId="0" applyNumberFormat="0" applyBorder="0" applyAlignment="0" applyProtection="0"/>
    <xf numFmtId="0" fontId="63" fillId="40" borderId="0" applyNumberFormat="0" applyBorder="0" applyAlignment="0" applyProtection="0"/>
    <xf numFmtId="0" fontId="63" fillId="40" borderId="0" applyNumberFormat="0" applyBorder="0" applyAlignment="0" applyProtection="0"/>
    <xf numFmtId="0" fontId="42" fillId="5" borderId="0" applyNumberFormat="0" applyBorder="0" applyAlignment="0" applyProtection="0"/>
    <xf numFmtId="0" fontId="7" fillId="7" borderId="0" applyNumberFormat="0" applyBorder="0" applyAlignment="0" applyProtection="0"/>
    <xf numFmtId="0" fontId="42" fillId="8"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42" fillId="8" borderId="0" applyNumberFormat="0" applyBorder="0" applyAlignment="0" applyProtection="0"/>
    <xf numFmtId="0" fontId="63" fillId="41" borderId="0" applyNumberFormat="0" applyBorder="0" applyAlignment="0" applyProtection="0"/>
    <xf numFmtId="0" fontId="63" fillId="41" borderId="0" applyNumberFormat="0" applyBorder="0" applyAlignment="0" applyProtection="0"/>
    <xf numFmtId="0" fontId="42" fillId="8" borderId="0" applyNumberFormat="0" applyBorder="0" applyAlignment="0" applyProtection="0"/>
    <xf numFmtId="0" fontId="7" fillId="2" borderId="0" applyNumberFormat="0" applyBorder="0" applyAlignment="0" applyProtection="0"/>
    <xf numFmtId="0" fontId="42" fillId="6"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42" fillId="6" borderId="0" applyNumberFormat="0" applyBorder="0" applyAlignment="0" applyProtection="0"/>
    <xf numFmtId="0" fontId="63" fillId="42" borderId="0" applyNumberFormat="0" applyBorder="0" applyAlignment="0" applyProtection="0"/>
    <xf numFmtId="0" fontId="63" fillId="42" borderId="0" applyNumberFormat="0" applyBorder="0" applyAlignment="0" applyProtection="0"/>
    <xf numFmtId="0" fontId="42" fillId="6" borderId="0" applyNumberFormat="0" applyBorder="0" applyAlignment="0" applyProtection="0"/>
    <xf numFmtId="0" fontId="7" fillId="9" borderId="0" applyNumberFormat="0" applyBorder="0" applyAlignment="0" applyProtection="0"/>
    <xf numFmtId="0" fontId="42" fillId="10"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42" fillId="10" borderId="0" applyNumberFormat="0" applyBorder="0" applyAlignment="0" applyProtection="0"/>
    <xf numFmtId="0" fontId="63" fillId="43" borderId="0" applyNumberFormat="0" applyBorder="0" applyAlignment="0" applyProtection="0"/>
    <xf numFmtId="0" fontId="63" fillId="43" borderId="0" applyNumberFormat="0" applyBorder="0" applyAlignment="0" applyProtection="0"/>
    <xf numFmtId="0" fontId="42" fillId="10" borderId="0" applyNumberFormat="0" applyBorder="0" applyAlignment="0" applyProtection="0"/>
    <xf numFmtId="0" fontId="7" fillId="7" borderId="0" applyNumberFormat="0" applyBorder="0" applyAlignment="0" applyProtection="0"/>
    <xf numFmtId="0" fontId="42" fillId="11"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42" fillId="11" borderId="0" applyNumberFormat="0" applyBorder="0" applyAlignment="0" applyProtection="0"/>
    <xf numFmtId="0" fontId="63" fillId="44" borderId="0" applyNumberFormat="0" applyBorder="0" applyAlignment="0" applyProtection="0"/>
    <xf numFmtId="0" fontId="63" fillId="44" borderId="0" applyNumberFormat="0" applyBorder="0" applyAlignment="0" applyProtection="0"/>
    <xf numFmtId="0" fontId="42" fillId="11" borderId="0" applyNumberFormat="0" applyBorder="0" applyAlignment="0" applyProtection="0"/>
    <xf numFmtId="0" fontId="7" fillId="12" borderId="0" applyNumberFormat="0" applyBorder="0" applyAlignment="0" applyProtection="0"/>
    <xf numFmtId="0" fontId="42" fillId="13"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42" fillId="13" borderId="0" applyNumberFormat="0" applyBorder="0" applyAlignment="0" applyProtection="0"/>
    <xf numFmtId="0" fontId="63" fillId="45" borderId="0" applyNumberFormat="0" applyBorder="0" applyAlignment="0" applyProtection="0"/>
    <xf numFmtId="0" fontId="63" fillId="45" borderId="0" applyNumberFormat="0" applyBorder="0" applyAlignment="0" applyProtection="0"/>
    <xf numFmtId="0" fontId="42" fillId="13" borderId="0" applyNumberFormat="0" applyBorder="0" applyAlignment="0" applyProtection="0"/>
    <xf numFmtId="0" fontId="7" fillId="4" borderId="0" applyNumberFormat="0" applyBorder="0" applyAlignment="0" applyProtection="0"/>
    <xf numFmtId="0" fontId="42" fillId="14"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42" fillId="14" borderId="0" applyNumberFormat="0" applyBorder="0" applyAlignment="0" applyProtection="0"/>
    <xf numFmtId="0" fontId="63" fillId="46" borderId="0" applyNumberFormat="0" applyBorder="0" applyAlignment="0" applyProtection="0"/>
    <xf numFmtId="0" fontId="63" fillId="46" borderId="0" applyNumberFormat="0" applyBorder="0" applyAlignment="0" applyProtection="0"/>
    <xf numFmtId="0" fontId="42" fillId="14" borderId="0" applyNumberFormat="0" applyBorder="0" applyAlignment="0" applyProtection="0"/>
    <xf numFmtId="0" fontId="7" fillId="15" borderId="0" applyNumberFormat="0" applyBorder="0" applyAlignment="0" applyProtection="0"/>
    <xf numFmtId="0" fontId="42" fillId="16"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42" fillId="16" borderId="0" applyNumberFormat="0" applyBorder="0" applyAlignment="0" applyProtection="0"/>
    <xf numFmtId="0" fontId="63" fillId="47" borderId="0" applyNumberFormat="0" applyBorder="0" applyAlignment="0" applyProtection="0"/>
    <xf numFmtId="0" fontId="63" fillId="47" borderId="0" applyNumberFormat="0" applyBorder="0" applyAlignment="0" applyProtection="0"/>
    <xf numFmtId="0" fontId="42" fillId="16" borderId="0" applyNumberFormat="0" applyBorder="0" applyAlignment="0" applyProtection="0"/>
    <xf numFmtId="0" fontId="7" fillId="12" borderId="0" applyNumberFormat="0" applyBorder="0" applyAlignment="0" applyProtection="0"/>
    <xf numFmtId="0" fontId="42" fillId="6"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42" fillId="6" borderId="0" applyNumberFormat="0" applyBorder="0" applyAlignment="0" applyProtection="0"/>
    <xf numFmtId="0" fontId="63" fillId="48" borderId="0" applyNumberFormat="0" applyBorder="0" applyAlignment="0" applyProtection="0"/>
    <xf numFmtId="0" fontId="63" fillId="48" borderId="0" applyNumberFormat="0" applyBorder="0" applyAlignment="0" applyProtection="0"/>
    <xf numFmtId="0" fontId="42" fillId="6" borderId="0" applyNumberFormat="0" applyBorder="0" applyAlignment="0" applyProtection="0"/>
    <xf numFmtId="0" fontId="7" fillId="17" borderId="0" applyNumberFormat="0" applyBorder="0" applyAlignment="0" applyProtection="0"/>
    <xf numFmtId="0" fontId="42" fillId="13"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42" fillId="13" borderId="0" applyNumberFormat="0" applyBorder="0" applyAlignment="0" applyProtection="0"/>
    <xf numFmtId="0" fontId="63" fillId="49" borderId="0" applyNumberFormat="0" applyBorder="0" applyAlignment="0" applyProtection="0"/>
    <xf numFmtId="0" fontId="63" fillId="49" borderId="0" applyNumberFormat="0" applyBorder="0" applyAlignment="0" applyProtection="0"/>
    <xf numFmtId="0" fontId="42" fillId="13" borderId="0" applyNumberFormat="0" applyBorder="0" applyAlignment="0" applyProtection="0"/>
    <xf numFmtId="0" fontId="7" fillId="15" borderId="0" applyNumberFormat="0" applyBorder="0" applyAlignment="0" applyProtection="0"/>
    <xf numFmtId="0" fontId="42" fillId="18"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42" fillId="18"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42" fillId="18" borderId="0" applyNumberFormat="0" applyBorder="0" applyAlignment="0" applyProtection="0"/>
    <xf numFmtId="0" fontId="8" fillId="19" borderId="0" applyNumberFormat="0" applyBorder="0" applyAlignment="0" applyProtection="0"/>
    <xf numFmtId="0" fontId="43" fillId="2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43" fillId="2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43" fillId="20" borderId="0" applyNumberFormat="0" applyBorder="0" applyAlignment="0" applyProtection="0"/>
    <xf numFmtId="0" fontId="8" fillId="4" borderId="0" applyNumberFormat="0" applyBorder="0" applyAlignment="0" applyProtection="0"/>
    <xf numFmtId="0" fontId="43" fillId="14"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43" fillId="14"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43" fillId="14" borderId="0" applyNumberFormat="0" applyBorder="0" applyAlignment="0" applyProtection="0"/>
    <xf numFmtId="0" fontId="8" fillId="15" borderId="0" applyNumberFormat="0" applyBorder="0" applyAlignment="0" applyProtection="0"/>
    <xf numFmtId="0" fontId="43" fillId="16"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43" fillId="16"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43" fillId="16" borderId="0" applyNumberFormat="0" applyBorder="0" applyAlignment="0" applyProtection="0"/>
    <xf numFmtId="0" fontId="8" fillId="12" borderId="0" applyNumberFormat="0" applyBorder="0" applyAlignment="0" applyProtection="0"/>
    <xf numFmtId="0" fontId="43" fillId="21"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43" fillId="21"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43" fillId="21" borderId="0" applyNumberFormat="0" applyBorder="0" applyAlignment="0" applyProtection="0"/>
    <xf numFmtId="0" fontId="8" fillId="19" borderId="0" applyNumberFormat="0" applyBorder="0" applyAlignment="0" applyProtection="0"/>
    <xf numFmtId="0" fontId="43" fillId="23"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43" fillId="23"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43" fillId="23" borderId="0" applyNumberFormat="0" applyBorder="0" applyAlignment="0" applyProtection="0"/>
    <xf numFmtId="0" fontId="8" fillId="4" borderId="0" applyNumberFormat="0" applyBorder="0" applyAlignment="0" applyProtection="0"/>
    <xf numFmtId="0" fontId="43" fillId="24"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43" fillId="24"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43" fillId="24" borderId="0" applyNumberFormat="0" applyBorder="0" applyAlignment="0" applyProtection="0"/>
    <xf numFmtId="0" fontId="44" fillId="8"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44" fillId="8"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44" fillId="8" borderId="0" applyNumberFormat="0" applyBorder="0" applyAlignment="0" applyProtection="0"/>
    <xf numFmtId="0" fontId="9" fillId="25" borderId="1" applyNumberFormat="0" applyAlignment="0" applyProtection="0"/>
    <xf numFmtId="0" fontId="45" fillId="22" borderId="1" applyNumberFormat="0" applyAlignment="0" applyProtection="0"/>
    <xf numFmtId="0" fontId="66" fillId="58" borderId="60" applyNumberFormat="0" applyAlignment="0" applyProtection="0"/>
    <xf numFmtId="0" fontId="66" fillId="58" borderId="60" applyNumberFormat="0" applyAlignment="0" applyProtection="0"/>
    <xf numFmtId="0" fontId="66" fillId="58" borderId="60" applyNumberFormat="0" applyAlignment="0" applyProtection="0"/>
    <xf numFmtId="0" fontId="45" fillId="22" borderId="1" applyNumberFormat="0" applyAlignment="0" applyProtection="0"/>
    <xf numFmtId="0" fontId="66" fillId="58" borderId="60" applyNumberFormat="0" applyAlignment="0" applyProtection="0"/>
    <xf numFmtId="0" fontId="66" fillId="58" borderId="60" applyNumberFormat="0" applyAlignment="0" applyProtection="0"/>
    <xf numFmtId="0" fontId="45" fillId="22" borderId="1" applyNumberFormat="0" applyAlignment="0" applyProtection="0"/>
    <xf numFmtId="0" fontId="10" fillId="26" borderId="2" applyNumberFormat="0" applyAlignment="0" applyProtection="0"/>
    <xf numFmtId="0" fontId="46" fillId="27" borderId="2" applyNumberFormat="0" applyAlignment="0" applyProtection="0"/>
    <xf numFmtId="0" fontId="67" fillId="59" borderId="61" applyNumberFormat="0" applyAlignment="0" applyProtection="0"/>
    <xf numFmtId="0" fontId="67" fillId="59" borderId="61" applyNumberFormat="0" applyAlignment="0" applyProtection="0"/>
    <xf numFmtId="0" fontId="67" fillId="59" borderId="61" applyNumberFormat="0" applyAlignment="0" applyProtection="0"/>
    <xf numFmtId="0" fontId="46" fillId="27" borderId="2" applyNumberFormat="0" applyAlignment="0" applyProtection="0"/>
    <xf numFmtId="0" fontId="67" fillId="59" borderId="61" applyNumberFormat="0" applyAlignment="0" applyProtection="0"/>
    <xf numFmtId="0" fontId="67" fillId="59" borderId="61" applyNumberFormat="0" applyAlignment="0" applyProtection="0"/>
    <xf numFmtId="0" fontId="46" fillId="27" borderId="2" applyNumberFormat="0" applyAlignment="0" applyProtection="0"/>
    <xf numFmtId="0" fontId="11" fillId="0" borderId="3" applyNumberFormat="0" applyFill="0" applyAlignment="0" applyProtection="0"/>
    <xf numFmtId="0" fontId="47" fillId="0" borderId="3"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47" fillId="0" borderId="3" applyNumberFormat="0" applyFill="0" applyAlignment="0" applyProtection="0"/>
    <xf numFmtId="0" fontId="68" fillId="0" borderId="62" applyNumberFormat="0" applyFill="0" applyAlignment="0" applyProtection="0"/>
    <xf numFmtId="0" fontId="68" fillId="0" borderId="62" applyNumberFormat="0" applyFill="0" applyAlignment="0" applyProtection="0"/>
    <xf numFmtId="0" fontId="47" fillId="0" borderId="3" applyNumberFormat="0" applyFill="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8"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8" fillId="0" borderId="0" applyNumberFormat="0" applyFill="0" applyBorder="0" applyAlignment="0" applyProtection="0"/>
    <xf numFmtId="0" fontId="8" fillId="19" borderId="0" applyNumberFormat="0" applyBorder="0" applyAlignment="0" applyProtection="0"/>
    <xf numFmtId="0" fontId="43" fillId="28"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43" fillId="28"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43" fillId="28" borderId="0" applyNumberFormat="0" applyBorder="0" applyAlignment="0" applyProtection="0"/>
    <xf numFmtId="0" fontId="8" fillId="29" borderId="0" applyNumberFormat="0" applyBorder="0" applyAlignment="0" applyProtection="0"/>
    <xf numFmtId="0" fontId="43" fillId="30"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43" fillId="30"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43" fillId="30" borderId="0" applyNumberFormat="0" applyBorder="0" applyAlignment="0" applyProtection="0"/>
    <xf numFmtId="0" fontId="8" fillId="31" borderId="0" applyNumberFormat="0" applyBorder="0" applyAlignment="0" applyProtection="0"/>
    <xf numFmtId="0" fontId="43" fillId="3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43" fillId="3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43" fillId="32" borderId="0" applyNumberFormat="0" applyBorder="0" applyAlignment="0" applyProtection="0"/>
    <xf numFmtId="0" fontId="8" fillId="33" borderId="0" applyNumberFormat="0" applyBorder="0" applyAlignment="0" applyProtection="0"/>
    <xf numFmtId="0" fontId="43" fillId="21"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43" fillId="21"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43" fillId="21" borderId="0" applyNumberFormat="0" applyBorder="0" applyAlignment="0" applyProtection="0"/>
    <xf numFmtId="0" fontId="8" fillId="19" borderId="0" applyNumberFormat="0" applyBorder="0" applyAlignment="0" applyProtection="0"/>
    <xf numFmtId="0" fontId="43" fillId="2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43" fillId="2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43" fillId="23" borderId="0" applyNumberFormat="0" applyBorder="0" applyAlignment="0" applyProtection="0"/>
    <xf numFmtId="0" fontId="8" fillId="34" borderId="0" applyNumberFormat="0" applyBorder="0" applyAlignment="0" applyProtection="0"/>
    <xf numFmtId="0" fontId="43" fillId="3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43" fillId="3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43" fillId="35" borderId="0" applyNumberFormat="0" applyBorder="0" applyAlignment="0" applyProtection="0"/>
    <xf numFmtId="0" fontId="13" fillId="15" borderId="1" applyNumberFormat="0" applyAlignment="0" applyProtection="0"/>
    <xf numFmtId="0" fontId="49" fillId="11" borderId="1" applyNumberFormat="0" applyAlignment="0" applyProtection="0"/>
    <xf numFmtId="0" fontId="71" fillId="66" borderId="60" applyNumberFormat="0" applyAlignment="0" applyProtection="0"/>
    <xf numFmtId="0" fontId="71" fillId="66" borderId="60" applyNumberFormat="0" applyAlignment="0" applyProtection="0"/>
    <xf numFmtId="0" fontId="71" fillId="66" borderId="60" applyNumberFormat="0" applyAlignment="0" applyProtection="0"/>
    <xf numFmtId="0" fontId="49" fillId="11" borderId="1" applyNumberFormat="0" applyAlignment="0" applyProtection="0"/>
    <xf numFmtId="0" fontId="71" fillId="66" borderId="60" applyNumberFormat="0" applyAlignment="0" applyProtection="0"/>
    <xf numFmtId="0" fontId="71" fillId="66" borderId="60" applyNumberFormat="0" applyAlignment="0" applyProtection="0"/>
    <xf numFmtId="0" fontId="49" fillId="11" borderId="1" applyNumberFormat="0" applyAlignment="0" applyProtection="0"/>
    <xf numFmtId="0" fontId="28" fillId="0" borderId="0" applyNumberFormat="0" applyFill="0" applyBorder="0" applyAlignment="0" applyProtection="0"/>
    <xf numFmtId="0" fontId="36" fillId="0" borderId="0" applyNumberFormat="0" applyFill="0" applyBorder="0" applyAlignment="0" applyProtection="0">
      <alignment vertical="top"/>
      <protection locked="0"/>
    </xf>
    <xf numFmtId="0" fontId="14" fillId="37" borderId="0" applyNumberFormat="0" applyBorder="0" applyAlignment="0" applyProtection="0"/>
    <xf numFmtId="0" fontId="50" fillId="5"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50" fillId="5"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50" fillId="5" borderId="0" applyNumberFormat="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15" fillId="15" borderId="0" applyNumberFormat="0" applyBorder="0" applyAlignment="0" applyProtection="0"/>
    <xf numFmtId="0" fontId="51" fillId="36"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51" fillId="36"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51" fillId="36" borderId="0" applyNumberFormat="0" applyBorder="0" applyAlignment="0" applyProtection="0"/>
    <xf numFmtId="0" fontId="16" fillId="0" borderId="0"/>
    <xf numFmtId="0" fontId="63" fillId="0" borderId="0"/>
    <xf numFmtId="0" fontId="6" fillId="0" borderId="0"/>
    <xf numFmtId="0" fontId="63"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xf numFmtId="0" fontId="63" fillId="0" borderId="0"/>
    <xf numFmtId="0" fontId="17" fillId="0" borderId="0"/>
    <xf numFmtId="0" fontId="63" fillId="0" borderId="0"/>
    <xf numFmtId="0" fontId="63" fillId="0" borderId="0"/>
    <xf numFmtId="0" fontId="17" fillId="0" borderId="0"/>
    <xf numFmtId="0" fontId="17" fillId="0" borderId="0"/>
    <xf numFmtId="0" fontId="17" fillId="0" borderId="0"/>
    <xf numFmtId="0" fontId="17" fillId="0" borderId="0"/>
    <xf numFmtId="0" fontId="35" fillId="7" borderId="4" applyNumberFormat="0" applyAlignment="0" applyProtection="0"/>
    <xf numFmtId="0" fontId="6" fillId="38" borderId="4" applyNumberFormat="0" applyFont="0" applyAlignment="0" applyProtection="0"/>
    <xf numFmtId="0" fontId="17" fillId="38" borderId="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17" fillId="38" borderId="4" applyNumberFormat="0" applyFont="0" applyAlignment="0" applyProtection="0"/>
    <xf numFmtId="0" fontId="63" fillId="69" borderId="64" applyNumberFormat="0" applyFont="0" applyAlignment="0" applyProtection="0"/>
    <xf numFmtId="0" fontId="63" fillId="69" borderId="64" applyNumberFormat="0" applyFont="0" applyAlignment="0" applyProtection="0"/>
    <xf numFmtId="0" fontId="17" fillId="38" borderId="4" applyNumberFormat="0" applyFont="0" applyAlignment="0" applyProtection="0"/>
    <xf numFmtId="9" fontId="35"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25" borderId="5" applyNumberFormat="0" applyAlignment="0" applyProtection="0"/>
    <xf numFmtId="0" fontId="52" fillId="22" borderId="5" applyNumberFormat="0" applyAlignment="0" applyProtection="0"/>
    <xf numFmtId="0" fontId="74" fillId="58" borderId="65" applyNumberFormat="0" applyAlignment="0" applyProtection="0"/>
    <xf numFmtId="0" fontId="74" fillId="58" borderId="65" applyNumberFormat="0" applyAlignment="0" applyProtection="0"/>
    <xf numFmtId="0" fontId="74" fillId="58" borderId="65" applyNumberFormat="0" applyAlignment="0" applyProtection="0"/>
    <xf numFmtId="0" fontId="52" fillId="22" borderId="5" applyNumberFormat="0" applyAlignment="0" applyProtection="0"/>
    <xf numFmtId="0" fontId="74" fillId="58" borderId="65" applyNumberFormat="0" applyAlignment="0" applyProtection="0"/>
    <xf numFmtId="0" fontId="74" fillId="58" borderId="65" applyNumberFormat="0" applyAlignment="0" applyProtection="0"/>
    <xf numFmtId="0" fontId="52" fillId="22" borderId="5" applyNumberFormat="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3"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3" fillId="0" borderId="0" applyNumberFormat="0" applyFill="0" applyBorder="0" applyAlignment="0" applyProtection="0"/>
    <xf numFmtId="0" fontId="20" fillId="0" borderId="0" applyNumberFormat="0" applyFill="0" applyBorder="0" applyAlignment="0" applyProtection="0"/>
    <xf numFmtId="0" fontId="54"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21" fillId="0" borderId="0" applyNumberFormat="0" applyFill="0" applyBorder="0" applyAlignment="0" applyProtection="0"/>
    <xf numFmtId="0" fontId="55" fillId="0" borderId="6"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55" fillId="0" borderId="6" applyNumberFormat="0" applyFill="0" applyAlignment="0" applyProtection="0"/>
    <xf numFmtId="0" fontId="69" fillId="0" borderId="63" applyNumberFormat="0" applyFill="0" applyAlignment="0" applyProtection="0"/>
    <xf numFmtId="0" fontId="69" fillId="0" borderId="63" applyNumberFormat="0" applyFill="0" applyAlignment="0" applyProtection="0"/>
    <xf numFmtId="0" fontId="55" fillId="0" borderId="6" applyNumberFormat="0" applyFill="0" applyAlignment="0" applyProtection="0"/>
    <xf numFmtId="0" fontId="57" fillId="0" borderId="0" applyNumberFormat="0" applyFill="0" applyBorder="0" applyAlignment="0" applyProtection="0"/>
    <xf numFmtId="0" fontId="22" fillId="0" borderId="7" applyNumberFormat="0" applyFill="0" applyAlignment="0" applyProtection="0"/>
    <xf numFmtId="0" fontId="56" fillId="0" borderId="7"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56" fillId="0" borderId="7" applyNumberFormat="0" applyFill="0" applyAlignment="0" applyProtection="0"/>
    <xf numFmtId="0" fontId="77" fillId="0" borderId="66" applyNumberFormat="0" applyFill="0" applyAlignment="0" applyProtection="0"/>
    <xf numFmtId="0" fontId="77" fillId="0" borderId="66" applyNumberFormat="0" applyFill="0" applyAlignment="0" applyProtection="0"/>
    <xf numFmtId="0" fontId="56" fillId="0" borderId="7" applyNumberFormat="0" applyFill="0" applyAlignment="0" applyProtection="0"/>
    <xf numFmtId="0" fontId="12" fillId="0" borderId="8" applyNumberFormat="0" applyFill="0" applyAlignment="0" applyProtection="0"/>
    <xf numFmtId="0" fontId="48" fillId="0" borderId="9"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48" fillId="0" borderId="9" applyNumberFormat="0" applyFill="0" applyAlignment="0" applyProtection="0"/>
    <xf numFmtId="0" fontId="70" fillId="0" borderId="67" applyNumberFormat="0" applyFill="0" applyAlignment="0" applyProtection="0"/>
    <xf numFmtId="0" fontId="70" fillId="0" borderId="67" applyNumberFormat="0" applyFill="0" applyAlignment="0" applyProtection="0"/>
    <xf numFmtId="0" fontId="48" fillId="0" borderId="9"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3" fillId="0" borderId="10" applyNumberFormat="0" applyFill="0" applyAlignment="0" applyProtection="0"/>
    <xf numFmtId="0" fontId="58" fillId="0" borderId="11"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58" fillId="0" borderId="11" applyNumberFormat="0" applyFill="0" applyAlignment="0" applyProtection="0"/>
    <xf numFmtId="0" fontId="79" fillId="0" borderId="68" applyNumberFormat="0" applyFill="0" applyAlignment="0" applyProtection="0"/>
    <xf numFmtId="0" fontId="79" fillId="0" borderId="68" applyNumberFormat="0" applyFill="0" applyAlignment="0" applyProtection="0"/>
    <xf numFmtId="0" fontId="58" fillId="0" borderId="11" applyNumberFormat="0" applyFill="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5" fillId="0" borderId="0"/>
    <xf numFmtId="0" fontId="6" fillId="38" borderId="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6" fillId="38" borderId="4" applyNumberFormat="0" applyFont="0" applyAlignment="0" applyProtection="0"/>
    <xf numFmtId="0" fontId="5" fillId="69" borderId="64" applyNumberFormat="0" applyFont="0" applyAlignment="0" applyProtection="0"/>
    <xf numFmtId="0" fontId="5" fillId="69" borderId="64" applyNumberFormat="0" applyFont="0" applyAlignment="0" applyProtection="0"/>
    <xf numFmtId="0" fontId="6" fillId="38" borderId="4"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8" fillId="0" borderId="0" applyNumberFormat="0" applyFill="0" applyBorder="0" applyAlignment="0" applyProtection="0">
      <alignment wrapText="1"/>
    </xf>
    <xf numFmtId="0" fontId="6" fillId="0" borderId="0">
      <alignment wrapText="1"/>
    </xf>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0" borderId="0"/>
    <xf numFmtId="0" fontId="4" fillId="0" borderId="0"/>
    <xf numFmtId="0" fontId="4" fillId="0" borderId="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4" fillId="69" borderId="64" applyNumberFormat="0" applyFont="0" applyAlignment="0" applyProtection="0"/>
    <xf numFmtId="0" fontId="7" fillId="2"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8" fillId="19" borderId="0" applyNumberFormat="0" applyBorder="0" applyAlignment="0" applyProtection="0"/>
    <xf numFmtId="0" fontId="8" fillId="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9" borderId="0" applyNumberFormat="0" applyBorder="0" applyAlignment="0" applyProtection="0"/>
    <xf numFmtId="0" fontId="8" fillId="4" borderId="0" applyNumberFormat="0" applyBorder="0" applyAlignment="0" applyProtection="0"/>
    <xf numFmtId="0" fontId="89" fillId="71" borderId="0" applyNumberFormat="0" applyBorder="0" applyAlignment="0" applyProtection="0"/>
    <xf numFmtId="0" fontId="9" fillId="25" borderId="75" applyNumberFormat="0" applyAlignment="0" applyProtection="0"/>
    <xf numFmtId="0" fontId="9" fillId="25" borderId="75" applyNumberFormat="0" applyAlignment="0" applyProtection="0"/>
    <xf numFmtId="0" fontId="9" fillId="25" borderId="75" applyNumberFormat="0" applyAlignment="0" applyProtection="0"/>
    <xf numFmtId="0" fontId="9" fillId="25" borderId="75" applyNumberFormat="0" applyAlignment="0" applyProtection="0"/>
    <xf numFmtId="0" fontId="10" fillId="26"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8" fillId="19"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3" borderId="0" applyNumberFormat="0" applyBorder="0" applyAlignment="0" applyProtection="0"/>
    <xf numFmtId="0" fontId="8" fillId="19" borderId="0" applyNumberFormat="0" applyBorder="0" applyAlignment="0" applyProtection="0"/>
    <xf numFmtId="0" fontId="8" fillId="34" borderId="0" applyNumberFormat="0" applyBorder="0" applyAlignment="0" applyProtection="0"/>
    <xf numFmtId="0" fontId="13" fillId="15" borderId="75" applyNumberFormat="0" applyAlignment="0" applyProtection="0"/>
    <xf numFmtId="0" fontId="13" fillId="15" borderId="75" applyNumberFormat="0" applyAlignment="0" applyProtection="0"/>
    <xf numFmtId="0" fontId="13" fillId="15" borderId="75" applyNumberFormat="0" applyAlignment="0" applyProtection="0"/>
    <xf numFmtId="0" fontId="13" fillId="15" borderId="75" applyNumberFormat="0" applyAlignment="0" applyProtection="0"/>
    <xf numFmtId="0" fontId="14" fillId="37" borderId="0" applyNumberFormat="0" applyBorder="0" applyAlignment="0" applyProtection="0"/>
    <xf numFmtId="171" fontId="35" fillId="0" borderId="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172" fontId="35" fillId="0" borderId="0" applyFill="0" applyBorder="0" applyAlignment="0" applyProtection="0"/>
    <xf numFmtId="0" fontId="15" fillId="15" borderId="0" applyNumberFormat="0" applyBorder="0" applyAlignment="0" applyProtection="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7" borderId="76" applyNumberFormat="0" applyAlignment="0" applyProtection="0"/>
    <xf numFmtId="0" fontId="35" fillId="7" borderId="76" applyNumberFormat="0" applyAlignment="0" applyProtection="0"/>
    <xf numFmtId="0" fontId="35" fillId="7" borderId="76" applyNumberFormat="0" applyAlignment="0" applyProtection="0"/>
    <xf numFmtId="0" fontId="35" fillId="7" borderId="76" applyNumberFormat="0" applyAlignment="0" applyProtection="0"/>
    <xf numFmtId="9" fontId="35" fillId="0" borderId="0" applyFill="0" applyBorder="0" applyAlignment="0" applyProtection="0"/>
    <xf numFmtId="0" fontId="18" fillId="25" borderId="77" applyNumberFormat="0" applyAlignment="0" applyProtection="0"/>
    <xf numFmtId="0" fontId="18" fillId="25" borderId="77" applyNumberFormat="0" applyAlignment="0" applyProtection="0"/>
    <xf numFmtId="0" fontId="18" fillId="25" borderId="77" applyNumberFormat="0" applyAlignment="0" applyProtection="0"/>
    <xf numFmtId="0" fontId="18" fillId="25" borderId="7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12" fillId="0" borderId="8" applyNumberFormat="0" applyFill="0" applyAlignment="0" applyProtection="0"/>
    <xf numFmtId="0" fontId="21" fillId="0" borderId="0" applyNumberFormat="0" applyFill="0" applyBorder="0" applyAlignment="0" applyProtection="0"/>
    <xf numFmtId="0" fontId="23" fillId="0" borderId="78" applyNumberFormat="0" applyFill="0" applyAlignment="0" applyProtection="0"/>
    <xf numFmtId="0" fontId="23" fillId="0" borderId="78" applyNumberFormat="0" applyFill="0" applyAlignment="0" applyProtection="0"/>
    <xf numFmtId="0" fontId="23" fillId="0" borderId="78" applyNumberFormat="0" applyFill="0" applyAlignment="0" applyProtection="0"/>
    <xf numFmtId="0" fontId="23" fillId="0" borderId="78" applyNumberFormat="0" applyFill="0" applyAlignment="0" applyProtection="0"/>
    <xf numFmtId="0" fontId="90" fillId="0" borderId="0">
      <alignment wrapText="1"/>
    </xf>
    <xf numFmtId="0" fontId="6" fillId="0" borderId="0"/>
    <xf numFmtId="0" fontId="2" fillId="0" borderId="0"/>
    <xf numFmtId="0" fontId="2" fillId="0" borderId="0"/>
    <xf numFmtId="0" fontId="1" fillId="0" borderId="0"/>
  </cellStyleXfs>
  <cellXfs count="507">
    <xf numFmtId="0" fontId="0" fillId="0" borderId="0" xfId="0"/>
    <xf numFmtId="0" fontId="24" fillId="0" borderId="0" xfId="0" applyFont="1"/>
    <xf numFmtId="0" fontId="25" fillId="0" borderId="0" xfId="0" applyFont="1" applyBorder="1" applyAlignment="1">
      <alignment horizontal="center"/>
    </xf>
    <xf numFmtId="0" fontId="26" fillId="0" borderId="0" xfId="0" applyFont="1" applyBorder="1" applyAlignment="1">
      <alignment horizontal="center"/>
    </xf>
    <xf numFmtId="165" fontId="24" fillId="0" borderId="0" xfId="0" applyNumberFormat="1" applyFont="1" applyAlignment="1">
      <alignment horizontal="center"/>
    </xf>
    <xf numFmtId="0" fontId="24" fillId="0" borderId="0" xfId="0" applyFont="1" applyAlignment="1">
      <alignment horizontal="center"/>
    </xf>
    <xf numFmtId="0" fontId="27" fillId="0" borderId="0" xfId="270" applyNumberFormat="1" applyFont="1" applyFill="1" applyBorder="1" applyAlignment="1" applyProtection="1">
      <alignment horizontal="center"/>
    </xf>
    <xf numFmtId="0" fontId="29" fillId="0" borderId="0" xfId="0" applyFont="1"/>
    <xf numFmtId="0" fontId="29" fillId="0" borderId="0" xfId="0" applyFont="1" applyAlignment="1">
      <alignment horizontal="center"/>
    </xf>
    <xf numFmtId="0" fontId="30" fillId="0" borderId="0" xfId="0" applyFont="1" applyAlignment="1">
      <alignment horizontal="center"/>
    </xf>
    <xf numFmtId="0" fontId="31" fillId="0" borderId="0" xfId="0" applyFont="1"/>
    <xf numFmtId="0" fontId="31" fillId="0" borderId="0" xfId="0" applyFont="1" applyBorder="1"/>
    <xf numFmtId="0" fontId="31" fillId="0" borderId="0" xfId="0" applyFont="1" applyBorder="1" applyAlignment="1">
      <alignment horizontal="left"/>
    </xf>
    <xf numFmtId="0" fontId="31" fillId="0" borderId="0" xfId="0" applyFont="1" applyBorder="1" applyAlignment="1" applyProtection="1">
      <alignment horizontal="center" vertical="center"/>
    </xf>
    <xf numFmtId="0" fontId="31" fillId="0" borderId="0" xfId="0" applyFont="1" applyAlignment="1" applyProtection="1">
      <alignment horizontal="center" vertical="center"/>
    </xf>
    <xf numFmtId="0" fontId="31" fillId="0" borderId="15" xfId="0" applyFont="1" applyBorder="1" applyAlignment="1" applyProtection="1">
      <alignment horizontal="center"/>
    </xf>
    <xf numFmtId="37" fontId="31" fillId="0" borderId="16" xfId="0" applyNumberFormat="1" applyFont="1" applyBorder="1" applyAlignment="1" applyProtection="1"/>
    <xf numFmtId="166" fontId="31" fillId="0" borderId="16" xfId="0" applyNumberFormat="1" applyFont="1" applyBorder="1" applyProtection="1"/>
    <xf numFmtId="167" fontId="31" fillId="0" borderId="16" xfId="0" applyNumberFormat="1" applyFont="1" applyBorder="1" applyAlignment="1" applyProtection="1">
      <alignment horizontal="right"/>
    </xf>
    <xf numFmtId="167" fontId="31" fillId="0" borderId="0" xfId="0" applyNumberFormat="1" applyFont="1" applyBorder="1" applyAlignment="1" applyProtection="1">
      <alignment horizontal="right"/>
    </xf>
    <xf numFmtId="0" fontId="31" fillId="0" borderId="0" xfId="0" applyFont="1" applyBorder="1" applyAlignment="1" applyProtection="1">
      <alignment horizontal="center"/>
    </xf>
    <xf numFmtId="37" fontId="31" fillId="0" borderId="15" xfId="0" applyNumberFormat="1" applyFont="1" applyBorder="1" applyAlignment="1" applyProtection="1"/>
    <xf numFmtId="166" fontId="31" fillId="0" borderId="15" xfId="0" applyNumberFormat="1" applyFont="1" applyBorder="1" applyProtection="1"/>
    <xf numFmtId="0" fontId="31" fillId="0" borderId="0" xfId="0" applyFont="1" applyBorder="1" applyProtection="1"/>
    <xf numFmtId="0" fontId="31" fillId="0" borderId="18" xfId="0" applyFont="1" applyBorder="1" applyAlignment="1">
      <alignment horizontal="center" vertical="center"/>
    </xf>
    <xf numFmtId="0" fontId="31" fillId="0" borderId="17" xfId="0" applyFont="1" applyBorder="1"/>
    <xf numFmtId="0" fontId="31" fillId="0" borderId="15" xfId="0" applyFont="1" applyBorder="1"/>
    <xf numFmtId="0" fontId="31" fillId="0" borderId="16" xfId="0" applyFont="1" applyBorder="1" applyAlignment="1">
      <alignment horizontal="center"/>
    </xf>
    <xf numFmtId="0" fontId="31" fillId="0" borderId="13" xfId="0" applyFont="1" applyBorder="1"/>
    <xf numFmtId="0" fontId="31" fillId="0" borderId="14" xfId="0" applyFont="1" applyBorder="1" applyAlignment="1">
      <alignment horizontal="center"/>
    </xf>
    <xf numFmtId="0" fontId="31" fillId="0" borderId="15" xfId="0" applyFont="1" applyBorder="1" applyAlignment="1">
      <alignment horizontal="left"/>
    </xf>
    <xf numFmtId="3" fontId="31" fillId="0" borderId="15" xfId="0" applyNumberFormat="1" applyFont="1" applyBorder="1"/>
    <xf numFmtId="168" fontId="31" fillId="0" borderId="16" xfId="0" applyNumberFormat="1" applyFont="1" applyBorder="1" applyAlignment="1" applyProtection="1">
      <alignment horizontal="right"/>
    </xf>
    <xf numFmtId="3" fontId="31" fillId="0" borderId="15" xfId="0" applyNumberFormat="1" applyFont="1" applyBorder="1" applyAlignment="1"/>
    <xf numFmtId="3" fontId="31" fillId="0" borderId="16" xfId="0" applyNumberFormat="1" applyFont="1" applyBorder="1" applyAlignment="1">
      <alignment horizontal="right"/>
    </xf>
    <xf numFmtId="3" fontId="31" fillId="0" borderId="13" xfId="0" applyNumberFormat="1" applyFont="1" applyBorder="1"/>
    <xf numFmtId="0" fontId="31" fillId="0" borderId="18" xfId="0" applyFont="1" applyBorder="1" applyAlignment="1">
      <alignment horizontal="left"/>
    </xf>
    <xf numFmtId="3" fontId="31" fillId="0" borderId="0" xfId="0" applyNumberFormat="1" applyFont="1"/>
    <xf numFmtId="0" fontId="32" fillId="0" borderId="0" xfId="0" applyFont="1"/>
    <xf numFmtId="0" fontId="30" fillId="0" borderId="0"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Alignment="1">
      <alignment horizontal="center"/>
    </xf>
    <xf numFmtId="0" fontId="32" fillId="0" borderId="0" xfId="0" applyFont="1" applyAlignment="1">
      <alignment horizontal="center"/>
    </xf>
    <xf numFmtId="3" fontId="32" fillId="0" borderId="0" xfId="0" applyNumberFormat="1" applyFont="1" applyBorder="1" applyAlignment="1">
      <alignment horizontal="right"/>
    </xf>
    <xf numFmtId="3" fontId="32" fillId="0" borderId="0" xfId="0" applyNumberFormat="1" applyFont="1"/>
    <xf numFmtId="3" fontId="32" fillId="0" borderId="0" xfId="0" applyNumberFormat="1" applyFont="1" applyBorder="1"/>
    <xf numFmtId="0" fontId="32" fillId="0" borderId="0" xfId="0" applyFont="1" applyBorder="1"/>
    <xf numFmtId="0" fontId="31" fillId="0" borderId="0" xfId="0" applyFont="1" applyBorder="1" applyAlignment="1">
      <alignment horizontal="center"/>
    </xf>
    <xf numFmtId="0" fontId="31" fillId="0" borderId="0" xfId="0" applyFont="1" applyAlignment="1">
      <alignment horizontal="center"/>
    </xf>
    <xf numFmtId="0" fontId="31" fillId="0" borderId="18" xfId="0" applyFont="1" applyBorder="1" applyAlignment="1">
      <alignment horizontal="center"/>
    </xf>
    <xf numFmtId="0" fontId="31" fillId="0" borderId="18" xfId="0" applyFont="1" applyBorder="1"/>
    <xf numFmtId="0" fontId="31" fillId="0" borderId="12" xfId="0" applyFont="1" applyBorder="1" applyAlignment="1">
      <alignment horizontal="center"/>
    </xf>
    <xf numFmtId="166" fontId="31" fillId="0" borderId="18" xfId="0" applyNumberFormat="1" applyFont="1" applyBorder="1"/>
    <xf numFmtId="166" fontId="31" fillId="0" borderId="0" xfId="0" applyNumberFormat="1" applyFont="1" applyBorder="1"/>
    <xf numFmtId="3" fontId="31" fillId="0" borderId="0" xfId="0" applyNumberFormat="1" applyFont="1" applyBorder="1"/>
    <xf numFmtId="166" fontId="31" fillId="0" borderId="15" xfId="0" applyNumberFormat="1" applyFont="1" applyBorder="1"/>
    <xf numFmtId="166" fontId="31" fillId="0" borderId="16" xfId="0" applyNumberFormat="1" applyFont="1" applyBorder="1"/>
    <xf numFmtId="3" fontId="31" fillId="0" borderId="0" xfId="0" applyNumberFormat="1" applyFont="1" applyBorder="1" applyAlignment="1">
      <alignment horizontal="center"/>
    </xf>
    <xf numFmtId="0" fontId="31" fillId="0" borderId="21" xfId="0" applyFont="1" applyBorder="1"/>
    <xf numFmtId="0" fontId="31" fillId="0" borderId="15" xfId="0" applyFont="1" applyBorder="1" applyAlignment="1">
      <alignment horizontal="center"/>
    </xf>
    <xf numFmtId="4" fontId="31" fillId="0" borderId="15" xfId="0" applyNumberFormat="1" applyFont="1" applyBorder="1" applyAlignment="1">
      <alignment horizontal="center"/>
    </xf>
    <xf numFmtId="4" fontId="31" fillId="0" borderId="16" xfId="0" applyNumberFormat="1" applyFont="1" applyBorder="1" applyAlignment="1">
      <alignment horizontal="center"/>
    </xf>
    <xf numFmtId="0" fontId="31" fillId="0" borderId="0" xfId="0" applyFont="1" applyBorder="1" applyAlignment="1" applyProtection="1">
      <alignment horizontal="left"/>
    </xf>
    <xf numFmtId="0" fontId="31" fillId="0" borderId="15" xfId="0" applyFont="1" applyBorder="1" applyAlignment="1">
      <alignment vertical="center"/>
    </xf>
    <xf numFmtId="0" fontId="31" fillId="0" borderId="16" xfId="0" applyFont="1" applyBorder="1" applyAlignment="1">
      <alignment horizontal="center" vertical="center"/>
    </xf>
    <xf numFmtId="166" fontId="31" fillId="0" borderId="16" xfId="0" applyNumberFormat="1" applyFont="1" applyBorder="1" applyAlignment="1">
      <alignment horizontal="right"/>
    </xf>
    <xf numFmtId="3" fontId="31" fillId="0" borderId="16" xfId="0" applyNumberFormat="1" applyFont="1" applyBorder="1"/>
    <xf numFmtId="0" fontId="31" fillId="0" borderId="22" xfId="0" applyFont="1" applyBorder="1"/>
    <xf numFmtId="0" fontId="31" fillId="0" borderId="20" xfId="0" applyFont="1" applyBorder="1"/>
    <xf numFmtId="0" fontId="31" fillId="0" borderId="23" xfId="0" applyFont="1" applyBorder="1"/>
    <xf numFmtId="3" fontId="31" fillId="0" borderId="23" xfId="0" applyNumberFormat="1" applyFont="1" applyBorder="1"/>
    <xf numFmtId="170" fontId="31" fillId="0" borderId="15" xfId="0" applyNumberFormat="1" applyFont="1" applyBorder="1"/>
    <xf numFmtId="0" fontId="34" fillId="0" borderId="0" xfId="270" applyNumberFormat="1" applyFont="1" applyFill="1" applyBorder="1" applyAlignment="1" applyProtection="1"/>
    <xf numFmtId="170" fontId="31" fillId="0" borderId="0" xfId="0" applyNumberFormat="1" applyFont="1"/>
    <xf numFmtId="166" fontId="31" fillId="0" borderId="0" xfId="0" applyNumberFormat="1" applyFont="1"/>
    <xf numFmtId="0" fontId="31" fillId="0" borderId="26" xfId="0" applyFont="1" applyBorder="1"/>
    <xf numFmtId="169" fontId="31" fillId="0" borderId="0" xfId="0" applyNumberFormat="1" applyFont="1"/>
    <xf numFmtId="0" fontId="17" fillId="0" borderId="0" xfId="0" applyFont="1"/>
    <xf numFmtId="3" fontId="31" fillId="0" borderId="16" xfId="0" applyNumberFormat="1" applyFont="1" applyBorder="1" applyProtection="1"/>
    <xf numFmtId="3" fontId="31" fillId="0" borderId="15" xfId="0" applyNumberFormat="1" applyFont="1" applyBorder="1" applyProtection="1"/>
    <xf numFmtId="3" fontId="31" fillId="0" borderId="15" xfId="0" applyNumberFormat="1" applyFont="1" applyBorder="1" applyAlignment="1">
      <alignment horizontal="center"/>
    </xf>
    <xf numFmtId="3" fontId="31" fillId="0" borderId="16" xfId="0" applyNumberFormat="1" applyFont="1" applyBorder="1" applyAlignment="1">
      <alignment horizontal="center"/>
    </xf>
    <xf numFmtId="3" fontId="31" fillId="0" borderId="16" xfId="0" applyNumberFormat="1" applyFont="1" applyBorder="1" applyAlignment="1" applyProtection="1">
      <alignment horizontal="right"/>
    </xf>
    <xf numFmtId="0" fontId="31" fillId="25" borderId="0" xfId="0" applyFont="1" applyFill="1" applyBorder="1" applyAlignment="1" applyProtection="1">
      <alignment horizontal="center"/>
    </xf>
    <xf numFmtId="0" fontId="31" fillId="0" borderId="30" xfId="0" applyFont="1" applyBorder="1" applyProtection="1"/>
    <xf numFmtId="0" fontId="31" fillId="0" borderId="31" xfId="0" applyFont="1" applyBorder="1" applyProtection="1"/>
    <xf numFmtId="0" fontId="31" fillId="0" borderId="32" xfId="0" applyFont="1" applyBorder="1" applyProtection="1"/>
    <xf numFmtId="0" fontId="24" fillId="0" borderId="0" xfId="0" applyFont="1" applyAlignment="1">
      <alignment horizontal="center" wrapText="1"/>
    </xf>
    <xf numFmtId="3" fontId="31" fillId="0" borderId="34" xfId="0" applyNumberFormat="1" applyFont="1" applyBorder="1" applyAlignment="1">
      <alignment horizontal="center"/>
    </xf>
    <xf numFmtId="0" fontId="37" fillId="0" borderId="0" xfId="0" applyFont="1" applyAlignment="1">
      <alignment horizontal="left" indent="5"/>
    </xf>
    <xf numFmtId="0" fontId="80" fillId="0" borderId="0" xfId="0" applyFont="1" applyAlignment="1">
      <alignment horizontal="left" indent="15"/>
    </xf>
    <xf numFmtId="0" fontId="81" fillId="0" borderId="0" xfId="0" applyFont="1" applyAlignment="1">
      <alignment horizontal="left" indent="15"/>
    </xf>
    <xf numFmtId="0" fontId="82" fillId="0" borderId="0" xfId="0" applyFont="1" applyAlignment="1">
      <alignment horizontal="left" indent="5"/>
    </xf>
    <xf numFmtId="0" fontId="80" fillId="0" borderId="0" xfId="0" applyFont="1" applyAlignment="1"/>
    <xf numFmtId="49" fontId="81" fillId="0" borderId="0" xfId="0" applyNumberFormat="1" applyFont="1" applyAlignment="1"/>
    <xf numFmtId="0" fontId="83" fillId="0" borderId="0" xfId="0" applyFont="1" applyAlignment="1">
      <alignment wrapText="1"/>
    </xf>
    <xf numFmtId="166" fontId="31" fillId="0" borderId="23" xfId="0" applyNumberFormat="1" applyFont="1" applyBorder="1"/>
    <xf numFmtId="0" fontId="84" fillId="0" borderId="0" xfId="0" applyFont="1" applyBorder="1" applyAlignment="1">
      <alignment wrapText="1"/>
    </xf>
    <xf numFmtId="0" fontId="31" fillId="0" borderId="27" xfId="0" applyFont="1" applyBorder="1"/>
    <xf numFmtId="0" fontId="84" fillId="0" borderId="0" xfId="0" applyFont="1" applyAlignment="1">
      <alignment wrapText="1"/>
    </xf>
    <xf numFmtId="2" fontId="31" fillId="0" borderId="36" xfId="0" applyNumberFormat="1" applyFont="1" applyBorder="1" applyAlignment="1">
      <alignment horizontal="center"/>
    </xf>
    <xf numFmtId="2" fontId="31" fillId="0" borderId="37" xfId="0" applyNumberFormat="1" applyFont="1" applyBorder="1" applyAlignment="1">
      <alignment horizontal="center"/>
    </xf>
    <xf numFmtId="2" fontId="31" fillId="0" borderId="28" xfId="0" applyNumberFormat="1" applyFont="1" applyBorder="1" applyAlignment="1">
      <alignment horizontal="center"/>
    </xf>
    <xf numFmtId="166" fontId="31" fillId="0" borderId="29" xfId="0" applyNumberFormat="1" applyFont="1" applyBorder="1" applyAlignment="1" applyProtection="1">
      <alignment horizontal="right"/>
    </xf>
    <xf numFmtId="3" fontId="31" fillId="70" borderId="0" xfId="0" applyNumberFormat="1" applyFont="1" applyFill="1" applyBorder="1" applyAlignment="1">
      <alignment vertical="center"/>
    </xf>
    <xf numFmtId="3" fontId="31" fillId="0" borderId="15" xfId="0" applyNumberFormat="1" applyFont="1" applyBorder="1" applyAlignment="1" applyProtection="1">
      <alignment horizontal="right"/>
    </xf>
    <xf numFmtId="0" fontId="31" fillId="0" borderId="0" xfId="0" applyFont="1" applyBorder="1" applyAlignment="1" applyProtection="1">
      <alignment horizontal="justify" wrapText="1"/>
    </xf>
    <xf numFmtId="1" fontId="31" fillId="0" borderId="0" xfId="0" applyNumberFormat="1" applyFont="1"/>
    <xf numFmtId="3" fontId="31" fillId="70" borderId="0" xfId="0" applyNumberFormat="1" applyFont="1" applyFill="1" applyBorder="1" applyAlignment="1">
      <alignment horizontal="right" vertical="center"/>
    </xf>
    <xf numFmtId="166" fontId="85" fillId="0" borderId="0" xfId="0" applyNumberFormat="1" applyFont="1" applyBorder="1"/>
    <xf numFmtId="0" fontId="31" fillId="0" borderId="15" xfId="0" applyFont="1" applyBorder="1" applyAlignment="1">
      <alignment horizontal="center" vertical="center"/>
    </xf>
    <xf numFmtId="0" fontId="30" fillId="0" borderId="25" xfId="0" applyFont="1" applyBorder="1"/>
    <xf numFmtId="0" fontId="41" fillId="0" borderId="23" xfId="0" applyFont="1" applyBorder="1" applyAlignment="1">
      <alignment horizontal="center"/>
    </xf>
    <xf numFmtId="0" fontId="41" fillId="0" borderId="12" xfId="0" applyFont="1" applyBorder="1" applyAlignment="1">
      <alignment horizontal="center"/>
    </xf>
    <xf numFmtId="0" fontId="41" fillId="0" borderId="18" xfId="0" applyFont="1" applyBorder="1" applyAlignment="1">
      <alignment horizontal="center"/>
    </xf>
    <xf numFmtId="0" fontId="30" fillId="0" borderId="26" xfId="0" applyFont="1" applyBorder="1"/>
    <xf numFmtId="3" fontId="31" fillId="0" borderId="0" xfId="297" applyNumberFormat="1" applyFont="1"/>
    <xf numFmtId="3" fontId="86" fillId="0" borderId="0" xfId="297" applyNumberFormat="1" applyFont="1"/>
    <xf numFmtId="0" fontId="31" fillId="0" borderId="15" xfId="297" applyFont="1" applyBorder="1" applyAlignment="1">
      <alignment horizontal="center"/>
    </xf>
    <xf numFmtId="170" fontId="31" fillId="0" borderId="15" xfId="297" applyNumberFormat="1" applyFont="1" applyBorder="1" applyAlignment="1">
      <alignment horizontal="right"/>
    </xf>
    <xf numFmtId="0" fontId="31" fillId="0" borderId="26" xfId="0" applyFont="1" applyBorder="1" applyAlignment="1">
      <alignment vertical="center" wrapText="1"/>
    </xf>
    <xf numFmtId="170" fontId="30" fillId="0" borderId="15" xfId="0" applyNumberFormat="1" applyFont="1" applyBorder="1"/>
    <xf numFmtId="0" fontId="31" fillId="0" borderId="26" xfId="0" applyFont="1" applyBorder="1" applyAlignment="1">
      <alignment horizontal="left" vertical="center" wrapText="1"/>
    </xf>
    <xf numFmtId="37" fontId="31" fillId="0" borderId="16" xfId="0" applyNumberFormat="1" applyFont="1" applyBorder="1" applyAlignment="1" applyProtection="1">
      <alignment horizontal="right"/>
    </xf>
    <xf numFmtId="37" fontId="31" fillId="0" borderId="15" xfId="0" applyNumberFormat="1" applyFont="1" applyBorder="1" applyAlignment="1" applyProtection="1">
      <alignment horizontal="right"/>
    </xf>
    <xf numFmtId="170" fontId="31" fillId="0" borderId="16" xfId="0" applyNumberFormat="1" applyFont="1" applyBorder="1" applyProtection="1"/>
    <xf numFmtId="3" fontId="30" fillId="0" borderId="16" xfId="0" applyNumberFormat="1" applyFont="1" applyBorder="1" applyProtection="1"/>
    <xf numFmtId="170" fontId="30" fillId="0" borderId="16" xfId="0" applyNumberFormat="1" applyFont="1" applyBorder="1" applyProtection="1"/>
    <xf numFmtId="0" fontId="30" fillId="0" borderId="39" xfId="0" applyFont="1" applyBorder="1" applyAlignment="1" applyProtection="1">
      <alignment horizontal="center" vertical="center"/>
    </xf>
    <xf numFmtId="0" fontId="30" fillId="0" borderId="40" xfId="0" applyFont="1" applyBorder="1" applyAlignment="1" applyProtection="1">
      <alignment horizontal="center" vertical="center"/>
    </xf>
    <xf numFmtId="3" fontId="31" fillId="0" borderId="15" xfId="298" applyNumberFormat="1" applyFont="1" applyBorder="1"/>
    <xf numFmtId="3" fontId="31" fillId="0" borderId="18" xfId="298" applyNumberFormat="1" applyFont="1" applyBorder="1"/>
    <xf numFmtId="3" fontId="31" fillId="0" borderId="42" xfId="0" applyNumberFormat="1" applyFont="1" applyBorder="1" applyAlignment="1">
      <alignment horizontal="center"/>
    </xf>
    <xf numFmtId="168" fontId="31" fillId="0" borderId="15" xfId="0" applyNumberFormat="1" applyFont="1" applyFill="1" applyBorder="1" applyAlignment="1" applyProtection="1">
      <alignment horizontal="right"/>
    </xf>
    <xf numFmtId="3" fontId="31" fillId="0" borderId="16" xfId="0" applyNumberFormat="1" applyFont="1" applyFill="1" applyBorder="1"/>
    <xf numFmtId="3" fontId="31" fillId="0" borderId="15" xfId="0" applyNumberFormat="1" applyFont="1" applyFill="1" applyBorder="1" applyAlignment="1">
      <alignment vertical="center"/>
    </xf>
    <xf numFmtId="3" fontId="31" fillId="0" borderId="15" xfId="0" applyNumberFormat="1" applyFont="1" applyFill="1" applyBorder="1"/>
    <xf numFmtId="4" fontId="31" fillId="0" borderId="0" xfId="0" applyNumberFormat="1" applyFont="1" applyBorder="1" applyProtection="1"/>
    <xf numFmtId="0" fontId="31" fillId="0" borderId="21" xfId="0" applyFont="1" applyBorder="1" applyAlignment="1"/>
    <xf numFmtId="0" fontId="31" fillId="0" borderId="22" xfId="0" applyFont="1" applyBorder="1" applyAlignment="1"/>
    <xf numFmtId="0" fontId="31" fillId="0" borderId="20" xfId="0" applyFont="1" applyBorder="1" applyAlignment="1"/>
    <xf numFmtId="3" fontId="31" fillId="0" borderId="42" xfId="0" applyNumberFormat="1" applyFont="1" applyBorder="1" applyAlignment="1">
      <alignment horizontal="left"/>
    </xf>
    <xf numFmtId="3" fontId="31" fillId="0" borderId="15" xfId="0" applyNumberFormat="1" applyFont="1" applyBorder="1" applyAlignment="1">
      <alignment horizontal="left"/>
    </xf>
    <xf numFmtId="0" fontId="31" fillId="0" borderId="34" xfId="0" applyFont="1" applyBorder="1" applyAlignment="1" applyProtection="1">
      <alignment horizontal="center"/>
    </xf>
    <xf numFmtId="37" fontId="31" fillId="0" borderId="34" xfId="0" applyNumberFormat="1" applyFont="1" applyBorder="1" applyAlignment="1" applyProtection="1">
      <alignment horizontal="right"/>
    </xf>
    <xf numFmtId="37" fontId="31" fillId="0" borderId="34" xfId="0" applyNumberFormat="1" applyFont="1" applyBorder="1" applyAlignment="1" applyProtection="1"/>
    <xf numFmtId="3" fontId="31" fillId="0" borderId="34" xfId="0" applyNumberFormat="1" applyFont="1" applyBorder="1" applyProtection="1"/>
    <xf numFmtId="0" fontId="32" fillId="0" borderId="0" xfId="0" applyFont="1" applyAlignment="1"/>
    <xf numFmtId="3" fontId="30" fillId="0" borderId="34" xfId="0" applyNumberFormat="1" applyFont="1" applyBorder="1" applyProtection="1"/>
    <xf numFmtId="4" fontId="42" fillId="0" borderId="0" xfId="0" applyNumberFormat="1" applyFont="1" applyBorder="1" applyAlignment="1">
      <alignment horizontal="right" vertical="center" wrapText="1"/>
    </xf>
    <xf numFmtId="166" fontId="31" fillId="0" borderId="35" xfId="0" applyNumberFormat="1" applyFont="1" applyBorder="1"/>
    <xf numFmtId="167" fontId="31" fillId="0" borderId="15" xfId="0" applyNumberFormat="1" applyFont="1" applyBorder="1" applyAlignment="1" applyProtection="1">
      <alignment horizontal="right"/>
    </xf>
    <xf numFmtId="4" fontId="31" fillId="0" borderId="0" xfId="0" applyNumberFormat="1" applyFont="1" applyBorder="1"/>
    <xf numFmtId="4" fontId="42" fillId="0" borderId="23" xfId="0" applyNumberFormat="1" applyFont="1" applyBorder="1" applyAlignment="1">
      <alignment horizontal="right" vertical="center" wrapText="1"/>
    </xf>
    <xf numFmtId="0" fontId="31" fillId="0" borderId="15" xfId="0" applyFont="1" applyFill="1" applyBorder="1" applyAlignment="1">
      <alignment horizontal="left"/>
    </xf>
    <xf numFmtId="3" fontId="31" fillId="0" borderId="15" xfId="298" applyNumberFormat="1" applyFont="1" applyFill="1" applyBorder="1"/>
    <xf numFmtId="3" fontId="31" fillId="0" borderId="0" xfId="0" applyNumberFormat="1" applyFont="1" applyFill="1" applyBorder="1"/>
    <xf numFmtId="166" fontId="31" fillId="0" borderId="15" xfId="0" applyNumberFormat="1" applyFont="1" applyFill="1" applyBorder="1"/>
    <xf numFmtId="166" fontId="31" fillId="0" borderId="0" xfId="0" applyNumberFormat="1" applyFont="1" applyFill="1" applyBorder="1"/>
    <xf numFmtId="0" fontId="31" fillId="0" borderId="0" xfId="0" applyFont="1" applyFill="1" applyBorder="1" applyAlignment="1">
      <alignment horizontal="left"/>
    </xf>
    <xf numFmtId="0" fontId="31" fillId="0" borderId="21" xfId="0" applyFont="1" applyBorder="1" applyAlignment="1">
      <alignment horizontal="left"/>
    </xf>
    <xf numFmtId="3" fontId="31" fillId="0" borderId="45" xfId="0" applyNumberFormat="1" applyFont="1" applyBorder="1"/>
    <xf numFmtId="3" fontId="31" fillId="0" borderId="42" xfId="0" applyNumberFormat="1" applyFont="1" applyBorder="1"/>
    <xf numFmtId="170" fontId="31" fillId="0" borderId="34" xfId="295" applyNumberFormat="1" applyFont="1" applyBorder="1" applyAlignment="1">
      <alignment horizontal="center"/>
    </xf>
    <xf numFmtId="0" fontId="31" fillId="0" borderId="42" xfId="295" applyFont="1" applyBorder="1" applyAlignment="1">
      <alignment horizontal="center"/>
    </xf>
    <xf numFmtId="0" fontId="86" fillId="0" borderId="0" xfId="295" applyFont="1"/>
    <xf numFmtId="3" fontId="86" fillId="0" borderId="0" xfId="295" applyNumberFormat="1" applyFont="1"/>
    <xf numFmtId="0" fontId="30" fillId="0" borderId="46" xfId="295" applyFont="1" applyBorder="1" applyAlignment="1">
      <alignment horizontal="center"/>
    </xf>
    <xf numFmtId="3" fontId="86" fillId="0" borderId="0" xfId="295" applyNumberFormat="1" applyFont="1" applyBorder="1"/>
    <xf numFmtId="3" fontId="86" fillId="0" borderId="46" xfId="295" applyNumberFormat="1" applyFont="1" applyBorder="1"/>
    <xf numFmtId="0" fontId="86" fillId="0" borderId="0" xfId="295" applyFont="1" applyBorder="1"/>
    <xf numFmtId="170" fontId="30" fillId="0" borderId="13" xfId="0" applyNumberFormat="1" applyFont="1" applyBorder="1" applyAlignment="1">
      <alignment vertical="center"/>
    </xf>
    <xf numFmtId="3" fontId="31" fillId="0" borderId="24" xfId="297" applyNumberFormat="1" applyFont="1" applyBorder="1"/>
    <xf numFmtId="3" fontId="31" fillId="0" borderId="17" xfId="297" applyNumberFormat="1" applyFont="1" applyBorder="1"/>
    <xf numFmtId="3" fontId="86" fillId="0" borderId="17" xfId="297" applyNumberFormat="1" applyFont="1" applyBorder="1"/>
    <xf numFmtId="0" fontId="31" fillId="0" borderId="13" xfId="297" applyFont="1" applyBorder="1" applyAlignment="1">
      <alignment horizontal="center"/>
    </xf>
    <xf numFmtId="170" fontId="30" fillId="0" borderId="13" xfId="0" applyNumberFormat="1" applyFont="1" applyBorder="1"/>
    <xf numFmtId="4" fontId="42" fillId="0" borderId="19" xfId="298" applyNumberFormat="1" applyFont="1" applyBorder="1" applyAlignment="1">
      <alignment horizontal="left" vertical="center" wrapText="1"/>
    </xf>
    <xf numFmtId="3" fontId="31" fillId="0" borderId="18" xfId="0" applyNumberFormat="1" applyFont="1" applyBorder="1"/>
    <xf numFmtId="167" fontId="31" fillId="0" borderId="34" xfId="0" applyNumberFormat="1" applyFont="1" applyBorder="1" applyAlignment="1" applyProtection="1">
      <alignment horizontal="right"/>
    </xf>
    <xf numFmtId="3" fontId="86" fillId="0" borderId="0" xfId="295" applyNumberFormat="1" applyFont="1" applyFill="1" applyBorder="1"/>
    <xf numFmtId="0" fontId="31" fillId="0" borderId="15" xfId="295" applyFont="1" applyBorder="1" applyAlignment="1">
      <alignment horizontal="center"/>
    </xf>
    <xf numFmtId="3" fontId="31" fillId="0" borderId="0" xfId="295" applyNumberFormat="1" applyFont="1" applyBorder="1"/>
    <xf numFmtId="170" fontId="31" fillId="0" borderId="15" xfId="295" applyNumberFormat="1" applyFont="1" applyBorder="1"/>
    <xf numFmtId="3" fontId="86" fillId="0" borderId="0" xfId="295" applyNumberFormat="1" applyFont="1" applyFill="1" applyBorder="1" applyAlignment="1">
      <alignment vertical="center"/>
    </xf>
    <xf numFmtId="3" fontId="86" fillId="0" borderId="0" xfId="295" applyNumberFormat="1" applyFont="1" applyAlignment="1">
      <alignment vertical="center"/>
    </xf>
    <xf numFmtId="0" fontId="31" fillId="0" borderId="15" xfId="295" applyFont="1" applyBorder="1" applyAlignment="1">
      <alignment horizontal="center" vertical="center"/>
    </xf>
    <xf numFmtId="3" fontId="31" fillId="0" borderId="0" xfId="295" applyNumberFormat="1" applyFont="1" applyBorder="1" applyAlignment="1">
      <alignment vertical="center"/>
    </xf>
    <xf numFmtId="170" fontId="31" fillId="0" borderId="15" xfId="295" applyNumberFormat="1" applyFont="1" applyBorder="1" applyAlignment="1">
      <alignment vertical="center"/>
    </xf>
    <xf numFmtId="0" fontId="30" fillId="0" borderId="15" xfId="295" applyFont="1" applyBorder="1" applyAlignment="1">
      <alignment horizontal="center"/>
    </xf>
    <xf numFmtId="3" fontId="30" fillId="0" borderId="0" xfId="295" applyNumberFormat="1" applyFont="1" applyBorder="1"/>
    <xf numFmtId="170" fontId="30" fillId="0" borderId="15" xfId="295" applyNumberFormat="1" applyFont="1" applyBorder="1"/>
    <xf numFmtId="3" fontId="30" fillId="0" borderId="48" xfId="295" applyNumberFormat="1" applyFont="1" applyBorder="1"/>
    <xf numFmtId="3" fontId="30" fillId="0" borderId="16" xfId="295" applyNumberFormat="1" applyFont="1" applyBorder="1"/>
    <xf numFmtId="4" fontId="42" fillId="0" borderId="0" xfId="0" applyNumberFormat="1" applyFont="1" applyBorder="1" applyAlignment="1">
      <alignment horizontal="left" vertical="center" wrapText="1"/>
    </xf>
    <xf numFmtId="4" fontId="59" fillId="0" borderId="0" xfId="298" applyNumberFormat="1" applyFont="1" applyBorder="1" applyAlignment="1">
      <alignment horizontal="left" vertical="center" wrapText="1"/>
    </xf>
    <xf numFmtId="0" fontId="59" fillId="0" borderId="0" xfId="298" applyFont="1" applyBorder="1" applyAlignment="1">
      <alignment horizontal="left" vertical="center" wrapText="1"/>
    </xf>
    <xf numFmtId="0" fontId="31" fillId="0" borderId="26" xfId="0" applyFont="1" applyBorder="1" applyAlignment="1">
      <alignment vertical="top" wrapText="1"/>
    </xf>
    <xf numFmtId="0" fontId="31" fillId="0" borderId="15" xfId="0" applyFont="1" applyBorder="1" applyAlignment="1">
      <alignment horizontal="center" vertical="top"/>
    </xf>
    <xf numFmtId="3" fontId="86" fillId="0" borderId="0" xfId="295" applyNumberFormat="1" applyFont="1" applyFill="1" applyBorder="1" applyAlignment="1">
      <alignment vertical="top"/>
    </xf>
    <xf numFmtId="3" fontId="86" fillId="0" borderId="0" xfId="295" applyNumberFormat="1" applyFont="1" applyAlignment="1">
      <alignment vertical="top"/>
    </xf>
    <xf numFmtId="0" fontId="31" fillId="0" borderId="15" xfId="295" applyFont="1" applyBorder="1" applyAlignment="1">
      <alignment horizontal="center" vertical="top"/>
    </xf>
    <xf numFmtId="3" fontId="31" fillId="0" borderId="0" xfId="295" applyNumberFormat="1" applyFont="1" applyBorder="1" applyAlignment="1">
      <alignment vertical="top"/>
    </xf>
    <xf numFmtId="170" fontId="31" fillId="0" borderId="15" xfId="295" applyNumberFormat="1" applyFont="1" applyBorder="1" applyAlignment="1">
      <alignment vertical="top"/>
    </xf>
    <xf numFmtId="3" fontId="30" fillId="0" borderId="49" xfId="295" applyNumberFormat="1" applyFont="1" applyBorder="1" applyAlignment="1">
      <alignment vertical="center"/>
    </xf>
    <xf numFmtId="3" fontId="30" fillId="0" borderId="50" xfId="295" applyNumberFormat="1" applyFont="1" applyBorder="1" applyAlignment="1">
      <alignment vertical="center"/>
    </xf>
    <xf numFmtId="3" fontId="30" fillId="0" borderId="51" xfId="295" applyNumberFormat="1" applyFont="1" applyBorder="1" applyAlignment="1">
      <alignment vertical="center"/>
    </xf>
    <xf numFmtId="0" fontId="31" fillId="0" borderId="13" xfId="0" applyFont="1" applyBorder="1" applyAlignment="1">
      <alignment horizontal="center"/>
    </xf>
    <xf numFmtId="4" fontId="31" fillId="0" borderId="0" xfId="0" applyNumberFormat="1" applyFont="1"/>
    <xf numFmtId="0" fontId="0" fillId="0" borderId="0" xfId="0" applyFill="1"/>
    <xf numFmtId="0" fontId="60" fillId="0" borderId="0" xfId="298" applyFont="1" applyFill="1"/>
    <xf numFmtId="0" fontId="60" fillId="0" borderId="0" xfId="298" applyFont="1" applyFill="1" applyBorder="1"/>
    <xf numFmtId="166" fontId="60" fillId="0" borderId="46" xfId="298" applyNumberFormat="1" applyFont="1" applyFill="1" applyBorder="1" applyAlignment="1">
      <alignment horizontal="center" vertical="center"/>
    </xf>
    <xf numFmtId="0" fontId="61" fillId="0" borderId="0" xfId="298" applyFont="1" applyFill="1" applyBorder="1" applyAlignment="1">
      <alignment horizontal="center"/>
    </xf>
    <xf numFmtId="0" fontId="60" fillId="0" borderId="53" xfId="298" applyFont="1" applyFill="1" applyBorder="1" applyAlignment="1">
      <alignment horizontal="left" vertical="center"/>
    </xf>
    <xf numFmtId="0" fontId="60" fillId="0" borderId="54" xfId="298" applyFont="1" applyFill="1" applyBorder="1" applyAlignment="1">
      <alignment horizontal="left" vertical="center"/>
    </xf>
    <xf numFmtId="0" fontId="60" fillId="0" borderId="55" xfId="298" applyFont="1" applyFill="1" applyBorder="1" applyAlignment="1">
      <alignment horizontal="left" vertical="center"/>
    </xf>
    <xf numFmtId="3" fontId="60" fillId="0" borderId="48" xfId="298" applyNumberFormat="1" applyFont="1" applyFill="1" applyBorder="1" applyAlignment="1">
      <alignment horizontal="center" vertical="center"/>
    </xf>
    <xf numFmtId="0" fontId="61" fillId="0" borderId="0" xfId="298" applyFont="1" applyFill="1" applyBorder="1" applyAlignment="1">
      <alignment horizontal="left"/>
    </xf>
    <xf numFmtId="0" fontId="60" fillId="0" borderId="52" xfId="298" applyFont="1" applyFill="1" applyBorder="1" applyAlignment="1">
      <alignment horizontal="left" vertical="center"/>
    </xf>
    <xf numFmtId="0" fontId="60" fillId="0" borderId="34" xfId="298" applyFont="1" applyFill="1" applyBorder="1" applyAlignment="1">
      <alignment horizontal="left" vertical="center"/>
    </xf>
    <xf numFmtId="0" fontId="60" fillId="0" borderId="0" xfId="298" applyFont="1" applyFill="1" applyBorder="1" applyAlignment="1">
      <alignment horizontal="left"/>
    </xf>
    <xf numFmtId="0" fontId="0" fillId="0" borderId="0" xfId="0" applyFill="1" applyAlignment="1">
      <alignment horizontal="left"/>
    </xf>
    <xf numFmtId="0" fontId="31" fillId="0" borderId="0" xfId="0" applyFont="1" applyBorder="1" applyAlignment="1">
      <alignment wrapText="1"/>
    </xf>
    <xf numFmtId="0" fontId="6" fillId="0" borderId="0" xfId="0" applyFont="1" applyAlignment="1"/>
    <xf numFmtId="3" fontId="31" fillId="0" borderId="48" xfId="298" applyNumberFormat="1" applyFont="1" applyFill="1" applyBorder="1" applyAlignment="1">
      <alignment horizontal="center" vertical="center"/>
    </xf>
    <xf numFmtId="3" fontId="31" fillId="0" borderId="0" xfId="0" applyNumberFormat="1" applyFont="1" applyBorder="1" applyAlignment="1">
      <alignment wrapText="1"/>
    </xf>
    <xf numFmtId="49" fontId="38" fillId="0" borderId="0" xfId="0" applyNumberFormat="1" applyFont="1" applyFill="1" applyAlignment="1">
      <alignment horizontal="left" vertical="center"/>
    </xf>
    <xf numFmtId="0" fontId="24" fillId="0" borderId="0" xfId="0" applyFont="1" applyFill="1" applyAlignment="1">
      <alignment horizontal="center"/>
    </xf>
    <xf numFmtId="0" fontId="39" fillId="0" borderId="0" xfId="0" applyFont="1" applyFill="1" applyAlignment="1">
      <alignment horizontal="center"/>
    </xf>
    <xf numFmtId="0" fontId="31" fillId="0" borderId="53" xfId="0" applyFont="1" applyBorder="1" applyAlignment="1">
      <alignment horizontal="left"/>
    </xf>
    <xf numFmtId="0" fontId="31" fillId="0" borderId="54" xfId="0" applyFont="1" applyBorder="1"/>
    <xf numFmtId="0" fontId="31" fillId="0" borderId="55" xfId="0" applyFont="1" applyBorder="1"/>
    <xf numFmtId="0" fontId="31" fillId="0" borderId="0" xfId="0" applyFont="1" applyBorder="1" applyAlignment="1">
      <alignment horizontal="center"/>
    </xf>
    <xf numFmtId="0" fontId="31" fillId="0" borderId="0" xfId="0" applyFont="1" applyAlignment="1">
      <alignment horizontal="center"/>
    </xf>
    <xf numFmtId="3" fontId="31" fillId="0" borderId="43" xfId="0" applyNumberFormat="1" applyFont="1" applyBorder="1"/>
    <xf numFmtId="3" fontId="61" fillId="0" borderId="27" xfId="298" applyNumberFormat="1" applyFont="1" applyFill="1" applyBorder="1" applyAlignment="1">
      <alignment horizontal="center" vertical="center"/>
    </xf>
    <xf numFmtId="3" fontId="30" fillId="0" borderId="36" xfId="0" applyNumberFormat="1" applyFont="1" applyFill="1" applyBorder="1"/>
    <xf numFmtId="3" fontId="61" fillId="0" borderId="29" xfId="298" applyNumberFormat="1" applyFont="1" applyFill="1" applyBorder="1" applyAlignment="1">
      <alignment horizontal="center" vertical="center"/>
    </xf>
    <xf numFmtId="0" fontId="61" fillId="0" borderId="33" xfId="298" applyFont="1" applyFill="1" applyBorder="1" applyAlignment="1">
      <alignment horizontal="left" vertical="center"/>
    </xf>
    <xf numFmtId="166" fontId="30" fillId="0" borderId="70" xfId="0" applyNumberFormat="1" applyFont="1" applyBorder="1" applyAlignment="1">
      <alignment horizontal="right"/>
    </xf>
    <xf numFmtId="3" fontId="30" fillId="0" borderId="37" xfId="0" applyNumberFormat="1" applyFont="1" applyBorder="1"/>
    <xf numFmtId="3" fontId="30" fillId="0" borderId="36" xfId="0" applyNumberFormat="1" applyFont="1" applyBorder="1"/>
    <xf numFmtId="0" fontId="30" fillId="0" borderId="37" xfId="0" applyFont="1" applyBorder="1" applyAlignment="1">
      <alignment horizontal="center"/>
    </xf>
    <xf numFmtId="0" fontId="30" fillId="0" borderId="69" xfId="0" applyFont="1" applyBorder="1"/>
    <xf numFmtId="168" fontId="30" fillId="0" borderId="33" xfId="0" applyNumberFormat="1" applyFont="1" applyFill="1" applyBorder="1" applyAlignment="1" applyProtection="1">
      <alignment horizontal="right"/>
    </xf>
    <xf numFmtId="0" fontId="30" fillId="0" borderId="41" xfId="0" applyFont="1" applyBorder="1" applyAlignment="1">
      <alignment horizontal="left"/>
    </xf>
    <xf numFmtId="166" fontId="30" fillId="0" borderId="20" xfId="0" applyNumberFormat="1" applyFont="1" applyBorder="1"/>
    <xf numFmtId="166" fontId="30" fillId="0" borderId="19" xfId="0" applyNumberFormat="1" applyFont="1" applyBorder="1"/>
    <xf numFmtId="3" fontId="30" fillId="0" borderId="39" xfId="0" applyNumberFormat="1" applyFont="1" applyBorder="1"/>
    <xf numFmtId="3" fontId="30" fillId="0" borderId="19" xfId="0" applyNumberFormat="1" applyFont="1" applyBorder="1"/>
    <xf numFmtId="0" fontId="30" fillId="0" borderId="19" xfId="0" applyFont="1" applyBorder="1" applyAlignment="1">
      <alignment horizontal="left"/>
    </xf>
    <xf numFmtId="168" fontId="30" fillId="0" borderId="33" xfId="0" applyNumberFormat="1" applyFont="1" applyBorder="1" applyAlignment="1" applyProtection="1">
      <alignment horizontal="right"/>
    </xf>
    <xf numFmtId="3" fontId="30" fillId="0" borderId="33" xfId="0" applyNumberFormat="1" applyFont="1" applyBorder="1"/>
    <xf numFmtId="0" fontId="30" fillId="0" borderId="33" xfId="0" applyFont="1" applyBorder="1" applyAlignment="1">
      <alignment horizontal="left"/>
    </xf>
    <xf numFmtId="173" fontId="58" fillId="0" borderId="0" xfId="488" applyNumberFormat="1" applyFont="1" applyFill="1" applyBorder="1" applyAlignment="1" applyProtection="1">
      <alignment horizontal="right" vertical="top" wrapText="1"/>
    </xf>
    <xf numFmtId="3" fontId="87" fillId="70" borderId="0" xfId="468" applyNumberFormat="1" applyFont="1" applyFill="1" applyBorder="1"/>
    <xf numFmtId="4" fontId="42" fillId="0" borderId="19" xfId="296" applyNumberFormat="1" applyFont="1" applyBorder="1" applyAlignment="1">
      <alignment horizontal="left" vertical="center" wrapText="1"/>
    </xf>
    <xf numFmtId="166" fontId="30" fillId="0" borderId="29" xfId="0" applyNumberFormat="1" applyFont="1" applyBorder="1" applyAlignment="1">
      <alignment horizontal="right"/>
    </xf>
    <xf numFmtId="3" fontId="87" fillId="70" borderId="0" xfId="469" applyNumberFormat="1" applyFont="1" applyFill="1" applyBorder="1"/>
    <xf numFmtId="0" fontId="31" fillId="0" borderId="0" xfId="0" applyFont="1" applyBorder="1" applyAlignment="1">
      <alignment horizontal="center"/>
    </xf>
    <xf numFmtId="3" fontId="31" fillId="0" borderId="22" xfId="0" applyNumberFormat="1" applyFont="1" applyBorder="1"/>
    <xf numFmtId="166" fontId="31" fillId="0" borderId="22" xfId="0" applyNumberFormat="1" applyFont="1" applyBorder="1"/>
    <xf numFmtId="166" fontId="31" fillId="0" borderId="20" xfId="0" applyNumberFormat="1" applyFont="1" applyBorder="1"/>
    <xf numFmtId="4" fontId="31" fillId="0" borderId="18" xfId="469" applyNumberFormat="1" applyFont="1" applyFill="1" applyBorder="1" applyAlignment="1">
      <alignment horizontal="center"/>
    </xf>
    <xf numFmtId="4" fontId="31" fillId="0" borderId="15" xfId="469" applyNumberFormat="1" applyFont="1" applyFill="1" applyBorder="1" applyAlignment="1">
      <alignment horizontal="center"/>
    </xf>
    <xf numFmtId="2" fontId="30" fillId="0" borderId="33" xfId="469" applyNumberFormat="1" applyFont="1" applyFill="1" applyBorder="1" applyAlignment="1">
      <alignment horizontal="center"/>
    </xf>
    <xf numFmtId="0" fontId="30" fillId="0" borderId="26" xfId="0" applyFont="1" applyBorder="1" applyAlignment="1">
      <alignment horizontal="left"/>
    </xf>
    <xf numFmtId="2" fontId="30" fillId="0" borderId="52" xfId="469" applyNumberFormat="1" applyFont="1" applyFill="1" applyBorder="1" applyAlignment="1">
      <alignment horizontal="center"/>
    </xf>
    <xf numFmtId="168" fontId="30" fillId="0" borderId="52" xfId="0" applyNumberFormat="1" applyFont="1" applyFill="1" applyBorder="1" applyAlignment="1" applyProtection="1">
      <alignment horizontal="right"/>
    </xf>
    <xf numFmtId="0" fontId="31" fillId="0" borderId="53" xfId="0" applyFont="1" applyBorder="1"/>
    <xf numFmtId="4" fontId="42" fillId="0" borderId="19" xfId="469" applyNumberFormat="1" applyFont="1" applyBorder="1" applyAlignment="1">
      <alignment horizontal="left" vertical="center" wrapText="1"/>
    </xf>
    <xf numFmtId="0" fontId="30" fillId="0" borderId="15" xfId="0" applyFont="1" applyBorder="1"/>
    <xf numFmtId="0" fontId="30" fillId="0" borderId="16" xfId="0" applyFont="1" applyBorder="1" applyAlignment="1">
      <alignment horizontal="center"/>
    </xf>
    <xf numFmtId="0" fontId="30" fillId="0" borderId="0" xfId="0" applyFont="1"/>
    <xf numFmtId="0" fontId="30" fillId="0" borderId="0" xfId="0" applyFont="1" applyBorder="1"/>
    <xf numFmtId="0" fontId="30" fillId="0" borderId="14" xfId="0" applyFont="1" applyBorder="1" applyAlignment="1">
      <alignment horizontal="center"/>
    </xf>
    <xf numFmtId="0" fontId="30" fillId="0" borderId="17"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12" xfId="0" applyFont="1" applyBorder="1" applyAlignment="1">
      <alignment horizontal="center"/>
    </xf>
    <xf numFmtId="3" fontId="31" fillId="0" borderId="46" xfId="0" applyNumberFormat="1" applyFont="1" applyBorder="1" applyAlignment="1">
      <alignment horizontal="center"/>
    </xf>
    <xf numFmtId="0" fontId="30" fillId="0" borderId="41" xfId="0" applyFont="1" applyBorder="1" applyAlignment="1" applyProtection="1">
      <alignment horizontal="center" vertical="center" wrapText="1"/>
    </xf>
    <xf numFmtId="0" fontId="30" fillId="0" borderId="39" xfId="0" applyFont="1" applyBorder="1" applyAlignment="1" applyProtection="1">
      <alignment horizontal="center" vertical="center" wrapText="1"/>
    </xf>
    <xf numFmtId="0" fontId="30" fillId="25" borderId="38" xfId="0" applyFont="1" applyFill="1" applyBorder="1" applyAlignment="1">
      <alignment horizontal="center"/>
    </xf>
    <xf numFmtId="0" fontId="30" fillId="0" borderId="27" xfId="0" applyFont="1" applyBorder="1" applyAlignment="1">
      <alignment horizontal="centerContinuous" vertical="center"/>
    </xf>
    <xf numFmtId="0" fontId="30" fillId="0" borderId="28" xfId="0" applyFont="1" applyBorder="1" applyAlignment="1">
      <alignment horizontal="centerContinuous" vertical="center"/>
    </xf>
    <xf numFmtId="0" fontId="30" fillId="0" borderId="29" xfId="0" applyFont="1" applyBorder="1" applyAlignment="1">
      <alignment horizontal="centerContinuous" vertical="center"/>
    </xf>
    <xf numFmtId="0" fontId="30" fillId="0" borderId="16" xfId="0" applyFont="1" applyBorder="1"/>
    <xf numFmtId="0" fontId="30" fillId="0" borderId="13" xfId="0" applyFont="1" applyBorder="1"/>
    <xf numFmtId="16" fontId="30" fillId="0" borderId="14" xfId="0" applyNumberFormat="1" applyFont="1" applyBorder="1" applyAlignment="1">
      <alignment horizontal="center"/>
    </xf>
    <xf numFmtId="0" fontId="30" fillId="0" borderId="19" xfId="0" applyFont="1" applyBorder="1" applyAlignment="1" applyProtection="1">
      <alignment horizontal="center"/>
    </xf>
    <xf numFmtId="0" fontId="30" fillId="0" borderId="18" xfId="0" applyFont="1" applyBorder="1" applyAlignment="1">
      <alignment horizontal="center" vertical="center"/>
    </xf>
    <xf numFmtId="0" fontId="30" fillId="0" borderId="13" xfId="0" applyFont="1" applyBorder="1" applyAlignment="1">
      <alignment horizontal="center" vertical="center"/>
    </xf>
    <xf numFmtId="0" fontId="30" fillId="0" borderId="19" xfId="0" applyFont="1" applyBorder="1" applyAlignment="1">
      <alignment horizontal="center" vertical="center"/>
    </xf>
    <xf numFmtId="0" fontId="30" fillId="0" borderId="16"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vertical="center"/>
    </xf>
    <xf numFmtId="0" fontId="31" fillId="0" borderId="0" xfId="0" applyFont="1"/>
    <xf numFmtId="0" fontId="31" fillId="0" borderId="15" xfId="0" applyFont="1" applyBorder="1"/>
    <xf numFmtId="3" fontId="31" fillId="0" borderId="15" xfId="0" applyNumberFormat="1" applyFont="1" applyBorder="1"/>
    <xf numFmtId="0" fontId="42" fillId="0" borderId="71" xfId="296" applyFont="1" applyBorder="1" applyAlignment="1">
      <alignment horizontal="left" vertical="center" wrapText="1"/>
    </xf>
    <xf numFmtId="169" fontId="35" fillId="0" borderId="0" xfId="323" applyNumberFormat="1"/>
    <xf numFmtId="4" fontId="42" fillId="0" borderId="71" xfId="0" applyNumberFormat="1" applyFont="1" applyBorder="1" applyAlignment="1">
      <alignment horizontal="left" vertical="center" wrapText="1"/>
    </xf>
    <xf numFmtId="0" fontId="42" fillId="0" borderId="71" xfId="0" applyFont="1" applyBorder="1" applyAlignment="1">
      <alignment horizontal="left" vertical="center" wrapText="1"/>
    </xf>
    <xf numFmtId="0" fontId="30" fillId="0" borderId="12" xfId="0" applyFont="1" applyBorder="1" applyAlignment="1">
      <alignment horizontal="center"/>
    </xf>
    <xf numFmtId="3" fontId="31" fillId="0" borderId="13" xfId="0" applyNumberFormat="1" applyFont="1" applyBorder="1" applyAlignment="1">
      <alignment horizontal="center"/>
    </xf>
    <xf numFmtId="0" fontId="30" fillId="0" borderId="0" xfId="0" applyFont="1" applyBorder="1" applyAlignment="1">
      <alignment horizontal="center"/>
    </xf>
    <xf numFmtId="0" fontId="32" fillId="0" borderId="0" xfId="0" applyFont="1" applyAlignment="1">
      <alignment horizontal="center"/>
    </xf>
    <xf numFmtId="17" fontId="0" fillId="0" borderId="0" xfId="0" applyNumberFormat="1"/>
    <xf numFmtId="17" fontId="31" fillId="0" borderId="0" xfId="0" applyNumberFormat="1" applyFont="1"/>
    <xf numFmtId="2" fontId="91" fillId="0" borderId="0" xfId="0" applyNumberFormat="1" applyFont="1"/>
    <xf numFmtId="2" fontId="0" fillId="0" borderId="0" xfId="0" applyNumberFormat="1"/>
    <xf numFmtId="0" fontId="91" fillId="0" borderId="0" xfId="0" applyFont="1"/>
    <xf numFmtId="0" fontId="92" fillId="0" borderId="0" xfId="0" applyFont="1"/>
    <xf numFmtId="0" fontId="30" fillId="0" borderId="0"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1" fillId="0" borderId="28" xfId="0" applyFont="1" applyBorder="1"/>
    <xf numFmtId="166" fontId="31" fillId="0" borderId="28" xfId="0" applyNumberFormat="1" applyFont="1" applyBorder="1" applyAlignment="1" applyProtection="1">
      <alignment horizontal="right"/>
    </xf>
    <xf numFmtId="166" fontId="31" fillId="0" borderId="0" xfId="594" applyNumberFormat="1" applyFont="1" applyFill="1" applyBorder="1" applyAlignment="1" applyProtection="1"/>
    <xf numFmtId="0" fontId="31" fillId="0" borderId="16" xfId="0" applyFont="1" applyBorder="1"/>
    <xf numFmtId="3" fontId="86" fillId="0" borderId="15" xfId="638" applyNumberFormat="1" applyFont="1" applyBorder="1"/>
    <xf numFmtId="3" fontId="31" fillId="0" borderId="16" xfId="0" applyNumberFormat="1" applyFont="1" applyBorder="1" applyAlignment="1">
      <alignment vertical="center"/>
    </xf>
    <xf numFmtId="3" fontId="86" fillId="0" borderId="15" xfId="638" applyNumberFormat="1" applyFont="1" applyBorder="1" applyAlignment="1">
      <alignment vertical="center"/>
    </xf>
    <xf numFmtId="0" fontId="31" fillId="0" borderId="15" xfId="0" applyFont="1" applyBorder="1" applyAlignment="1">
      <alignment horizontal="left" vertical="center" wrapText="1"/>
    </xf>
    <xf numFmtId="3" fontId="86" fillId="0" borderId="18" xfId="638" applyNumberFormat="1" applyFont="1" applyBorder="1"/>
    <xf numFmtId="0" fontId="31" fillId="0" borderId="18" xfId="0" applyFont="1" applyBorder="1" applyAlignment="1">
      <alignment horizontal="center"/>
    </xf>
    <xf numFmtId="0" fontId="31" fillId="0" borderId="0" xfId="0" applyFont="1" applyBorder="1" applyAlignment="1">
      <alignment horizontal="center"/>
    </xf>
    <xf numFmtId="170" fontId="31" fillId="0" borderId="0" xfId="594" applyNumberFormat="1" applyFont="1" applyFill="1" applyBorder="1" applyAlignment="1" applyProtection="1"/>
    <xf numFmtId="170" fontId="31" fillId="0" borderId="0" xfId="323" applyNumberFormat="1" applyFont="1" applyFill="1" applyBorder="1" applyAlignment="1" applyProtection="1"/>
    <xf numFmtId="0" fontId="31" fillId="0" borderId="14" xfId="0" applyFont="1" applyBorder="1"/>
    <xf numFmtId="170" fontId="31" fillId="0" borderId="16" xfId="0" applyNumberFormat="1" applyFont="1" applyBorder="1"/>
    <xf numFmtId="3" fontId="85" fillId="0" borderId="0" xfId="0" applyNumberFormat="1" applyFont="1" applyBorder="1"/>
    <xf numFmtId="0" fontId="85" fillId="0" borderId="0" xfId="0" applyFont="1" applyBorder="1"/>
    <xf numFmtId="3" fontId="85" fillId="0" borderId="16" xfId="0" applyNumberFormat="1" applyFont="1" applyBorder="1"/>
    <xf numFmtId="0" fontId="31" fillId="0" borderId="20" xfId="0" applyFont="1" applyBorder="1" applyAlignment="1">
      <alignment horizontal="center"/>
    </xf>
    <xf numFmtId="0" fontId="31" fillId="0" borderId="71" xfId="0" applyFont="1" applyBorder="1" applyAlignment="1">
      <alignment horizontal="center"/>
    </xf>
    <xf numFmtId="0" fontId="31" fillId="0" borderId="71" xfId="0" applyFont="1" applyBorder="1" applyAlignment="1">
      <alignment horizontal="center"/>
    </xf>
    <xf numFmtId="0" fontId="31" fillId="0" borderId="20" xfId="0" applyFont="1" applyBorder="1" applyAlignment="1">
      <alignment horizontal="center"/>
    </xf>
    <xf numFmtId="3" fontId="30" fillId="0" borderId="0" xfId="0" applyNumberFormat="1" applyFont="1"/>
    <xf numFmtId="2" fontId="31" fillId="0" borderId="0" xfId="0" applyNumberFormat="1" applyFont="1"/>
    <xf numFmtId="9" fontId="31" fillId="0" borderId="0" xfId="0" applyNumberFormat="1" applyFont="1"/>
    <xf numFmtId="3" fontId="31" fillId="0" borderId="16" xfId="597" applyNumberFormat="1" applyFont="1" applyFill="1" applyBorder="1" applyAlignment="1" applyProtection="1"/>
    <xf numFmtId="170" fontId="31" fillId="0" borderId="16" xfId="597" applyNumberFormat="1" applyFont="1" applyFill="1" applyBorder="1" applyAlignment="1" applyProtection="1"/>
    <xf numFmtId="170" fontId="30" fillId="0" borderId="0" xfId="0" applyNumberFormat="1" applyFont="1" applyBorder="1"/>
    <xf numFmtId="170" fontId="31" fillId="0" borderId="0" xfId="0" applyNumberFormat="1" applyFont="1" applyBorder="1"/>
    <xf numFmtId="3" fontId="30" fillId="0" borderId="0" xfId="597" applyNumberFormat="1" applyFont="1" applyFill="1" applyBorder="1" applyAlignment="1" applyProtection="1"/>
    <xf numFmtId="170" fontId="31" fillId="0" borderId="12" xfId="0" applyNumberFormat="1" applyFont="1" applyBorder="1"/>
    <xf numFmtId="0" fontId="31" fillId="0" borderId="15" xfId="0" applyFont="1" applyBorder="1" applyAlignment="1">
      <alignment horizontal="center"/>
    </xf>
    <xf numFmtId="0" fontId="31" fillId="0" borderId="17" xfId="0" applyFont="1" applyBorder="1" applyAlignment="1">
      <alignment horizontal="center"/>
    </xf>
    <xf numFmtId="172" fontId="31" fillId="0" borderId="0" xfId="597" applyFont="1" applyFill="1" applyBorder="1" applyAlignment="1" applyProtection="1"/>
    <xf numFmtId="3" fontId="31" fillId="0" borderId="15" xfId="0" applyNumberFormat="1" applyFont="1" applyBorder="1" applyAlignment="1">
      <alignment vertical="center"/>
    </xf>
    <xf numFmtId="0" fontId="31" fillId="0" borderId="15" xfId="0" applyFont="1" applyBorder="1" applyAlignment="1">
      <alignment wrapText="1"/>
    </xf>
    <xf numFmtId="3" fontId="86" fillId="0" borderId="0" xfId="638" applyNumberFormat="1" applyFont="1" applyBorder="1"/>
    <xf numFmtId="3" fontId="31" fillId="0" borderId="35" xfId="0" applyNumberFormat="1" applyFont="1" applyBorder="1"/>
    <xf numFmtId="3" fontId="86" fillId="0" borderId="79" xfId="639" applyNumberFormat="1" applyFont="1" applyBorder="1"/>
    <xf numFmtId="3" fontId="86" fillId="0" borderId="80" xfId="639" applyNumberFormat="1" applyFont="1" applyBorder="1"/>
    <xf numFmtId="0" fontId="31" fillId="0" borderId="12" xfId="0" applyFont="1" applyBorder="1" applyAlignment="1">
      <alignment horizontal="center"/>
    </xf>
    <xf numFmtId="0" fontId="31" fillId="0" borderId="23" xfId="0" applyFont="1" applyBorder="1" applyAlignment="1">
      <alignment horizontal="center"/>
    </xf>
    <xf numFmtId="0" fontId="6" fillId="0" borderId="0" xfId="0" applyFont="1"/>
    <xf numFmtId="3" fontId="93" fillId="0" borderId="0" xfId="0" applyNumberFormat="1" applyFont="1"/>
    <xf numFmtId="0" fontId="93" fillId="0" borderId="0" xfId="0" applyFont="1"/>
    <xf numFmtId="3" fontId="93" fillId="0" borderId="15" xfId="0" applyNumberFormat="1" applyFont="1" applyBorder="1" applyProtection="1"/>
    <xf numFmtId="3" fontId="93" fillId="0" borderId="16" xfId="0" applyNumberFormat="1" applyFont="1" applyBorder="1" applyProtection="1"/>
    <xf numFmtId="17" fontId="32" fillId="0" borderId="0" xfId="0" applyNumberFormat="1" applyFont="1" applyAlignment="1">
      <alignment horizontal="center"/>
    </xf>
    <xf numFmtId="0" fontId="93" fillId="0" borderId="0" xfId="0" applyNumberFormat="1" applyFont="1"/>
    <xf numFmtId="0" fontId="93" fillId="0" borderId="0" xfId="0" applyFont="1" applyAlignment="1">
      <alignment horizontal="center"/>
    </xf>
    <xf numFmtId="0" fontId="93" fillId="0" borderId="0" xfId="0" applyFont="1" applyAlignment="1">
      <alignment horizontal="left"/>
    </xf>
    <xf numFmtId="0" fontId="93" fillId="0" borderId="0" xfId="0" applyFont="1" applyBorder="1" applyAlignment="1" applyProtection="1">
      <alignment horizontal="left"/>
    </xf>
    <xf numFmtId="0" fontId="93" fillId="0" borderId="16" xfId="0" applyFont="1" applyBorder="1" applyAlignment="1" applyProtection="1">
      <alignment horizontal="left"/>
    </xf>
    <xf numFmtId="37" fontId="93" fillId="0" borderId="0" xfId="0" applyNumberFormat="1" applyFont="1" applyBorder="1" applyAlignment="1" applyProtection="1">
      <alignment horizontal="right"/>
    </xf>
    <xf numFmtId="0" fontId="93" fillId="0" borderId="0" xfId="0" applyFont="1" applyBorder="1"/>
    <xf numFmtId="0" fontId="93" fillId="0" borderId="0" xfId="0" applyFont="1" applyBorder="1" applyProtection="1"/>
    <xf numFmtId="0" fontId="93" fillId="0" borderId="0" xfId="0" applyFont="1" applyBorder="1" applyAlignment="1">
      <alignment horizontal="center"/>
    </xf>
    <xf numFmtId="0" fontId="93" fillId="0" borderId="0" xfId="0" applyFont="1" applyBorder="1" applyAlignment="1" applyProtection="1">
      <alignment horizontal="center"/>
    </xf>
    <xf numFmtId="9" fontId="35" fillId="0" borderId="0" xfId="323"/>
    <xf numFmtId="3" fontId="86" fillId="0" borderId="0" xfId="0" applyNumberFormat="1" applyFont="1" applyBorder="1"/>
    <xf numFmtId="169" fontId="31" fillId="0" borderId="0" xfId="323" applyNumberFormat="1" applyFont="1" applyBorder="1"/>
    <xf numFmtId="3" fontId="86" fillId="0" borderId="15" xfId="640" applyNumberFormat="1" applyFont="1" applyBorder="1"/>
    <xf numFmtId="0" fontId="31" fillId="0" borderId="0" xfId="0" applyFont="1" applyAlignment="1"/>
    <xf numFmtId="0" fontId="31" fillId="0" borderId="0" xfId="0" applyFont="1" applyBorder="1" applyAlignment="1">
      <alignment horizontal="left" vertical="top" wrapText="1"/>
    </xf>
    <xf numFmtId="0" fontId="31" fillId="0" borderId="18" xfId="0" applyFont="1" applyBorder="1" applyAlignment="1">
      <alignment horizontal="center"/>
    </xf>
    <xf numFmtId="0" fontId="31" fillId="0" borderId="71" xfId="0" applyFont="1" applyBorder="1" applyAlignment="1">
      <alignment horizontal="center"/>
    </xf>
    <xf numFmtId="0" fontId="31" fillId="0" borderId="20" xfId="0" applyFont="1" applyBorder="1" applyAlignment="1">
      <alignment horizontal="center"/>
    </xf>
    <xf numFmtId="0" fontId="31" fillId="0" borderId="12" xfId="0" applyFont="1" applyBorder="1" applyAlignment="1">
      <alignment horizontal="center"/>
    </xf>
    <xf numFmtId="0" fontId="61" fillId="0" borderId="33" xfId="298" applyFont="1" applyFill="1" applyBorder="1" applyAlignment="1">
      <alignment horizontal="center" vertical="center"/>
    </xf>
    <xf numFmtId="0" fontId="31" fillId="0" borderId="21" xfId="0" applyFont="1" applyBorder="1" applyAlignment="1">
      <alignment vertical="center"/>
    </xf>
    <xf numFmtId="0" fontId="80" fillId="0" borderId="0" xfId="0" applyFont="1" applyAlignment="1">
      <alignment horizontal="center" vertical="justify" wrapText="1"/>
    </xf>
    <xf numFmtId="0" fontId="80" fillId="0" borderId="0" xfId="0" applyFont="1" applyAlignment="1">
      <alignment horizontal="center" vertical="justify"/>
    </xf>
    <xf numFmtId="0" fontId="30" fillId="0" borderId="0" xfId="0" applyFont="1" applyBorder="1" applyAlignment="1">
      <alignment horizontal="center"/>
    </xf>
    <xf numFmtId="0" fontId="6" fillId="0" borderId="0" xfId="0" applyFont="1" applyAlignment="1">
      <alignment horizontal="center"/>
    </xf>
    <xf numFmtId="0" fontId="32" fillId="0" borderId="0" xfId="0" applyFont="1" applyBorder="1" applyAlignment="1">
      <alignment horizontal="left"/>
    </xf>
    <xf numFmtId="0" fontId="32" fillId="0" borderId="0" xfId="0" applyFont="1" applyAlignment="1">
      <alignment horizontal="center"/>
    </xf>
    <xf numFmtId="0" fontId="32" fillId="0" borderId="0" xfId="0" applyFont="1" applyAlignment="1">
      <alignment horizontal="left"/>
    </xf>
    <xf numFmtId="0" fontId="31" fillId="0" borderId="53" xfId="0" applyFont="1" applyBorder="1" applyAlignment="1" applyProtection="1">
      <alignment horizontal="left" vertical="center" wrapText="1"/>
    </xf>
    <xf numFmtId="0" fontId="31" fillId="0" borderId="54" xfId="0" applyFont="1" applyBorder="1" applyAlignment="1" applyProtection="1">
      <alignment horizontal="left" vertical="center" wrapText="1"/>
    </xf>
    <xf numFmtId="0" fontId="31" fillId="0" borderId="55" xfId="0" applyFont="1" applyBorder="1" applyAlignment="1" applyProtection="1">
      <alignment horizontal="left" vertical="center" wrapText="1"/>
    </xf>
    <xf numFmtId="0" fontId="30" fillId="0" borderId="0" xfId="0" applyFont="1" applyBorder="1" applyAlignment="1" applyProtection="1">
      <alignment horizontal="center" vertical="center"/>
    </xf>
    <xf numFmtId="0" fontId="30" fillId="25" borderId="18" xfId="0" applyFont="1" applyFill="1" applyBorder="1" applyAlignment="1" applyProtection="1">
      <alignment horizontal="center"/>
    </xf>
    <xf numFmtId="0" fontId="30" fillId="25" borderId="15" xfId="0" applyFont="1" applyFill="1" applyBorder="1" applyAlignment="1" applyProtection="1">
      <alignment horizontal="center"/>
    </xf>
    <xf numFmtId="0" fontId="30" fillId="25" borderId="13" xfId="0" applyFont="1" applyFill="1" applyBorder="1" applyAlignment="1" applyProtection="1">
      <alignment horizontal="center"/>
    </xf>
    <xf numFmtId="0" fontId="30" fillId="0" borderId="18"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25" xfId="0" applyFont="1" applyBorder="1" applyAlignment="1" applyProtection="1">
      <alignment horizontal="center" vertical="center"/>
    </xf>
    <xf numFmtId="0" fontId="30" fillId="0" borderId="12" xfId="0" applyFont="1" applyBorder="1" applyAlignment="1" applyProtection="1">
      <alignment horizontal="center" vertical="center"/>
    </xf>
    <xf numFmtId="0" fontId="30" fillId="0" borderId="25" xfId="0" applyFont="1" applyBorder="1" applyAlignment="1" applyProtection="1">
      <alignment horizontal="center" vertical="center" wrapText="1"/>
    </xf>
    <xf numFmtId="0" fontId="30" fillId="0" borderId="12" xfId="0" applyFont="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30" fillId="0" borderId="13" xfId="0" applyFont="1" applyBorder="1" applyAlignment="1" applyProtection="1">
      <alignment horizontal="center" vertical="center" wrapText="1"/>
    </xf>
    <xf numFmtId="0" fontId="30" fillId="0" borderId="0" xfId="0" applyFont="1" applyBorder="1" applyAlignment="1">
      <alignment horizontal="center" vertical="center"/>
    </xf>
    <xf numFmtId="0" fontId="6" fillId="0" borderId="0" xfId="0" applyFont="1" applyBorder="1" applyAlignment="1">
      <alignment horizontal="center"/>
    </xf>
    <xf numFmtId="0" fontId="31" fillId="0" borderId="43" xfId="0" applyFont="1" applyBorder="1" applyAlignment="1">
      <alignment wrapText="1"/>
    </xf>
    <xf numFmtId="0" fontId="30" fillId="0" borderId="18" xfId="0" applyFont="1" applyBorder="1" applyAlignment="1">
      <alignment horizontal="center" vertical="center"/>
    </xf>
    <xf numFmtId="0" fontId="30" fillId="0" borderId="15" xfId="0" applyFont="1" applyBorder="1" applyAlignment="1">
      <alignment horizontal="center" vertical="center"/>
    </xf>
    <xf numFmtId="0" fontId="30" fillId="0" borderId="48" xfId="0" applyFont="1" applyBorder="1" applyAlignment="1">
      <alignment horizontal="center" vertical="center"/>
    </xf>
    <xf numFmtId="0" fontId="30" fillId="0" borderId="46" xfId="0" applyFont="1" applyBorder="1" applyAlignment="1">
      <alignment horizontal="center" vertical="center"/>
    </xf>
    <xf numFmtId="0" fontId="31" fillId="0" borderId="28" xfId="0" applyFont="1" applyBorder="1" applyAlignment="1">
      <alignment horizontal="left"/>
    </xf>
    <xf numFmtId="0" fontId="31" fillId="0" borderId="21" xfId="0" applyFont="1" applyBorder="1" applyAlignment="1">
      <alignment horizontal="left"/>
    </xf>
    <xf numFmtId="0" fontId="31" fillId="0" borderId="22" xfId="0" applyFont="1" applyBorder="1" applyAlignment="1">
      <alignment horizontal="left"/>
    </xf>
    <xf numFmtId="0" fontId="30" fillId="0" borderId="18" xfId="0" applyFont="1" applyBorder="1" applyAlignment="1">
      <alignment horizontal="center"/>
    </xf>
    <xf numFmtId="0" fontId="30" fillId="0" borderId="13"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18" xfId="0" applyFont="1" applyBorder="1" applyAlignment="1">
      <alignment horizontal="left" vertical="center"/>
    </xf>
    <xf numFmtId="0" fontId="30" fillId="0" borderId="13" xfId="0" applyFont="1" applyBorder="1" applyAlignment="1">
      <alignment horizontal="left" vertical="center"/>
    </xf>
    <xf numFmtId="0" fontId="31" fillId="0" borderId="0" xfId="0" applyFont="1" applyBorder="1" applyAlignment="1" applyProtection="1">
      <alignment horizontal="center"/>
    </xf>
    <xf numFmtId="2" fontId="31" fillId="0" borderId="30" xfId="0" applyNumberFormat="1" applyFont="1" applyBorder="1" applyAlignment="1">
      <alignment horizontal="justify" vertical="top" wrapText="1"/>
    </xf>
    <xf numFmtId="2" fontId="31" fillId="0" borderId="31" xfId="0" applyNumberFormat="1" applyFont="1" applyBorder="1" applyAlignment="1">
      <alignment horizontal="justify" vertical="top" wrapText="1"/>
    </xf>
    <xf numFmtId="2" fontId="31" fillId="0" borderId="32" xfId="0" applyNumberFormat="1" applyFont="1" applyBorder="1" applyAlignment="1">
      <alignment horizontal="justify" vertical="top" wrapText="1"/>
    </xf>
    <xf numFmtId="0" fontId="30" fillId="0" borderId="30"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center"/>
    </xf>
    <xf numFmtId="0" fontId="30" fillId="0" borderId="56" xfId="0" applyFont="1" applyBorder="1" applyAlignment="1">
      <alignment horizontal="center"/>
    </xf>
    <xf numFmtId="0" fontId="30" fillId="0" borderId="15" xfId="0" applyFont="1" applyBorder="1" applyAlignment="1">
      <alignment horizontal="center"/>
    </xf>
    <xf numFmtId="0" fontId="30" fillId="0" borderId="42" xfId="0" applyFont="1" applyBorder="1" applyAlignment="1">
      <alignment horizontal="center"/>
    </xf>
    <xf numFmtId="0" fontId="30" fillId="0" borderId="57" xfId="0" applyFont="1" applyBorder="1" applyAlignment="1">
      <alignment horizontal="center"/>
    </xf>
    <xf numFmtId="0" fontId="30" fillId="0" borderId="43" xfId="0" applyFont="1" applyBorder="1" applyAlignment="1">
      <alignment horizontal="center"/>
    </xf>
    <xf numFmtId="0" fontId="30" fillId="0" borderId="58" xfId="0" applyFont="1" applyBorder="1" applyAlignment="1">
      <alignment horizontal="center"/>
    </xf>
    <xf numFmtId="0" fontId="30" fillId="0" borderId="35" xfId="0" applyFont="1" applyBorder="1" applyAlignment="1">
      <alignment horizontal="left" vertical="center"/>
    </xf>
    <xf numFmtId="0" fontId="30" fillId="0" borderId="47"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 xfId="0" applyFont="1" applyBorder="1" applyAlignment="1">
      <alignment horizontal="center" vertical="center"/>
    </xf>
    <xf numFmtId="0" fontId="30" fillId="0" borderId="24"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4" xfId="0" applyFont="1" applyBorder="1" applyAlignment="1">
      <alignment horizontal="center" vertical="center" wrapText="1"/>
    </xf>
    <xf numFmtId="2" fontId="31" fillId="0" borderId="28" xfId="0" applyNumberFormat="1" applyFont="1" applyBorder="1" applyAlignment="1">
      <alignment horizontal="justify" vertical="top" wrapText="1"/>
    </xf>
    <xf numFmtId="0" fontId="31" fillId="0" borderId="30" xfId="0" applyFont="1" applyBorder="1" applyAlignment="1">
      <alignment horizontal="left"/>
    </xf>
    <xf numFmtId="0" fontId="31" fillId="0" borderId="31" xfId="0" applyFont="1" applyBorder="1" applyAlignment="1">
      <alignment horizontal="left"/>
    </xf>
    <xf numFmtId="0" fontId="31" fillId="0" borderId="32" xfId="0" applyFont="1" applyBorder="1" applyAlignment="1">
      <alignment horizontal="left"/>
    </xf>
    <xf numFmtId="0" fontId="30" fillId="0" borderId="19" xfId="0" applyFont="1" applyBorder="1" applyAlignment="1">
      <alignment horizontal="center" vertical="center"/>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62" fillId="0" borderId="0" xfId="0" applyFont="1" applyFill="1" applyAlignment="1">
      <alignment horizontal="center"/>
    </xf>
    <xf numFmtId="0" fontId="61" fillId="0" borderId="33" xfId="298" applyFont="1" applyFill="1" applyBorder="1" applyAlignment="1">
      <alignment horizontal="center" vertical="center"/>
    </xf>
    <xf numFmtId="0" fontId="60" fillId="0" borderId="30" xfId="298" applyFont="1" applyFill="1" applyBorder="1" applyAlignment="1">
      <alignment horizontal="left" vertical="center"/>
    </xf>
    <xf numFmtId="0" fontId="60" fillId="0" borderId="31" xfId="298" applyFont="1" applyFill="1" applyBorder="1" applyAlignment="1">
      <alignment horizontal="left" vertical="center"/>
    </xf>
    <xf numFmtId="0" fontId="60" fillId="0" borderId="32" xfId="298" applyFont="1" applyFill="1" applyBorder="1" applyAlignment="1">
      <alignment horizontal="left" vertical="center"/>
    </xf>
    <xf numFmtId="0" fontId="61" fillId="0" borderId="0" xfId="298" applyFont="1" applyFill="1" applyBorder="1" applyAlignment="1">
      <alignment horizontal="center"/>
    </xf>
    <xf numFmtId="0" fontId="61" fillId="0" borderId="72" xfId="298" applyFont="1" applyFill="1" applyBorder="1" applyAlignment="1">
      <alignment horizontal="center"/>
    </xf>
    <xf numFmtId="0" fontId="61" fillId="0" borderId="73" xfId="298" applyFont="1" applyFill="1" applyBorder="1" applyAlignment="1">
      <alignment horizontal="center"/>
    </xf>
    <xf numFmtId="0" fontId="61" fillId="0" borderId="74" xfId="298" applyFont="1" applyFill="1" applyBorder="1" applyAlignment="1">
      <alignment horizontal="center"/>
    </xf>
    <xf numFmtId="0" fontId="61" fillId="0" borderId="52" xfId="298" applyFont="1" applyFill="1" applyBorder="1" applyAlignment="1">
      <alignment horizontal="center" vertical="center"/>
    </xf>
    <xf numFmtId="0" fontId="61" fillId="0" borderId="34" xfId="298" applyFont="1" applyFill="1" applyBorder="1" applyAlignment="1">
      <alignment horizontal="center" vertical="center"/>
    </xf>
    <xf numFmtId="0" fontId="61" fillId="0" borderId="44" xfId="298" applyFont="1" applyFill="1" applyBorder="1" applyAlignment="1">
      <alignment horizontal="center" vertical="center"/>
    </xf>
    <xf numFmtId="0" fontId="61" fillId="0" borderId="28" xfId="298" applyFont="1" applyFill="1" applyBorder="1" applyAlignment="1">
      <alignment horizontal="center" vertical="center"/>
    </xf>
    <xf numFmtId="0" fontId="61" fillId="0" borderId="29" xfId="298" applyFont="1" applyFill="1" applyBorder="1" applyAlignment="1">
      <alignment horizontal="center" vertical="center"/>
    </xf>
    <xf numFmtId="0" fontId="30" fillId="70" borderId="54" xfId="469" applyFont="1" applyFill="1" applyBorder="1" applyAlignment="1">
      <alignment horizontal="center"/>
    </xf>
    <xf numFmtId="0" fontId="30" fillId="70" borderId="55" xfId="469" applyFont="1" applyFill="1" applyBorder="1" applyAlignment="1">
      <alignment horizontal="center"/>
    </xf>
    <xf numFmtId="0" fontId="30" fillId="0" borderId="15" xfId="0" applyFont="1" applyBorder="1" applyAlignment="1">
      <alignment horizontal="left" vertical="center"/>
    </xf>
    <xf numFmtId="0" fontId="30" fillId="0" borderId="24" xfId="0" applyFont="1" applyBorder="1" applyAlignment="1">
      <alignment horizontal="center"/>
    </xf>
    <xf numFmtId="0" fontId="31" fillId="0" borderId="0" xfId="0" applyFont="1" applyAlignment="1">
      <alignment horizontal="center"/>
    </xf>
    <xf numFmtId="0" fontId="30" fillId="0" borderId="23"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47" xfId="0" applyFont="1" applyFill="1" applyBorder="1" applyAlignment="1">
      <alignment horizontal="left" vertical="center"/>
    </xf>
    <xf numFmtId="0" fontId="30" fillId="0" borderId="59"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25" xfId="0" applyFont="1" applyBorder="1" applyAlignment="1">
      <alignment horizontal="center" vertical="center"/>
    </xf>
    <xf numFmtId="0" fontId="30" fillId="0" borderId="24" xfId="0" applyFont="1" applyBorder="1" applyAlignment="1">
      <alignment horizontal="center" vertical="center"/>
    </xf>
    <xf numFmtId="0" fontId="30" fillId="0" borderId="23" xfId="0" applyFont="1" applyBorder="1" applyAlignment="1">
      <alignment horizontal="center" vertical="center"/>
    </xf>
    <xf numFmtId="0" fontId="30" fillId="0" borderId="17" xfId="0" applyFont="1" applyBorder="1" applyAlignment="1">
      <alignment horizontal="center" vertical="center"/>
    </xf>
    <xf numFmtId="0" fontId="31" fillId="0" borderId="0" xfId="0" applyFont="1" applyBorder="1" applyAlignment="1">
      <alignment horizontal="center"/>
    </xf>
    <xf numFmtId="0" fontId="31" fillId="0" borderId="18" xfId="0" applyFont="1" applyBorder="1" applyAlignment="1">
      <alignment horizontal="center"/>
    </xf>
    <xf numFmtId="165" fontId="31" fillId="0" borderId="13" xfId="0" applyNumberFormat="1" applyFont="1" applyBorder="1" applyAlignment="1">
      <alignment horizontal="center"/>
    </xf>
    <xf numFmtId="0" fontId="31" fillId="0" borderId="18" xfId="0" applyFont="1" applyBorder="1" applyAlignment="1">
      <alignment horizontal="left" vertical="center"/>
    </xf>
    <xf numFmtId="0" fontId="31" fillId="0" borderId="13" xfId="0" applyFont="1" applyBorder="1" applyAlignment="1">
      <alignment horizontal="left" vertical="center"/>
    </xf>
    <xf numFmtId="0" fontId="31" fillId="0" borderId="15" xfId="0" applyFont="1" applyBorder="1" applyAlignment="1">
      <alignment horizontal="center"/>
    </xf>
    <xf numFmtId="0" fontId="31" fillId="0" borderId="71" xfId="0" applyFont="1" applyBorder="1" applyAlignment="1">
      <alignment horizontal="center"/>
    </xf>
    <xf numFmtId="0" fontId="31" fillId="0" borderId="15" xfId="0" applyFont="1" applyBorder="1" applyAlignment="1">
      <alignment horizontal="left" vertical="center"/>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1" fillId="0" borderId="71" xfId="0" applyFont="1" applyBorder="1" applyAlignment="1">
      <alignment horizontal="center" vertical="center"/>
    </xf>
    <xf numFmtId="0" fontId="31" fillId="0" borderId="20" xfId="0" applyFont="1" applyBorder="1" applyAlignment="1">
      <alignment horizontal="center" vertical="center"/>
    </xf>
    <xf numFmtId="165" fontId="31" fillId="0" borderId="24" xfId="0" applyNumberFormat="1" applyFont="1" applyBorder="1" applyAlignment="1">
      <alignment horizontal="center"/>
    </xf>
    <xf numFmtId="165" fontId="31" fillId="0" borderId="17" xfId="0" applyNumberFormat="1" applyFont="1" applyBorder="1" applyAlignment="1">
      <alignment horizontal="center"/>
    </xf>
    <xf numFmtId="165" fontId="31" fillId="0" borderId="14" xfId="0" applyNumberFormat="1" applyFont="1" applyBorder="1" applyAlignment="1">
      <alignment horizontal="center"/>
    </xf>
    <xf numFmtId="0" fontId="31" fillId="0" borderId="25" xfId="0" applyFont="1" applyBorder="1" applyAlignment="1">
      <alignment horizontal="center"/>
    </xf>
    <xf numFmtId="0" fontId="31" fillId="0" borderId="23" xfId="0" applyFont="1" applyBorder="1" applyAlignment="1">
      <alignment horizontal="center"/>
    </xf>
    <xf numFmtId="0" fontId="31" fillId="0" borderId="12" xfId="0" applyFont="1" applyBorder="1" applyAlignment="1">
      <alignment horizontal="center"/>
    </xf>
    <xf numFmtId="0" fontId="31" fillId="0" borderId="20" xfId="0" applyFont="1" applyBorder="1" applyAlignment="1">
      <alignment horizontal="center"/>
    </xf>
    <xf numFmtId="0" fontId="31" fillId="0" borderId="21" xfId="0" applyFont="1" applyBorder="1" applyAlignment="1">
      <alignment horizontal="center" vertical="center"/>
    </xf>
    <xf numFmtId="0" fontId="31" fillId="0" borderId="22" xfId="0" applyFont="1" applyBorder="1" applyAlignment="1">
      <alignment horizontal="center" vertical="center"/>
    </xf>
  </cellXfs>
  <cellStyles count="641">
    <cellStyle name="20% - Énfasis1" xfId="1" builtinId="30" customBuiltin="1"/>
    <cellStyle name="20% - Énfasis1 2" xfId="557" xr:uid="{00000000-0005-0000-0000-000001000000}"/>
    <cellStyle name="20% - Énfasis1 2 2" xfId="2" xr:uid="{00000000-0005-0000-0000-000002000000}"/>
    <cellStyle name="20% - Énfasis1 2 2 2" xfId="3" xr:uid="{00000000-0005-0000-0000-000003000000}"/>
    <cellStyle name="20% - Énfasis1 2 2 2 2" xfId="404" xr:uid="{00000000-0005-0000-0000-000004000000}"/>
    <cellStyle name="20% - Énfasis1 2 2 2 3" xfId="489" xr:uid="{00000000-0005-0000-0000-000005000000}"/>
    <cellStyle name="20% - Énfasis1 2 2 3" xfId="4" xr:uid="{00000000-0005-0000-0000-000006000000}"/>
    <cellStyle name="20% - Énfasis1 2 2 3 2" xfId="405" xr:uid="{00000000-0005-0000-0000-000007000000}"/>
    <cellStyle name="20% - Énfasis1 2 2 3 3" xfId="490" xr:uid="{00000000-0005-0000-0000-000008000000}"/>
    <cellStyle name="20% - Énfasis1 2 3" xfId="5" xr:uid="{00000000-0005-0000-0000-000009000000}"/>
    <cellStyle name="20% - Énfasis1 2 3 2" xfId="406" xr:uid="{00000000-0005-0000-0000-00000A000000}"/>
    <cellStyle name="20% - Énfasis1 2 3 3" xfId="491" xr:uid="{00000000-0005-0000-0000-00000B000000}"/>
    <cellStyle name="20% - Énfasis1 2 4" xfId="6" xr:uid="{00000000-0005-0000-0000-00000C000000}"/>
    <cellStyle name="20% - Énfasis1 3 2" xfId="7" xr:uid="{00000000-0005-0000-0000-00000D000000}"/>
    <cellStyle name="20% - Énfasis1 3 2 2" xfId="407" xr:uid="{00000000-0005-0000-0000-00000E000000}"/>
    <cellStyle name="20% - Énfasis1 3 2 3" xfId="492" xr:uid="{00000000-0005-0000-0000-00000F000000}"/>
    <cellStyle name="20% - Énfasis1 3 3" xfId="8" xr:uid="{00000000-0005-0000-0000-000010000000}"/>
    <cellStyle name="20% - Énfasis1 3 3 2" xfId="408" xr:uid="{00000000-0005-0000-0000-000011000000}"/>
    <cellStyle name="20% - Énfasis1 3 3 3" xfId="493" xr:uid="{00000000-0005-0000-0000-000012000000}"/>
    <cellStyle name="20% - Énfasis1 4" xfId="9" xr:uid="{00000000-0005-0000-0000-000013000000}"/>
    <cellStyle name="20% - Énfasis2" xfId="10" builtinId="34" customBuiltin="1"/>
    <cellStyle name="20% - Énfasis2 2" xfId="558" xr:uid="{00000000-0005-0000-0000-000015000000}"/>
    <cellStyle name="20% - Énfasis2 2 2" xfId="11" xr:uid="{00000000-0005-0000-0000-000016000000}"/>
    <cellStyle name="20% - Énfasis2 2 2 2" xfId="12" xr:uid="{00000000-0005-0000-0000-000017000000}"/>
    <cellStyle name="20% - Énfasis2 2 2 2 2" xfId="409" xr:uid="{00000000-0005-0000-0000-000018000000}"/>
    <cellStyle name="20% - Énfasis2 2 2 2 3" xfId="494" xr:uid="{00000000-0005-0000-0000-000019000000}"/>
    <cellStyle name="20% - Énfasis2 2 2 3" xfId="13" xr:uid="{00000000-0005-0000-0000-00001A000000}"/>
    <cellStyle name="20% - Énfasis2 2 2 3 2" xfId="410" xr:uid="{00000000-0005-0000-0000-00001B000000}"/>
    <cellStyle name="20% - Énfasis2 2 2 3 3" xfId="495" xr:uid="{00000000-0005-0000-0000-00001C000000}"/>
    <cellStyle name="20% - Énfasis2 2 3" xfId="14" xr:uid="{00000000-0005-0000-0000-00001D000000}"/>
    <cellStyle name="20% - Énfasis2 2 3 2" xfId="411" xr:uid="{00000000-0005-0000-0000-00001E000000}"/>
    <cellStyle name="20% - Énfasis2 2 3 3" xfId="496" xr:uid="{00000000-0005-0000-0000-00001F000000}"/>
    <cellStyle name="20% - Énfasis2 2 4" xfId="15" xr:uid="{00000000-0005-0000-0000-000020000000}"/>
    <cellStyle name="20% - Énfasis2 3 2" xfId="16" xr:uid="{00000000-0005-0000-0000-000021000000}"/>
    <cellStyle name="20% - Énfasis2 3 2 2" xfId="412" xr:uid="{00000000-0005-0000-0000-000022000000}"/>
    <cellStyle name="20% - Énfasis2 3 2 3" xfId="497" xr:uid="{00000000-0005-0000-0000-000023000000}"/>
    <cellStyle name="20% - Énfasis2 3 3" xfId="17" xr:uid="{00000000-0005-0000-0000-000024000000}"/>
    <cellStyle name="20% - Énfasis2 3 3 2" xfId="413" xr:uid="{00000000-0005-0000-0000-000025000000}"/>
    <cellStyle name="20% - Énfasis2 3 3 3" xfId="498" xr:uid="{00000000-0005-0000-0000-000026000000}"/>
    <cellStyle name="20% - Énfasis2 4" xfId="18" xr:uid="{00000000-0005-0000-0000-000027000000}"/>
    <cellStyle name="20% - Énfasis3" xfId="19" builtinId="38" customBuiltin="1"/>
    <cellStyle name="20% - Énfasis3 2" xfId="559" xr:uid="{00000000-0005-0000-0000-000029000000}"/>
    <cellStyle name="20% - Énfasis3 2 2" xfId="20" xr:uid="{00000000-0005-0000-0000-00002A000000}"/>
    <cellStyle name="20% - Énfasis3 2 2 2" xfId="21" xr:uid="{00000000-0005-0000-0000-00002B000000}"/>
    <cellStyle name="20% - Énfasis3 2 2 2 2" xfId="414" xr:uid="{00000000-0005-0000-0000-00002C000000}"/>
    <cellStyle name="20% - Énfasis3 2 2 2 3" xfId="499" xr:uid="{00000000-0005-0000-0000-00002D000000}"/>
    <cellStyle name="20% - Énfasis3 2 2 3" xfId="22" xr:uid="{00000000-0005-0000-0000-00002E000000}"/>
    <cellStyle name="20% - Énfasis3 2 2 3 2" xfId="415" xr:uid="{00000000-0005-0000-0000-00002F000000}"/>
    <cellStyle name="20% - Énfasis3 2 2 3 3" xfId="500" xr:uid="{00000000-0005-0000-0000-000030000000}"/>
    <cellStyle name="20% - Énfasis3 2 3" xfId="23" xr:uid="{00000000-0005-0000-0000-000031000000}"/>
    <cellStyle name="20% - Énfasis3 2 3 2" xfId="416" xr:uid="{00000000-0005-0000-0000-000032000000}"/>
    <cellStyle name="20% - Énfasis3 2 3 3" xfId="501" xr:uid="{00000000-0005-0000-0000-000033000000}"/>
    <cellStyle name="20% - Énfasis3 2 4" xfId="24" xr:uid="{00000000-0005-0000-0000-000034000000}"/>
    <cellStyle name="20% - Énfasis3 3 2" xfId="25" xr:uid="{00000000-0005-0000-0000-000035000000}"/>
    <cellStyle name="20% - Énfasis3 3 2 2" xfId="417" xr:uid="{00000000-0005-0000-0000-000036000000}"/>
    <cellStyle name="20% - Énfasis3 3 2 3" xfId="502" xr:uid="{00000000-0005-0000-0000-000037000000}"/>
    <cellStyle name="20% - Énfasis3 3 3" xfId="26" xr:uid="{00000000-0005-0000-0000-000038000000}"/>
    <cellStyle name="20% - Énfasis3 3 3 2" xfId="418" xr:uid="{00000000-0005-0000-0000-000039000000}"/>
    <cellStyle name="20% - Énfasis3 3 3 3" xfId="503" xr:uid="{00000000-0005-0000-0000-00003A000000}"/>
    <cellStyle name="20% - Énfasis3 4" xfId="27" xr:uid="{00000000-0005-0000-0000-00003B000000}"/>
    <cellStyle name="20% - Énfasis4" xfId="28" builtinId="42" customBuiltin="1"/>
    <cellStyle name="20% - Énfasis4 2" xfId="560" xr:uid="{00000000-0005-0000-0000-00003D000000}"/>
    <cellStyle name="20% - Énfasis4 2 2" xfId="29" xr:uid="{00000000-0005-0000-0000-00003E000000}"/>
    <cellStyle name="20% - Énfasis4 2 2 2" xfId="30" xr:uid="{00000000-0005-0000-0000-00003F000000}"/>
    <cellStyle name="20% - Énfasis4 2 2 2 2" xfId="419" xr:uid="{00000000-0005-0000-0000-000040000000}"/>
    <cellStyle name="20% - Énfasis4 2 2 2 3" xfId="504" xr:uid="{00000000-0005-0000-0000-000041000000}"/>
    <cellStyle name="20% - Énfasis4 2 2 3" xfId="31" xr:uid="{00000000-0005-0000-0000-000042000000}"/>
    <cellStyle name="20% - Énfasis4 2 2 3 2" xfId="420" xr:uid="{00000000-0005-0000-0000-000043000000}"/>
    <cellStyle name="20% - Énfasis4 2 2 3 3" xfId="505" xr:uid="{00000000-0005-0000-0000-000044000000}"/>
    <cellStyle name="20% - Énfasis4 2 3" xfId="32" xr:uid="{00000000-0005-0000-0000-000045000000}"/>
    <cellStyle name="20% - Énfasis4 2 3 2" xfId="421" xr:uid="{00000000-0005-0000-0000-000046000000}"/>
    <cellStyle name="20% - Énfasis4 2 3 3" xfId="506" xr:uid="{00000000-0005-0000-0000-000047000000}"/>
    <cellStyle name="20% - Énfasis4 2 4" xfId="33" xr:uid="{00000000-0005-0000-0000-000048000000}"/>
    <cellStyle name="20% - Énfasis4 3 2" xfId="34" xr:uid="{00000000-0005-0000-0000-000049000000}"/>
    <cellStyle name="20% - Énfasis4 3 2 2" xfId="422" xr:uid="{00000000-0005-0000-0000-00004A000000}"/>
    <cellStyle name="20% - Énfasis4 3 2 3" xfId="507" xr:uid="{00000000-0005-0000-0000-00004B000000}"/>
    <cellStyle name="20% - Énfasis4 3 3" xfId="35" xr:uid="{00000000-0005-0000-0000-00004C000000}"/>
    <cellStyle name="20% - Énfasis4 3 3 2" xfId="423" xr:uid="{00000000-0005-0000-0000-00004D000000}"/>
    <cellStyle name="20% - Énfasis4 3 3 3" xfId="508" xr:uid="{00000000-0005-0000-0000-00004E000000}"/>
    <cellStyle name="20% - Énfasis4 4" xfId="36" xr:uid="{00000000-0005-0000-0000-00004F000000}"/>
    <cellStyle name="20% - Énfasis5" xfId="37" builtinId="46" customBuiltin="1"/>
    <cellStyle name="20% - Énfasis5 2" xfId="561" xr:uid="{00000000-0005-0000-0000-000051000000}"/>
    <cellStyle name="20% - Énfasis5 2 2" xfId="38" xr:uid="{00000000-0005-0000-0000-000052000000}"/>
    <cellStyle name="20% - Énfasis5 2 2 2" xfId="39" xr:uid="{00000000-0005-0000-0000-000053000000}"/>
    <cellStyle name="20% - Énfasis5 2 2 2 2" xfId="424" xr:uid="{00000000-0005-0000-0000-000054000000}"/>
    <cellStyle name="20% - Énfasis5 2 2 2 3" xfId="509" xr:uid="{00000000-0005-0000-0000-000055000000}"/>
    <cellStyle name="20% - Énfasis5 2 2 3" xfId="40" xr:uid="{00000000-0005-0000-0000-000056000000}"/>
    <cellStyle name="20% - Énfasis5 2 2 3 2" xfId="425" xr:uid="{00000000-0005-0000-0000-000057000000}"/>
    <cellStyle name="20% - Énfasis5 2 2 3 3" xfId="510" xr:uid="{00000000-0005-0000-0000-000058000000}"/>
    <cellStyle name="20% - Énfasis5 2 3" xfId="41" xr:uid="{00000000-0005-0000-0000-000059000000}"/>
    <cellStyle name="20% - Énfasis5 2 3 2" xfId="426" xr:uid="{00000000-0005-0000-0000-00005A000000}"/>
    <cellStyle name="20% - Énfasis5 2 3 3" xfId="511" xr:uid="{00000000-0005-0000-0000-00005B000000}"/>
    <cellStyle name="20% - Énfasis5 2 4" xfId="42" xr:uid="{00000000-0005-0000-0000-00005C000000}"/>
    <cellStyle name="20% - Énfasis5 3 2" xfId="43" xr:uid="{00000000-0005-0000-0000-00005D000000}"/>
    <cellStyle name="20% - Énfasis5 3 2 2" xfId="427" xr:uid="{00000000-0005-0000-0000-00005E000000}"/>
    <cellStyle name="20% - Énfasis5 3 2 3" xfId="512" xr:uid="{00000000-0005-0000-0000-00005F000000}"/>
    <cellStyle name="20% - Énfasis5 3 3" xfId="44" xr:uid="{00000000-0005-0000-0000-000060000000}"/>
    <cellStyle name="20% - Énfasis5 3 3 2" xfId="428" xr:uid="{00000000-0005-0000-0000-000061000000}"/>
    <cellStyle name="20% - Énfasis5 3 3 3" xfId="513" xr:uid="{00000000-0005-0000-0000-000062000000}"/>
    <cellStyle name="20% - Énfasis5 4" xfId="45" xr:uid="{00000000-0005-0000-0000-000063000000}"/>
    <cellStyle name="20% - Énfasis6" xfId="46" builtinId="50" customBuiltin="1"/>
    <cellStyle name="20% - Énfasis6 2" xfId="562" xr:uid="{00000000-0005-0000-0000-000065000000}"/>
    <cellStyle name="20% - Énfasis6 2 2" xfId="47" xr:uid="{00000000-0005-0000-0000-000066000000}"/>
    <cellStyle name="20% - Énfasis6 2 2 2" xfId="48" xr:uid="{00000000-0005-0000-0000-000067000000}"/>
    <cellStyle name="20% - Énfasis6 2 2 2 2" xfId="429" xr:uid="{00000000-0005-0000-0000-000068000000}"/>
    <cellStyle name="20% - Énfasis6 2 2 2 3" xfId="514" xr:uid="{00000000-0005-0000-0000-000069000000}"/>
    <cellStyle name="20% - Énfasis6 2 2 3" xfId="49" xr:uid="{00000000-0005-0000-0000-00006A000000}"/>
    <cellStyle name="20% - Énfasis6 2 2 3 2" xfId="430" xr:uid="{00000000-0005-0000-0000-00006B000000}"/>
    <cellStyle name="20% - Énfasis6 2 2 3 3" xfId="515" xr:uid="{00000000-0005-0000-0000-00006C000000}"/>
    <cellStyle name="20% - Énfasis6 2 3" xfId="50" xr:uid="{00000000-0005-0000-0000-00006D000000}"/>
    <cellStyle name="20% - Énfasis6 2 3 2" xfId="431" xr:uid="{00000000-0005-0000-0000-00006E000000}"/>
    <cellStyle name="20% - Énfasis6 2 3 3" xfId="516" xr:uid="{00000000-0005-0000-0000-00006F000000}"/>
    <cellStyle name="20% - Énfasis6 2 4" xfId="51" xr:uid="{00000000-0005-0000-0000-000070000000}"/>
    <cellStyle name="20% - Énfasis6 3 2" xfId="52" xr:uid="{00000000-0005-0000-0000-000071000000}"/>
    <cellStyle name="20% - Énfasis6 3 2 2" xfId="432" xr:uid="{00000000-0005-0000-0000-000072000000}"/>
    <cellStyle name="20% - Énfasis6 3 2 3" xfId="517" xr:uid="{00000000-0005-0000-0000-000073000000}"/>
    <cellStyle name="20% - Énfasis6 3 3" xfId="53" xr:uid="{00000000-0005-0000-0000-000074000000}"/>
    <cellStyle name="20% - Énfasis6 3 3 2" xfId="433" xr:uid="{00000000-0005-0000-0000-000075000000}"/>
    <cellStyle name="20% - Énfasis6 3 3 3" xfId="518" xr:uid="{00000000-0005-0000-0000-000076000000}"/>
    <cellStyle name="20% - Énfasis6 4" xfId="54" xr:uid="{00000000-0005-0000-0000-000077000000}"/>
    <cellStyle name="40% - Énfasis1" xfId="55" builtinId="31" customBuiltin="1"/>
    <cellStyle name="40% - Énfasis1 2" xfId="563" xr:uid="{00000000-0005-0000-0000-000079000000}"/>
    <cellStyle name="40% - Énfasis1 2 2" xfId="56" xr:uid="{00000000-0005-0000-0000-00007A000000}"/>
    <cellStyle name="40% - Énfasis1 2 2 2" xfId="57" xr:uid="{00000000-0005-0000-0000-00007B000000}"/>
    <cellStyle name="40% - Énfasis1 2 2 2 2" xfId="434" xr:uid="{00000000-0005-0000-0000-00007C000000}"/>
    <cellStyle name="40% - Énfasis1 2 2 2 3" xfId="519" xr:uid="{00000000-0005-0000-0000-00007D000000}"/>
    <cellStyle name="40% - Énfasis1 2 2 3" xfId="58" xr:uid="{00000000-0005-0000-0000-00007E000000}"/>
    <cellStyle name="40% - Énfasis1 2 2 3 2" xfId="435" xr:uid="{00000000-0005-0000-0000-00007F000000}"/>
    <cellStyle name="40% - Énfasis1 2 2 3 3" xfId="520" xr:uid="{00000000-0005-0000-0000-000080000000}"/>
    <cellStyle name="40% - Énfasis1 2 3" xfId="59" xr:uid="{00000000-0005-0000-0000-000081000000}"/>
    <cellStyle name="40% - Énfasis1 2 3 2" xfId="436" xr:uid="{00000000-0005-0000-0000-000082000000}"/>
    <cellStyle name="40% - Énfasis1 2 3 3" xfId="521" xr:uid="{00000000-0005-0000-0000-000083000000}"/>
    <cellStyle name="40% - Énfasis1 2 4" xfId="60" xr:uid="{00000000-0005-0000-0000-000084000000}"/>
    <cellStyle name="40% - Énfasis1 3 2" xfId="61" xr:uid="{00000000-0005-0000-0000-000085000000}"/>
    <cellStyle name="40% - Énfasis1 3 2 2" xfId="437" xr:uid="{00000000-0005-0000-0000-000086000000}"/>
    <cellStyle name="40% - Énfasis1 3 2 3" xfId="522" xr:uid="{00000000-0005-0000-0000-000087000000}"/>
    <cellStyle name="40% - Énfasis1 3 3" xfId="62" xr:uid="{00000000-0005-0000-0000-000088000000}"/>
    <cellStyle name="40% - Énfasis1 3 3 2" xfId="438" xr:uid="{00000000-0005-0000-0000-000089000000}"/>
    <cellStyle name="40% - Énfasis1 3 3 3" xfId="523" xr:uid="{00000000-0005-0000-0000-00008A000000}"/>
    <cellStyle name="40% - Énfasis1 4" xfId="63" xr:uid="{00000000-0005-0000-0000-00008B000000}"/>
    <cellStyle name="40% - Énfasis2" xfId="64" builtinId="35" customBuiltin="1"/>
    <cellStyle name="40% - Énfasis2 2" xfId="564" xr:uid="{00000000-0005-0000-0000-00008D000000}"/>
    <cellStyle name="40% - Énfasis2 2 2" xfId="65" xr:uid="{00000000-0005-0000-0000-00008E000000}"/>
    <cellStyle name="40% - Énfasis2 2 2 2" xfId="66" xr:uid="{00000000-0005-0000-0000-00008F000000}"/>
    <cellStyle name="40% - Énfasis2 2 2 2 2" xfId="439" xr:uid="{00000000-0005-0000-0000-000090000000}"/>
    <cellStyle name="40% - Énfasis2 2 2 2 3" xfId="524" xr:uid="{00000000-0005-0000-0000-000091000000}"/>
    <cellStyle name="40% - Énfasis2 2 2 3" xfId="67" xr:uid="{00000000-0005-0000-0000-000092000000}"/>
    <cellStyle name="40% - Énfasis2 2 2 3 2" xfId="440" xr:uid="{00000000-0005-0000-0000-000093000000}"/>
    <cellStyle name="40% - Énfasis2 2 2 3 3" xfId="525" xr:uid="{00000000-0005-0000-0000-000094000000}"/>
    <cellStyle name="40% - Énfasis2 2 3" xfId="68" xr:uid="{00000000-0005-0000-0000-000095000000}"/>
    <cellStyle name="40% - Énfasis2 2 3 2" xfId="441" xr:uid="{00000000-0005-0000-0000-000096000000}"/>
    <cellStyle name="40% - Énfasis2 2 3 3" xfId="526" xr:uid="{00000000-0005-0000-0000-000097000000}"/>
    <cellStyle name="40% - Énfasis2 2 4" xfId="69" xr:uid="{00000000-0005-0000-0000-000098000000}"/>
    <cellStyle name="40% - Énfasis2 3 2" xfId="70" xr:uid="{00000000-0005-0000-0000-000099000000}"/>
    <cellStyle name="40% - Énfasis2 3 2 2" xfId="442" xr:uid="{00000000-0005-0000-0000-00009A000000}"/>
    <cellStyle name="40% - Énfasis2 3 2 3" xfId="527" xr:uid="{00000000-0005-0000-0000-00009B000000}"/>
    <cellStyle name="40% - Énfasis2 3 3" xfId="71" xr:uid="{00000000-0005-0000-0000-00009C000000}"/>
    <cellStyle name="40% - Énfasis2 3 3 2" xfId="443" xr:uid="{00000000-0005-0000-0000-00009D000000}"/>
    <cellStyle name="40% - Énfasis2 3 3 3" xfId="528" xr:uid="{00000000-0005-0000-0000-00009E000000}"/>
    <cellStyle name="40% - Énfasis2 4" xfId="72" xr:uid="{00000000-0005-0000-0000-00009F000000}"/>
    <cellStyle name="40% - Énfasis3" xfId="73" builtinId="39" customBuiltin="1"/>
    <cellStyle name="40% - Énfasis3 2" xfId="565" xr:uid="{00000000-0005-0000-0000-0000A1000000}"/>
    <cellStyle name="40% - Énfasis3 2 2" xfId="74" xr:uid="{00000000-0005-0000-0000-0000A2000000}"/>
    <cellStyle name="40% - Énfasis3 2 2 2" xfId="75" xr:uid="{00000000-0005-0000-0000-0000A3000000}"/>
    <cellStyle name="40% - Énfasis3 2 2 2 2" xfId="444" xr:uid="{00000000-0005-0000-0000-0000A4000000}"/>
    <cellStyle name="40% - Énfasis3 2 2 2 3" xfId="529" xr:uid="{00000000-0005-0000-0000-0000A5000000}"/>
    <cellStyle name="40% - Énfasis3 2 2 3" xfId="76" xr:uid="{00000000-0005-0000-0000-0000A6000000}"/>
    <cellStyle name="40% - Énfasis3 2 2 3 2" xfId="445" xr:uid="{00000000-0005-0000-0000-0000A7000000}"/>
    <cellStyle name="40% - Énfasis3 2 2 3 3" xfId="530" xr:uid="{00000000-0005-0000-0000-0000A8000000}"/>
    <cellStyle name="40% - Énfasis3 2 3" xfId="77" xr:uid="{00000000-0005-0000-0000-0000A9000000}"/>
    <cellStyle name="40% - Énfasis3 2 3 2" xfId="446" xr:uid="{00000000-0005-0000-0000-0000AA000000}"/>
    <cellStyle name="40% - Énfasis3 2 3 3" xfId="531" xr:uid="{00000000-0005-0000-0000-0000AB000000}"/>
    <cellStyle name="40% - Énfasis3 2 4" xfId="78" xr:uid="{00000000-0005-0000-0000-0000AC000000}"/>
    <cellStyle name="40% - Énfasis3 3 2" xfId="79" xr:uid="{00000000-0005-0000-0000-0000AD000000}"/>
    <cellStyle name="40% - Énfasis3 3 2 2" xfId="447" xr:uid="{00000000-0005-0000-0000-0000AE000000}"/>
    <cellStyle name="40% - Énfasis3 3 2 3" xfId="532" xr:uid="{00000000-0005-0000-0000-0000AF000000}"/>
    <cellStyle name="40% - Énfasis3 3 3" xfId="80" xr:uid="{00000000-0005-0000-0000-0000B0000000}"/>
    <cellStyle name="40% - Énfasis3 3 3 2" xfId="448" xr:uid="{00000000-0005-0000-0000-0000B1000000}"/>
    <cellStyle name="40% - Énfasis3 3 3 3" xfId="533" xr:uid="{00000000-0005-0000-0000-0000B2000000}"/>
    <cellStyle name="40% - Énfasis3 4" xfId="81" xr:uid="{00000000-0005-0000-0000-0000B3000000}"/>
    <cellStyle name="40% - Énfasis4" xfId="82" builtinId="43" customBuiltin="1"/>
    <cellStyle name="40% - Énfasis4 2" xfId="566" xr:uid="{00000000-0005-0000-0000-0000B5000000}"/>
    <cellStyle name="40% - Énfasis4 2 2" xfId="83" xr:uid="{00000000-0005-0000-0000-0000B6000000}"/>
    <cellStyle name="40% - Énfasis4 2 2 2" xfId="84" xr:uid="{00000000-0005-0000-0000-0000B7000000}"/>
    <cellStyle name="40% - Énfasis4 2 2 2 2" xfId="449" xr:uid="{00000000-0005-0000-0000-0000B8000000}"/>
    <cellStyle name="40% - Énfasis4 2 2 2 3" xfId="534" xr:uid="{00000000-0005-0000-0000-0000B9000000}"/>
    <cellStyle name="40% - Énfasis4 2 2 3" xfId="85" xr:uid="{00000000-0005-0000-0000-0000BA000000}"/>
    <cellStyle name="40% - Énfasis4 2 2 3 2" xfId="450" xr:uid="{00000000-0005-0000-0000-0000BB000000}"/>
    <cellStyle name="40% - Énfasis4 2 2 3 3" xfId="535" xr:uid="{00000000-0005-0000-0000-0000BC000000}"/>
    <cellStyle name="40% - Énfasis4 2 3" xfId="86" xr:uid="{00000000-0005-0000-0000-0000BD000000}"/>
    <cellStyle name="40% - Énfasis4 2 3 2" xfId="451" xr:uid="{00000000-0005-0000-0000-0000BE000000}"/>
    <cellStyle name="40% - Énfasis4 2 3 3" xfId="536" xr:uid="{00000000-0005-0000-0000-0000BF000000}"/>
    <cellStyle name="40% - Énfasis4 2 4" xfId="87" xr:uid="{00000000-0005-0000-0000-0000C0000000}"/>
    <cellStyle name="40% - Énfasis4 3 2" xfId="88" xr:uid="{00000000-0005-0000-0000-0000C1000000}"/>
    <cellStyle name="40% - Énfasis4 3 2 2" xfId="452" xr:uid="{00000000-0005-0000-0000-0000C2000000}"/>
    <cellStyle name="40% - Énfasis4 3 2 3" xfId="537" xr:uid="{00000000-0005-0000-0000-0000C3000000}"/>
    <cellStyle name="40% - Énfasis4 3 3" xfId="89" xr:uid="{00000000-0005-0000-0000-0000C4000000}"/>
    <cellStyle name="40% - Énfasis4 3 3 2" xfId="453" xr:uid="{00000000-0005-0000-0000-0000C5000000}"/>
    <cellStyle name="40% - Énfasis4 3 3 3" xfId="538" xr:uid="{00000000-0005-0000-0000-0000C6000000}"/>
    <cellStyle name="40% - Énfasis4 4" xfId="90" xr:uid="{00000000-0005-0000-0000-0000C7000000}"/>
    <cellStyle name="40% - Énfasis5" xfId="91" builtinId="47" customBuiltin="1"/>
    <cellStyle name="40% - Énfasis5 2" xfId="567" xr:uid="{00000000-0005-0000-0000-0000C9000000}"/>
    <cellStyle name="40% - Énfasis5 2 2" xfId="92" xr:uid="{00000000-0005-0000-0000-0000CA000000}"/>
    <cellStyle name="40% - Énfasis5 2 2 2" xfId="93" xr:uid="{00000000-0005-0000-0000-0000CB000000}"/>
    <cellStyle name="40% - Énfasis5 2 2 2 2" xfId="454" xr:uid="{00000000-0005-0000-0000-0000CC000000}"/>
    <cellStyle name="40% - Énfasis5 2 2 2 3" xfId="539" xr:uid="{00000000-0005-0000-0000-0000CD000000}"/>
    <cellStyle name="40% - Énfasis5 2 2 3" xfId="94" xr:uid="{00000000-0005-0000-0000-0000CE000000}"/>
    <cellStyle name="40% - Énfasis5 2 2 3 2" xfId="455" xr:uid="{00000000-0005-0000-0000-0000CF000000}"/>
    <cellStyle name="40% - Énfasis5 2 2 3 3" xfId="540" xr:uid="{00000000-0005-0000-0000-0000D0000000}"/>
    <cellStyle name="40% - Énfasis5 2 3" xfId="95" xr:uid="{00000000-0005-0000-0000-0000D1000000}"/>
    <cellStyle name="40% - Énfasis5 2 3 2" xfId="456" xr:uid="{00000000-0005-0000-0000-0000D2000000}"/>
    <cellStyle name="40% - Énfasis5 2 3 3" xfId="541" xr:uid="{00000000-0005-0000-0000-0000D3000000}"/>
    <cellStyle name="40% - Énfasis5 2 4" xfId="96" xr:uid="{00000000-0005-0000-0000-0000D4000000}"/>
    <cellStyle name="40% - Énfasis5 3 2" xfId="97" xr:uid="{00000000-0005-0000-0000-0000D5000000}"/>
    <cellStyle name="40% - Énfasis5 3 2 2" xfId="457" xr:uid="{00000000-0005-0000-0000-0000D6000000}"/>
    <cellStyle name="40% - Énfasis5 3 2 3" xfId="542" xr:uid="{00000000-0005-0000-0000-0000D7000000}"/>
    <cellStyle name="40% - Énfasis5 3 3" xfId="98" xr:uid="{00000000-0005-0000-0000-0000D8000000}"/>
    <cellStyle name="40% - Énfasis5 3 3 2" xfId="458" xr:uid="{00000000-0005-0000-0000-0000D9000000}"/>
    <cellStyle name="40% - Énfasis5 3 3 3" xfId="543" xr:uid="{00000000-0005-0000-0000-0000DA000000}"/>
    <cellStyle name="40% - Énfasis5 4" xfId="99" xr:uid="{00000000-0005-0000-0000-0000DB000000}"/>
    <cellStyle name="40% - Énfasis6" xfId="100" builtinId="51" customBuiltin="1"/>
    <cellStyle name="40% - Énfasis6 2" xfId="568" xr:uid="{00000000-0005-0000-0000-0000DD000000}"/>
    <cellStyle name="40% - Énfasis6 2 2" xfId="101" xr:uid="{00000000-0005-0000-0000-0000DE000000}"/>
    <cellStyle name="40% - Énfasis6 2 2 2" xfId="102" xr:uid="{00000000-0005-0000-0000-0000DF000000}"/>
    <cellStyle name="40% - Énfasis6 2 2 2 2" xfId="459" xr:uid="{00000000-0005-0000-0000-0000E0000000}"/>
    <cellStyle name="40% - Énfasis6 2 2 2 3" xfId="544" xr:uid="{00000000-0005-0000-0000-0000E1000000}"/>
    <cellStyle name="40% - Énfasis6 2 2 3" xfId="103" xr:uid="{00000000-0005-0000-0000-0000E2000000}"/>
    <cellStyle name="40% - Énfasis6 2 2 3 2" xfId="460" xr:uid="{00000000-0005-0000-0000-0000E3000000}"/>
    <cellStyle name="40% - Énfasis6 2 2 3 3" xfId="545" xr:uid="{00000000-0005-0000-0000-0000E4000000}"/>
    <cellStyle name="40% - Énfasis6 2 3" xfId="104" xr:uid="{00000000-0005-0000-0000-0000E5000000}"/>
    <cellStyle name="40% - Énfasis6 2 3 2" xfId="461" xr:uid="{00000000-0005-0000-0000-0000E6000000}"/>
    <cellStyle name="40% - Énfasis6 2 3 3" xfId="546" xr:uid="{00000000-0005-0000-0000-0000E7000000}"/>
    <cellStyle name="40% - Énfasis6 2 4" xfId="105" xr:uid="{00000000-0005-0000-0000-0000E8000000}"/>
    <cellStyle name="40% - Énfasis6 3 2" xfId="106" xr:uid="{00000000-0005-0000-0000-0000E9000000}"/>
    <cellStyle name="40% - Énfasis6 3 2 2" xfId="462" xr:uid="{00000000-0005-0000-0000-0000EA000000}"/>
    <cellStyle name="40% - Énfasis6 3 2 3" xfId="547" xr:uid="{00000000-0005-0000-0000-0000EB000000}"/>
    <cellStyle name="40% - Énfasis6 3 3" xfId="107" xr:uid="{00000000-0005-0000-0000-0000EC000000}"/>
    <cellStyle name="40% - Énfasis6 3 3 2" xfId="463" xr:uid="{00000000-0005-0000-0000-0000ED000000}"/>
    <cellStyle name="40% - Énfasis6 3 3 3" xfId="548" xr:uid="{00000000-0005-0000-0000-0000EE000000}"/>
    <cellStyle name="40% - Énfasis6 4" xfId="108" xr:uid="{00000000-0005-0000-0000-0000EF000000}"/>
    <cellStyle name="60% - Énfasis1" xfId="109" builtinId="32" customBuiltin="1"/>
    <cellStyle name="60% - Énfasis1 2" xfId="569" xr:uid="{00000000-0005-0000-0000-0000F1000000}"/>
    <cellStyle name="60% - Énfasis1 2 2" xfId="110" xr:uid="{00000000-0005-0000-0000-0000F2000000}"/>
    <cellStyle name="60% - Énfasis1 2 2 2" xfId="111" xr:uid="{00000000-0005-0000-0000-0000F3000000}"/>
    <cellStyle name="60% - Énfasis1 2 2 3" xfId="112" xr:uid="{00000000-0005-0000-0000-0000F4000000}"/>
    <cellStyle name="60% - Énfasis1 2 3" xfId="113" xr:uid="{00000000-0005-0000-0000-0000F5000000}"/>
    <cellStyle name="60% - Énfasis1 2 4" xfId="114" xr:uid="{00000000-0005-0000-0000-0000F6000000}"/>
    <cellStyle name="60% - Énfasis1 3 2" xfId="115" xr:uid="{00000000-0005-0000-0000-0000F7000000}"/>
    <cellStyle name="60% - Énfasis1 3 3" xfId="116" xr:uid="{00000000-0005-0000-0000-0000F8000000}"/>
    <cellStyle name="60% - Énfasis1 4" xfId="117" xr:uid="{00000000-0005-0000-0000-0000F9000000}"/>
    <cellStyle name="60% - Énfasis2" xfId="118" builtinId="36" customBuiltin="1"/>
    <cellStyle name="60% - Énfasis2 2" xfId="570" xr:uid="{00000000-0005-0000-0000-0000FB000000}"/>
    <cellStyle name="60% - Énfasis2 2 2" xfId="119" xr:uid="{00000000-0005-0000-0000-0000FC000000}"/>
    <cellStyle name="60% - Énfasis2 2 2 2" xfId="120" xr:uid="{00000000-0005-0000-0000-0000FD000000}"/>
    <cellStyle name="60% - Énfasis2 2 2 3" xfId="121" xr:uid="{00000000-0005-0000-0000-0000FE000000}"/>
    <cellStyle name="60% - Énfasis2 2 3" xfId="122" xr:uid="{00000000-0005-0000-0000-0000FF000000}"/>
    <cellStyle name="60% - Énfasis2 2 4" xfId="123" xr:uid="{00000000-0005-0000-0000-000000010000}"/>
    <cellStyle name="60% - Énfasis2 3 2" xfId="124" xr:uid="{00000000-0005-0000-0000-000001010000}"/>
    <cellStyle name="60% - Énfasis2 3 3" xfId="125" xr:uid="{00000000-0005-0000-0000-000002010000}"/>
    <cellStyle name="60% - Énfasis2 4" xfId="126" xr:uid="{00000000-0005-0000-0000-000003010000}"/>
    <cellStyle name="60% - Énfasis3" xfId="127" builtinId="40" customBuiltin="1"/>
    <cellStyle name="60% - Énfasis3 2" xfId="571" xr:uid="{00000000-0005-0000-0000-000005010000}"/>
    <cellStyle name="60% - Énfasis3 2 2" xfId="128" xr:uid="{00000000-0005-0000-0000-000006010000}"/>
    <cellStyle name="60% - Énfasis3 2 2 2" xfId="129" xr:uid="{00000000-0005-0000-0000-000007010000}"/>
    <cellStyle name="60% - Énfasis3 2 2 3" xfId="130" xr:uid="{00000000-0005-0000-0000-000008010000}"/>
    <cellStyle name="60% - Énfasis3 2 3" xfId="131" xr:uid="{00000000-0005-0000-0000-000009010000}"/>
    <cellStyle name="60% - Énfasis3 2 4" xfId="132" xr:uid="{00000000-0005-0000-0000-00000A010000}"/>
    <cellStyle name="60% - Énfasis3 3 2" xfId="133" xr:uid="{00000000-0005-0000-0000-00000B010000}"/>
    <cellStyle name="60% - Énfasis3 3 3" xfId="134" xr:uid="{00000000-0005-0000-0000-00000C010000}"/>
    <cellStyle name="60% - Énfasis3 4" xfId="135" xr:uid="{00000000-0005-0000-0000-00000D010000}"/>
    <cellStyle name="60% - Énfasis4" xfId="136" builtinId="44" customBuiltin="1"/>
    <cellStyle name="60% - Énfasis4 2" xfId="572" xr:uid="{00000000-0005-0000-0000-00000F010000}"/>
    <cellStyle name="60% - Énfasis4 2 2" xfId="137" xr:uid="{00000000-0005-0000-0000-000010010000}"/>
    <cellStyle name="60% - Énfasis4 2 2 2" xfId="138" xr:uid="{00000000-0005-0000-0000-000011010000}"/>
    <cellStyle name="60% - Énfasis4 2 2 3" xfId="139" xr:uid="{00000000-0005-0000-0000-000012010000}"/>
    <cellStyle name="60% - Énfasis4 2 3" xfId="140" xr:uid="{00000000-0005-0000-0000-000013010000}"/>
    <cellStyle name="60% - Énfasis4 2 4" xfId="141" xr:uid="{00000000-0005-0000-0000-000014010000}"/>
    <cellStyle name="60% - Énfasis4 3 2" xfId="142" xr:uid="{00000000-0005-0000-0000-000015010000}"/>
    <cellStyle name="60% - Énfasis4 3 3" xfId="143" xr:uid="{00000000-0005-0000-0000-000016010000}"/>
    <cellStyle name="60% - Énfasis4 4" xfId="144" xr:uid="{00000000-0005-0000-0000-000017010000}"/>
    <cellStyle name="60% - Énfasis5" xfId="145" builtinId="48" customBuiltin="1"/>
    <cellStyle name="60% - Énfasis5 2" xfId="573" xr:uid="{00000000-0005-0000-0000-000019010000}"/>
    <cellStyle name="60% - Énfasis5 2 2" xfId="146" xr:uid="{00000000-0005-0000-0000-00001A010000}"/>
    <cellStyle name="60% - Énfasis5 2 2 2" xfId="147" xr:uid="{00000000-0005-0000-0000-00001B010000}"/>
    <cellStyle name="60% - Énfasis5 2 2 3" xfId="148" xr:uid="{00000000-0005-0000-0000-00001C010000}"/>
    <cellStyle name="60% - Énfasis5 2 3" xfId="149" xr:uid="{00000000-0005-0000-0000-00001D010000}"/>
    <cellStyle name="60% - Énfasis5 2 4" xfId="150" xr:uid="{00000000-0005-0000-0000-00001E010000}"/>
    <cellStyle name="60% - Énfasis5 3 2" xfId="151" xr:uid="{00000000-0005-0000-0000-00001F010000}"/>
    <cellStyle name="60% - Énfasis5 3 3" xfId="152" xr:uid="{00000000-0005-0000-0000-000020010000}"/>
    <cellStyle name="60% - Énfasis5 4" xfId="153" xr:uid="{00000000-0005-0000-0000-000021010000}"/>
    <cellStyle name="60% - Énfasis6" xfId="154" builtinId="52" customBuiltin="1"/>
    <cellStyle name="60% - Énfasis6 2" xfId="574" xr:uid="{00000000-0005-0000-0000-000023010000}"/>
    <cellStyle name="60% - Énfasis6 2 2" xfId="155" xr:uid="{00000000-0005-0000-0000-000024010000}"/>
    <cellStyle name="60% - Énfasis6 2 2 2" xfId="156" xr:uid="{00000000-0005-0000-0000-000025010000}"/>
    <cellStyle name="60% - Énfasis6 2 2 3" xfId="157" xr:uid="{00000000-0005-0000-0000-000026010000}"/>
    <cellStyle name="60% - Énfasis6 2 3" xfId="158" xr:uid="{00000000-0005-0000-0000-000027010000}"/>
    <cellStyle name="60% - Énfasis6 2 4" xfId="159" xr:uid="{00000000-0005-0000-0000-000028010000}"/>
    <cellStyle name="60% - Énfasis6 3 2" xfId="160" xr:uid="{00000000-0005-0000-0000-000029010000}"/>
    <cellStyle name="60% - Énfasis6 3 3" xfId="161" xr:uid="{00000000-0005-0000-0000-00002A010000}"/>
    <cellStyle name="60% - Énfasis6 4" xfId="162" xr:uid="{00000000-0005-0000-0000-00002B010000}"/>
    <cellStyle name="Buena 2" xfId="575" xr:uid="{00000000-0005-0000-0000-00002C010000}"/>
    <cellStyle name="Buena 2 2" xfId="163" xr:uid="{00000000-0005-0000-0000-00002D010000}"/>
    <cellStyle name="Buena 2 2 2" xfId="164" xr:uid="{00000000-0005-0000-0000-00002E010000}"/>
    <cellStyle name="Buena 2 2 3" xfId="165" xr:uid="{00000000-0005-0000-0000-00002F010000}"/>
    <cellStyle name="Buena 2 3" xfId="166" xr:uid="{00000000-0005-0000-0000-000030010000}"/>
    <cellStyle name="Buena 2 4" xfId="167" xr:uid="{00000000-0005-0000-0000-000031010000}"/>
    <cellStyle name="Buena 3 2" xfId="168" xr:uid="{00000000-0005-0000-0000-000032010000}"/>
    <cellStyle name="Buena 3 3" xfId="169" xr:uid="{00000000-0005-0000-0000-000033010000}"/>
    <cellStyle name="Buena 4" xfId="170" xr:uid="{00000000-0005-0000-0000-000034010000}"/>
    <cellStyle name="Cálculo" xfId="171" builtinId="22" customBuiltin="1"/>
    <cellStyle name="Cálculo 2" xfId="577" xr:uid="{00000000-0005-0000-0000-000036010000}"/>
    <cellStyle name="Cálculo 2 2" xfId="172" xr:uid="{00000000-0005-0000-0000-000037010000}"/>
    <cellStyle name="Cálculo 2 2 2" xfId="173" xr:uid="{00000000-0005-0000-0000-000038010000}"/>
    <cellStyle name="Cálculo 2 2 3" xfId="174" xr:uid="{00000000-0005-0000-0000-000039010000}"/>
    <cellStyle name="Cálculo 2 2 4" xfId="578" xr:uid="{00000000-0005-0000-0000-00003A010000}"/>
    <cellStyle name="Cálculo 2 3" xfId="175" xr:uid="{00000000-0005-0000-0000-00003B010000}"/>
    <cellStyle name="Cálculo 2 4" xfId="176" xr:uid="{00000000-0005-0000-0000-00003C010000}"/>
    <cellStyle name="Cálculo 3" xfId="579" xr:uid="{00000000-0005-0000-0000-00003D010000}"/>
    <cellStyle name="Cálculo 3 2" xfId="177" xr:uid="{00000000-0005-0000-0000-00003E010000}"/>
    <cellStyle name="Cálculo 3 3" xfId="178" xr:uid="{00000000-0005-0000-0000-00003F010000}"/>
    <cellStyle name="Cálculo 4" xfId="179" xr:uid="{00000000-0005-0000-0000-000040010000}"/>
    <cellStyle name="Cálculo 5" xfId="576" xr:uid="{00000000-0005-0000-0000-000041010000}"/>
    <cellStyle name="Celda de comprobación" xfId="180" builtinId="23" customBuiltin="1"/>
    <cellStyle name="Celda de comprobación 2" xfId="580" xr:uid="{00000000-0005-0000-0000-000043010000}"/>
    <cellStyle name="Celda de comprobación 2 2" xfId="181" xr:uid="{00000000-0005-0000-0000-000044010000}"/>
    <cellStyle name="Celda de comprobación 2 2 2" xfId="182" xr:uid="{00000000-0005-0000-0000-000045010000}"/>
    <cellStyle name="Celda de comprobación 2 2 3" xfId="183" xr:uid="{00000000-0005-0000-0000-000046010000}"/>
    <cellStyle name="Celda de comprobación 2 3" xfId="184" xr:uid="{00000000-0005-0000-0000-000047010000}"/>
    <cellStyle name="Celda de comprobación 2 4" xfId="185" xr:uid="{00000000-0005-0000-0000-000048010000}"/>
    <cellStyle name="Celda de comprobación 3 2" xfId="186" xr:uid="{00000000-0005-0000-0000-000049010000}"/>
    <cellStyle name="Celda de comprobación 3 3" xfId="187" xr:uid="{00000000-0005-0000-0000-00004A010000}"/>
    <cellStyle name="Celda de comprobación 4" xfId="188" xr:uid="{00000000-0005-0000-0000-00004B010000}"/>
    <cellStyle name="Celda vinculada" xfId="189" builtinId="24" customBuiltin="1"/>
    <cellStyle name="Celda vinculada 2" xfId="581" xr:uid="{00000000-0005-0000-0000-00004D010000}"/>
    <cellStyle name="Celda vinculada 2 2" xfId="190" xr:uid="{00000000-0005-0000-0000-00004E010000}"/>
    <cellStyle name="Celda vinculada 2 2 2" xfId="191" xr:uid="{00000000-0005-0000-0000-00004F010000}"/>
    <cellStyle name="Celda vinculada 2 2 3" xfId="192" xr:uid="{00000000-0005-0000-0000-000050010000}"/>
    <cellStyle name="Celda vinculada 2 3" xfId="193" xr:uid="{00000000-0005-0000-0000-000051010000}"/>
    <cellStyle name="Celda vinculada 2 4" xfId="194" xr:uid="{00000000-0005-0000-0000-000052010000}"/>
    <cellStyle name="Celda vinculada 3 2" xfId="195" xr:uid="{00000000-0005-0000-0000-000053010000}"/>
    <cellStyle name="Celda vinculada 3 3" xfId="196" xr:uid="{00000000-0005-0000-0000-000054010000}"/>
    <cellStyle name="Celda vinculada 4" xfId="197" xr:uid="{00000000-0005-0000-0000-000055010000}"/>
    <cellStyle name="Encabezado 4" xfId="198" builtinId="19" customBuiltin="1"/>
    <cellStyle name="Encabezado 4 2" xfId="582" xr:uid="{00000000-0005-0000-0000-000057010000}"/>
    <cellStyle name="Encabezado 4 2 2" xfId="199" xr:uid="{00000000-0005-0000-0000-000058010000}"/>
    <cellStyle name="Encabezado 4 2 2 2" xfId="200" xr:uid="{00000000-0005-0000-0000-000059010000}"/>
    <cellStyle name="Encabezado 4 2 2 3" xfId="201" xr:uid="{00000000-0005-0000-0000-00005A010000}"/>
    <cellStyle name="Encabezado 4 2 3" xfId="202" xr:uid="{00000000-0005-0000-0000-00005B010000}"/>
    <cellStyle name="Encabezado 4 2 4" xfId="203" xr:uid="{00000000-0005-0000-0000-00005C010000}"/>
    <cellStyle name="Encabezado 4 3 2" xfId="204" xr:uid="{00000000-0005-0000-0000-00005D010000}"/>
    <cellStyle name="Encabezado 4 3 3" xfId="205" xr:uid="{00000000-0005-0000-0000-00005E010000}"/>
    <cellStyle name="Encabezado 4 4" xfId="206" xr:uid="{00000000-0005-0000-0000-00005F010000}"/>
    <cellStyle name="Énfasis1" xfId="207" builtinId="29" customBuiltin="1"/>
    <cellStyle name="Énfasis1 2" xfId="583" xr:uid="{00000000-0005-0000-0000-000061010000}"/>
    <cellStyle name="Énfasis1 2 2" xfId="208" xr:uid="{00000000-0005-0000-0000-000062010000}"/>
    <cellStyle name="Énfasis1 2 2 2" xfId="209" xr:uid="{00000000-0005-0000-0000-000063010000}"/>
    <cellStyle name="Énfasis1 2 2 3" xfId="210" xr:uid="{00000000-0005-0000-0000-000064010000}"/>
    <cellStyle name="Énfasis1 2 3" xfId="211" xr:uid="{00000000-0005-0000-0000-000065010000}"/>
    <cellStyle name="Énfasis1 2 4" xfId="212" xr:uid="{00000000-0005-0000-0000-000066010000}"/>
    <cellStyle name="Énfasis1 3 2" xfId="213" xr:uid="{00000000-0005-0000-0000-000067010000}"/>
    <cellStyle name="Énfasis1 3 3" xfId="214" xr:uid="{00000000-0005-0000-0000-000068010000}"/>
    <cellStyle name="Énfasis1 4" xfId="215" xr:uid="{00000000-0005-0000-0000-000069010000}"/>
    <cellStyle name="Énfasis2" xfId="216" builtinId="33" customBuiltin="1"/>
    <cellStyle name="Énfasis2 2" xfId="584" xr:uid="{00000000-0005-0000-0000-00006B010000}"/>
    <cellStyle name="Énfasis2 2 2" xfId="217" xr:uid="{00000000-0005-0000-0000-00006C010000}"/>
    <cellStyle name="Énfasis2 2 2 2" xfId="218" xr:uid="{00000000-0005-0000-0000-00006D010000}"/>
    <cellStyle name="Énfasis2 2 2 3" xfId="219" xr:uid="{00000000-0005-0000-0000-00006E010000}"/>
    <cellStyle name="Énfasis2 2 3" xfId="220" xr:uid="{00000000-0005-0000-0000-00006F010000}"/>
    <cellStyle name="Énfasis2 2 4" xfId="221" xr:uid="{00000000-0005-0000-0000-000070010000}"/>
    <cellStyle name="Énfasis2 3 2" xfId="222" xr:uid="{00000000-0005-0000-0000-000071010000}"/>
    <cellStyle name="Énfasis2 3 3" xfId="223" xr:uid="{00000000-0005-0000-0000-000072010000}"/>
    <cellStyle name="Énfasis2 4" xfId="224" xr:uid="{00000000-0005-0000-0000-000073010000}"/>
    <cellStyle name="Énfasis3" xfId="225" builtinId="37" customBuiltin="1"/>
    <cellStyle name="Énfasis3 2" xfId="585" xr:uid="{00000000-0005-0000-0000-000075010000}"/>
    <cellStyle name="Énfasis3 2 2" xfId="226" xr:uid="{00000000-0005-0000-0000-000076010000}"/>
    <cellStyle name="Énfasis3 2 2 2" xfId="227" xr:uid="{00000000-0005-0000-0000-000077010000}"/>
    <cellStyle name="Énfasis3 2 2 3" xfId="228" xr:uid="{00000000-0005-0000-0000-000078010000}"/>
    <cellStyle name="Énfasis3 2 3" xfId="229" xr:uid="{00000000-0005-0000-0000-000079010000}"/>
    <cellStyle name="Énfasis3 2 4" xfId="230" xr:uid="{00000000-0005-0000-0000-00007A010000}"/>
    <cellStyle name="Énfasis3 3 2" xfId="231" xr:uid="{00000000-0005-0000-0000-00007B010000}"/>
    <cellStyle name="Énfasis3 3 3" xfId="232" xr:uid="{00000000-0005-0000-0000-00007C010000}"/>
    <cellStyle name="Énfasis3 4" xfId="233" xr:uid="{00000000-0005-0000-0000-00007D010000}"/>
    <cellStyle name="Énfasis4" xfId="234" builtinId="41" customBuiltin="1"/>
    <cellStyle name="Énfasis4 2" xfId="586" xr:uid="{00000000-0005-0000-0000-00007F010000}"/>
    <cellStyle name="Énfasis4 2 2" xfId="235" xr:uid="{00000000-0005-0000-0000-000080010000}"/>
    <cellStyle name="Énfasis4 2 2 2" xfId="236" xr:uid="{00000000-0005-0000-0000-000081010000}"/>
    <cellStyle name="Énfasis4 2 2 3" xfId="237" xr:uid="{00000000-0005-0000-0000-000082010000}"/>
    <cellStyle name="Énfasis4 2 3" xfId="238" xr:uid="{00000000-0005-0000-0000-000083010000}"/>
    <cellStyle name="Énfasis4 2 4" xfId="239" xr:uid="{00000000-0005-0000-0000-000084010000}"/>
    <cellStyle name="Énfasis4 3 2" xfId="240" xr:uid="{00000000-0005-0000-0000-000085010000}"/>
    <cellStyle name="Énfasis4 3 3" xfId="241" xr:uid="{00000000-0005-0000-0000-000086010000}"/>
    <cellStyle name="Énfasis4 4" xfId="242" xr:uid="{00000000-0005-0000-0000-000087010000}"/>
    <cellStyle name="Énfasis5" xfId="243" builtinId="45" customBuiltin="1"/>
    <cellStyle name="Énfasis5 2" xfId="587" xr:uid="{00000000-0005-0000-0000-000089010000}"/>
    <cellStyle name="Énfasis5 2 2" xfId="244" xr:uid="{00000000-0005-0000-0000-00008A010000}"/>
    <cellStyle name="Énfasis5 2 2 2" xfId="245" xr:uid="{00000000-0005-0000-0000-00008B010000}"/>
    <cellStyle name="Énfasis5 2 2 3" xfId="246" xr:uid="{00000000-0005-0000-0000-00008C010000}"/>
    <cellStyle name="Énfasis5 2 3" xfId="247" xr:uid="{00000000-0005-0000-0000-00008D010000}"/>
    <cellStyle name="Énfasis5 2 4" xfId="248" xr:uid="{00000000-0005-0000-0000-00008E010000}"/>
    <cellStyle name="Énfasis5 3 2" xfId="249" xr:uid="{00000000-0005-0000-0000-00008F010000}"/>
    <cellStyle name="Énfasis5 3 3" xfId="250" xr:uid="{00000000-0005-0000-0000-000090010000}"/>
    <cellStyle name="Énfasis5 4" xfId="251" xr:uid="{00000000-0005-0000-0000-000091010000}"/>
    <cellStyle name="Énfasis6" xfId="252" builtinId="49" customBuiltin="1"/>
    <cellStyle name="Énfasis6 2" xfId="588" xr:uid="{00000000-0005-0000-0000-000093010000}"/>
    <cellStyle name="Énfasis6 2 2" xfId="253" xr:uid="{00000000-0005-0000-0000-000094010000}"/>
    <cellStyle name="Énfasis6 2 2 2" xfId="254" xr:uid="{00000000-0005-0000-0000-000095010000}"/>
    <cellStyle name="Énfasis6 2 2 3" xfId="255" xr:uid="{00000000-0005-0000-0000-000096010000}"/>
    <cellStyle name="Énfasis6 2 3" xfId="256" xr:uid="{00000000-0005-0000-0000-000097010000}"/>
    <cellStyle name="Énfasis6 2 4" xfId="257" xr:uid="{00000000-0005-0000-0000-000098010000}"/>
    <cellStyle name="Énfasis6 3 2" xfId="258" xr:uid="{00000000-0005-0000-0000-000099010000}"/>
    <cellStyle name="Énfasis6 3 3" xfId="259" xr:uid="{00000000-0005-0000-0000-00009A010000}"/>
    <cellStyle name="Énfasis6 4" xfId="260" xr:uid="{00000000-0005-0000-0000-00009B010000}"/>
    <cellStyle name="Entrada" xfId="261" builtinId="20" customBuiltin="1"/>
    <cellStyle name="Entrada 2" xfId="590" xr:uid="{00000000-0005-0000-0000-00009D010000}"/>
    <cellStyle name="Entrada 2 2" xfId="262" xr:uid="{00000000-0005-0000-0000-00009E010000}"/>
    <cellStyle name="Entrada 2 2 2" xfId="263" xr:uid="{00000000-0005-0000-0000-00009F010000}"/>
    <cellStyle name="Entrada 2 2 3" xfId="264" xr:uid="{00000000-0005-0000-0000-0000A0010000}"/>
    <cellStyle name="Entrada 2 2 4" xfId="591" xr:uid="{00000000-0005-0000-0000-0000A1010000}"/>
    <cellStyle name="Entrada 2 3" xfId="265" xr:uid="{00000000-0005-0000-0000-0000A2010000}"/>
    <cellStyle name="Entrada 2 4" xfId="266" xr:uid="{00000000-0005-0000-0000-0000A3010000}"/>
    <cellStyle name="Entrada 3" xfId="592" xr:uid="{00000000-0005-0000-0000-0000A4010000}"/>
    <cellStyle name="Entrada 3 2" xfId="267" xr:uid="{00000000-0005-0000-0000-0000A5010000}"/>
    <cellStyle name="Entrada 3 3" xfId="268" xr:uid="{00000000-0005-0000-0000-0000A6010000}"/>
    <cellStyle name="Entrada 4" xfId="269" xr:uid="{00000000-0005-0000-0000-0000A7010000}"/>
    <cellStyle name="Entrada 5" xfId="589" xr:uid="{00000000-0005-0000-0000-0000A8010000}"/>
    <cellStyle name="Estilo 1" xfId="637" xr:uid="{00000000-0005-0000-0000-000000000000}"/>
    <cellStyle name="Hipervínculo" xfId="270" builtinId="8"/>
    <cellStyle name="Hipervínculo 2" xfId="271" xr:uid="{00000000-0005-0000-0000-0000AA010000}"/>
    <cellStyle name="Hipervínculo 3" xfId="487" xr:uid="{00000000-0005-0000-0000-0000AB010000}"/>
    <cellStyle name="Incorrecto" xfId="272" builtinId="27" customBuiltin="1"/>
    <cellStyle name="Incorrecto 2" xfId="593" xr:uid="{00000000-0005-0000-0000-0000AD010000}"/>
    <cellStyle name="Incorrecto 2 2" xfId="273" xr:uid="{00000000-0005-0000-0000-0000AE010000}"/>
    <cellStyle name="Incorrecto 2 2 2" xfId="274" xr:uid="{00000000-0005-0000-0000-0000AF010000}"/>
    <cellStyle name="Incorrecto 2 2 3" xfId="275" xr:uid="{00000000-0005-0000-0000-0000B0010000}"/>
    <cellStyle name="Incorrecto 2 3" xfId="276" xr:uid="{00000000-0005-0000-0000-0000B1010000}"/>
    <cellStyle name="Incorrecto 2 4" xfId="277" xr:uid="{00000000-0005-0000-0000-0000B2010000}"/>
    <cellStyle name="Incorrecto 3 2" xfId="278" xr:uid="{00000000-0005-0000-0000-0000B3010000}"/>
    <cellStyle name="Incorrecto 3 3" xfId="279" xr:uid="{00000000-0005-0000-0000-0000B4010000}"/>
    <cellStyle name="Incorrecto 4" xfId="280" xr:uid="{00000000-0005-0000-0000-0000B5010000}"/>
    <cellStyle name="Millares [0] 2" xfId="594" xr:uid="{00000000-0005-0000-0000-0000B8010000}"/>
    <cellStyle name="Millares 2" xfId="281" xr:uid="{00000000-0005-0000-0000-0000B9010000}"/>
    <cellStyle name="Millares 2 2" xfId="282" xr:uid="{00000000-0005-0000-0000-0000BA010000}"/>
    <cellStyle name="Millares 2 2 2" xfId="465" xr:uid="{00000000-0005-0000-0000-0000BB010000}"/>
    <cellStyle name="Millares 2 2 3" xfId="596" xr:uid="{00000000-0005-0000-0000-0000BC010000}"/>
    <cellStyle name="Millares 2 3" xfId="283" xr:uid="{00000000-0005-0000-0000-0000BD010000}"/>
    <cellStyle name="Millares 2 3 2" xfId="466" xr:uid="{00000000-0005-0000-0000-0000BE010000}"/>
    <cellStyle name="Millares 2 4" xfId="464" xr:uid="{00000000-0005-0000-0000-0000BF010000}"/>
    <cellStyle name="Millares 2 5" xfId="595" xr:uid="{00000000-0005-0000-0000-0000C0010000}"/>
    <cellStyle name="Millares 3" xfId="284" xr:uid="{00000000-0005-0000-0000-0000C1010000}"/>
    <cellStyle name="Millares 3 2" xfId="467" xr:uid="{00000000-0005-0000-0000-0000C2010000}"/>
    <cellStyle name="Millares 3 3" xfId="597" xr:uid="{00000000-0005-0000-0000-0000C3010000}"/>
    <cellStyle name="Millares 4" xfId="598" xr:uid="{00000000-0005-0000-0000-0000C4010000}"/>
    <cellStyle name="Millares 5" xfId="599" xr:uid="{00000000-0005-0000-0000-0000C5010000}"/>
    <cellStyle name="Millares 6" xfId="600" xr:uid="{00000000-0005-0000-0000-0000C6010000}"/>
    <cellStyle name="Millares 7" xfId="601" xr:uid="{00000000-0005-0000-0000-0000C7010000}"/>
    <cellStyle name="Millares 8" xfId="602" xr:uid="{00000000-0005-0000-0000-0000C8010000}"/>
    <cellStyle name="Neutral" xfId="285" builtinId="28" customBuiltin="1"/>
    <cellStyle name="Neutral 2" xfId="603" xr:uid="{00000000-0005-0000-0000-0000CA010000}"/>
    <cellStyle name="Neutral 2 2" xfId="286" xr:uid="{00000000-0005-0000-0000-0000CB010000}"/>
    <cellStyle name="Neutral 2 2 2" xfId="287" xr:uid="{00000000-0005-0000-0000-0000CC010000}"/>
    <cellStyle name="Neutral 2 2 3" xfId="288" xr:uid="{00000000-0005-0000-0000-0000CD010000}"/>
    <cellStyle name="Neutral 2 3" xfId="289" xr:uid="{00000000-0005-0000-0000-0000CE010000}"/>
    <cellStyle name="Neutral 2 4" xfId="290" xr:uid="{00000000-0005-0000-0000-0000CF010000}"/>
    <cellStyle name="Neutral 3 2" xfId="291" xr:uid="{00000000-0005-0000-0000-0000D0010000}"/>
    <cellStyle name="Neutral 3 3" xfId="292" xr:uid="{00000000-0005-0000-0000-0000D1010000}"/>
    <cellStyle name="Neutral 4" xfId="293" xr:uid="{00000000-0005-0000-0000-0000D2010000}"/>
    <cellStyle name="No-definido" xfId="294" xr:uid="{00000000-0005-0000-0000-0000D3010000}"/>
    <cellStyle name="Normal" xfId="0" builtinId="0"/>
    <cellStyle name="Normal 10" xfId="604" xr:uid="{00000000-0005-0000-0000-0000D5010000}"/>
    <cellStyle name="Normal 10 2" xfId="295" xr:uid="{00000000-0005-0000-0000-0000D6010000}"/>
    <cellStyle name="Normal 10 2 2" xfId="605" xr:uid="{00000000-0005-0000-0000-0000D7010000}"/>
    <cellStyle name="Normal 10 2 3" xfId="638" xr:uid="{2AA2822C-456E-49F7-8F90-138C790187D0}"/>
    <cellStyle name="Normal 10 2 4" xfId="640" xr:uid="{4D260E43-842C-4BE7-A773-79C5DDD6DE46}"/>
    <cellStyle name="Normal 11" xfId="636" xr:uid="{00000000-0005-0000-0000-000083020000}"/>
    <cellStyle name="Normal 14" xfId="296" xr:uid="{00000000-0005-0000-0000-0000D8010000}"/>
    <cellStyle name="Normal 15" xfId="297" xr:uid="{00000000-0005-0000-0000-0000D9010000}"/>
    <cellStyle name="Normal 15 2" xfId="606" xr:uid="{00000000-0005-0000-0000-0000DA010000}"/>
    <cellStyle name="Normal 15 3" xfId="639" xr:uid="{655C9595-1C5D-4076-B1B0-E4ACD680B57B}"/>
    <cellStyle name="Normal 2" xfId="298" xr:uid="{00000000-0005-0000-0000-0000DB010000}"/>
    <cellStyle name="Normal 2 2" xfId="299" xr:uid="{00000000-0005-0000-0000-0000DC010000}"/>
    <cellStyle name="Normal 2 2 2" xfId="469" xr:uid="{00000000-0005-0000-0000-0000DD010000}"/>
    <cellStyle name="Normal 2 3" xfId="300" xr:uid="{00000000-0005-0000-0000-0000DE010000}"/>
    <cellStyle name="Normal 2 3 2" xfId="470" xr:uid="{00000000-0005-0000-0000-0000DF010000}"/>
    <cellStyle name="Normal 2 4" xfId="468" xr:uid="{00000000-0005-0000-0000-0000E0010000}"/>
    <cellStyle name="Normal 3" xfId="301" xr:uid="{00000000-0005-0000-0000-0000E1010000}"/>
    <cellStyle name="Normal 3 2" xfId="302" xr:uid="{00000000-0005-0000-0000-0000E2010000}"/>
    <cellStyle name="Normal 3 2 2" xfId="472" xr:uid="{00000000-0005-0000-0000-0000E3010000}"/>
    <cellStyle name="Normal 3 3" xfId="303" xr:uid="{00000000-0005-0000-0000-0000E4010000}"/>
    <cellStyle name="Normal 3 3 2" xfId="473" xr:uid="{00000000-0005-0000-0000-0000E5010000}"/>
    <cellStyle name="Normal 3 4" xfId="304" xr:uid="{00000000-0005-0000-0000-0000E6010000}"/>
    <cellStyle name="Normal 3 5" xfId="471" xr:uid="{00000000-0005-0000-0000-0000E7010000}"/>
    <cellStyle name="Normal 3 6" xfId="549" xr:uid="{00000000-0005-0000-0000-0000E8010000}"/>
    <cellStyle name="Normal 3_c4" xfId="305" xr:uid="{00000000-0005-0000-0000-0000E9010000}"/>
    <cellStyle name="Normal 4" xfId="306" xr:uid="{00000000-0005-0000-0000-0000EA010000}"/>
    <cellStyle name="Normal 4 2" xfId="307" xr:uid="{00000000-0005-0000-0000-0000EB010000}"/>
    <cellStyle name="Normal 4 2 2" xfId="474" xr:uid="{00000000-0005-0000-0000-0000EC010000}"/>
    <cellStyle name="Normal 4 2 3" xfId="550" xr:uid="{00000000-0005-0000-0000-0000ED010000}"/>
    <cellStyle name="Normal 4 2 4" xfId="608" xr:uid="{00000000-0005-0000-0000-0000EE010000}"/>
    <cellStyle name="Normal 4 3" xfId="308" xr:uid="{00000000-0005-0000-0000-0000EF010000}"/>
    <cellStyle name="Normal 4 3 2" xfId="475" xr:uid="{00000000-0005-0000-0000-0000F0010000}"/>
    <cellStyle name="Normal 4 3 3" xfId="551" xr:uid="{00000000-0005-0000-0000-0000F1010000}"/>
    <cellStyle name="Normal 4 4" xfId="607" xr:uid="{00000000-0005-0000-0000-0000F2010000}"/>
    <cellStyle name="Normal 5" xfId="309" xr:uid="{00000000-0005-0000-0000-0000F3010000}"/>
    <cellStyle name="Normal 5 2" xfId="610" xr:uid="{00000000-0005-0000-0000-0000F4010000}"/>
    <cellStyle name="Normal 5 3" xfId="609" xr:uid="{00000000-0005-0000-0000-0000F5010000}"/>
    <cellStyle name="Normal 6" xfId="310" xr:uid="{00000000-0005-0000-0000-0000F6010000}"/>
    <cellStyle name="Normal 6 2" xfId="612" xr:uid="{00000000-0005-0000-0000-0000F7010000}"/>
    <cellStyle name="Normal 6 3" xfId="611" xr:uid="{00000000-0005-0000-0000-0000F8010000}"/>
    <cellStyle name="Normal 7" xfId="311" xr:uid="{00000000-0005-0000-0000-0000F9010000}"/>
    <cellStyle name="Normal 7 2" xfId="614" xr:uid="{00000000-0005-0000-0000-0000FA010000}"/>
    <cellStyle name="Normal 7 3" xfId="613" xr:uid="{00000000-0005-0000-0000-0000FB010000}"/>
    <cellStyle name="Normal 8" xfId="312" xr:uid="{00000000-0005-0000-0000-0000FC010000}"/>
    <cellStyle name="Normal 8 2" xfId="616" xr:uid="{00000000-0005-0000-0000-0000FD010000}"/>
    <cellStyle name="Normal 8 3" xfId="615" xr:uid="{00000000-0005-0000-0000-0000FE010000}"/>
    <cellStyle name="Normal 9" xfId="488" xr:uid="{00000000-0005-0000-0000-0000FF010000}"/>
    <cellStyle name="Normal 9 2" xfId="617" xr:uid="{00000000-0005-0000-0000-000000020000}"/>
    <cellStyle name="Notas" xfId="313" builtinId="10" customBuiltin="1"/>
    <cellStyle name="Notas 2" xfId="314" xr:uid="{00000000-0005-0000-0000-000002020000}"/>
    <cellStyle name="Notas 2 2" xfId="315" xr:uid="{00000000-0005-0000-0000-000003020000}"/>
    <cellStyle name="Notas 2 2 2" xfId="316" xr:uid="{00000000-0005-0000-0000-000004020000}"/>
    <cellStyle name="Notas 2 2 2 2" xfId="477" xr:uid="{00000000-0005-0000-0000-000005020000}"/>
    <cellStyle name="Notas 2 2 2 3" xfId="552" xr:uid="{00000000-0005-0000-0000-000006020000}"/>
    <cellStyle name="Notas 2 2 3" xfId="317" xr:uid="{00000000-0005-0000-0000-000007020000}"/>
    <cellStyle name="Notas 2 2 3 2" xfId="478" xr:uid="{00000000-0005-0000-0000-000008020000}"/>
    <cellStyle name="Notas 2 2 3 3" xfId="553" xr:uid="{00000000-0005-0000-0000-000009020000}"/>
    <cellStyle name="Notas 2 2 4" xfId="476" xr:uid="{00000000-0005-0000-0000-00000A020000}"/>
    <cellStyle name="Notas 2 2 5" xfId="620" xr:uid="{00000000-0005-0000-0000-00000B020000}"/>
    <cellStyle name="Notas 2 3" xfId="318" xr:uid="{00000000-0005-0000-0000-00000C020000}"/>
    <cellStyle name="Notas 2 3 2" xfId="479" xr:uid="{00000000-0005-0000-0000-00000D020000}"/>
    <cellStyle name="Notas 2 3 3" xfId="554" xr:uid="{00000000-0005-0000-0000-00000E020000}"/>
    <cellStyle name="Notas 2 4" xfId="319" xr:uid="{00000000-0005-0000-0000-00000F020000}"/>
    <cellStyle name="Notas 2 4 2" xfId="480" xr:uid="{00000000-0005-0000-0000-000010020000}"/>
    <cellStyle name="Notas 2 5" xfId="619" xr:uid="{00000000-0005-0000-0000-000011020000}"/>
    <cellStyle name="Notas 3" xfId="621" xr:uid="{00000000-0005-0000-0000-000012020000}"/>
    <cellStyle name="Notas 3 2" xfId="320" xr:uid="{00000000-0005-0000-0000-000013020000}"/>
    <cellStyle name="Notas 3 2 2" xfId="481" xr:uid="{00000000-0005-0000-0000-000014020000}"/>
    <cellStyle name="Notas 3 2 3" xfId="555" xr:uid="{00000000-0005-0000-0000-000015020000}"/>
    <cellStyle name="Notas 3 3" xfId="321" xr:uid="{00000000-0005-0000-0000-000016020000}"/>
    <cellStyle name="Notas 3 3 2" xfId="482" xr:uid="{00000000-0005-0000-0000-000017020000}"/>
    <cellStyle name="Notas 3 3 3" xfId="556" xr:uid="{00000000-0005-0000-0000-000018020000}"/>
    <cellStyle name="Notas 4" xfId="322" xr:uid="{00000000-0005-0000-0000-000019020000}"/>
    <cellStyle name="Notas 4 2" xfId="483" xr:uid="{00000000-0005-0000-0000-00001A020000}"/>
    <cellStyle name="Notas 5" xfId="618" xr:uid="{00000000-0005-0000-0000-00001B020000}"/>
    <cellStyle name="Porcentaje" xfId="323" builtinId="5"/>
    <cellStyle name="Porcentaje 2" xfId="622" xr:uid="{00000000-0005-0000-0000-00001D020000}"/>
    <cellStyle name="Porcentual 2" xfId="324" xr:uid="{00000000-0005-0000-0000-00001E020000}"/>
    <cellStyle name="Porcentual 2 2" xfId="325" xr:uid="{00000000-0005-0000-0000-00001F020000}"/>
    <cellStyle name="Porcentual 2 2 2" xfId="485" xr:uid="{00000000-0005-0000-0000-000020020000}"/>
    <cellStyle name="Porcentual 2 3" xfId="326" xr:uid="{00000000-0005-0000-0000-000021020000}"/>
    <cellStyle name="Porcentual 2 3 2" xfId="486" xr:uid="{00000000-0005-0000-0000-000022020000}"/>
    <cellStyle name="Porcentual 2 4" xfId="484" xr:uid="{00000000-0005-0000-0000-000023020000}"/>
    <cellStyle name="Salida" xfId="327" builtinId="21" customBuiltin="1"/>
    <cellStyle name="Salida 2" xfId="624" xr:uid="{00000000-0005-0000-0000-000025020000}"/>
    <cellStyle name="Salida 2 2" xfId="328" xr:uid="{00000000-0005-0000-0000-000026020000}"/>
    <cellStyle name="Salida 2 2 2" xfId="329" xr:uid="{00000000-0005-0000-0000-000027020000}"/>
    <cellStyle name="Salida 2 2 3" xfId="330" xr:uid="{00000000-0005-0000-0000-000028020000}"/>
    <cellStyle name="Salida 2 2 4" xfId="625" xr:uid="{00000000-0005-0000-0000-000029020000}"/>
    <cellStyle name="Salida 2 3" xfId="331" xr:uid="{00000000-0005-0000-0000-00002A020000}"/>
    <cellStyle name="Salida 2 4" xfId="332" xr:uid="{00000000-0005-0000-0000-00002B020000}"/>
    <cellStyle name="Salida 3" xfId="626" xr:uid="{00000000-0005-0000-0000-00002C020000}"/>
    <cellStyle name="Salida 3 2" xfId="333" xr:uid="{00000000-0005-0000-0000-00002D020000}"/>
    <cellStyle name="Salida 3 3" xfId="334" xr:uid="{00000000-0005-0000-0000-00002E020000}"/>
    <cellStyle name="Salida 4" xfId="335" xr:uid="{00000000-0005-0000-0000-00002F020000}"/>
    <cellStyle name="Salida 5" xfId="623" xr:uid="{00000000-0005-0000-0000-000030020000}"/>
    <cellStyle name="Texto de advertencia" xfId="336" builtinId="11" customBuiltin="1"/>
    <cellStyle name="Texto de advertencia 2" xfId="627" xr:uid="{00000000-0005-0000-0000-000032020000}"/>
    <cellStyle name="Texto de advertencia 2 2" xfId="337" xr:uid="{00000000-0005-0000-0000-000033020000}"/>
    <cellStyle name="Texto de advertencia 2 2 2" xfId="338" xr:uid="{00000000-0005-0000-0000-000034020000}"/>
    <cellStyle name="Texto de advertencia 2 2 3" xfId="339" xr:uid="{00000000-0005-0000-0000-000035020000}"/>
    <cellStyle name="Texto de advertencia 2 3" xfId="340" xr:uid="{00000000-0005-0000-0000-000036020000}"/>
    <cellStyle name="Texto de advertencia 2 4" xfId="341" xr:uid="{00000000-0005-0000-0000-000037020000}"/>
    <cellStyle name="Texto de advertencia 3 2" xfId="342" xr:uid="{00000000-0005-0000-0000-000038020000}"/>
    <cellStyle name="Texto de advertencia 3 3" xfId="343" xr:uid="{00000000-0005-0000-0000-000039020000}"/>
    <cellStyle name="Texto de advertencia 4" xfId="344" xr:uid="{00000000-0005-0000-0000-00003A020000}"/>
    <cellStyle name="Texto explicativo" xfId="345" builtinId="53" customBuiltin="1"/>
    <cellStyle name="Texto explicativo 2" xfId="628" xr:uid="{00000000-0005-0000-0000-00003C020000}"/>
    <cellStyle name="Texto explicativo 2 2" xfId="346" xr:uid="{00000000-0005-0000-0000-00003D020000}"/>
    <cellStyle name="Texto explicativo 2 2 2" xfId="347" xr:uid="{00000000-0005-0000-0000-00003E020000}"/>
    <cellStyle name="Texto explicativo 2 2 3" xfId="348" xr:uid="{00000000-0005-0000-0000-00003F020000}"/>
    <cellStyle name="Texto explicativo 2 3" xfId="349" xr:uid="{00000000-0005-0000-0000-000040020000}"/>
    <cellStyle name="Texto explicativo 2 4" xfId="350" xr:uid="{00000000-0005-0000-0000-000041020000}"/>
    <cellStyle name="Texto explicativo 3 2" xfId="351" xr:uid="{00000000-0005-0000-0000-000042020000}"/>
    <cellStyle name="Texto explicativo 3 3" xfId="352" xr:uid="{00000000-0005-0000-0000-000043020000}"/>
    <cellStyle name="Texto explicativo 4" xfId="353" xr:uid="{00000000-0005-0000-0000-000044020000}"/>
    <cellStyle name="Título" xfId="354" builtinId="15" customBuiltin="1"/>
    <cellStyle name="Título 1 2 2" xfId="355" xr:uid="{00000000-0005-0000-0000-000046020000}"/>
    <cellStyle name="Título 1 2 2 2" xfId="356" xr:uid="{00000000-0005-0000-0000-000047020000}"/>
    <cellStyle name="Título 1 2 2 3" xfId="357" xr:uid="{00000000-0005-0000-0000-000048020000}"/>
    <cellStyle name="Título 1 2 3" xfId="358" xr:uid="{00000000-0005-0000-0000-000049020000}"/>
    <cellStyle name="Título 1 2 4" xfId="359" xr:uid="{00000000-0005-0000-0000-00004A020000}"/>
    <cellStyle name="Título 1 3 2" xfId="360" xr:uid="{00000000-0005-0000-0000-00004B020000}"/>
    <cellStyle name="Título 1 3 3" xfId="361" xr:uid="{00000000-0005-0000-0000-00004C020000}"/>
    <cellStyle name="Título 1 4" xfId="362" xr:uid="{00000000-0005-0000-0000-00004D020000}"/>
    <cellStyle name="Título 10" xfId="363" xr:uid="{00000000-0005-0000-0000-00004E020000}"/>
    <cellStyle name="Título 2" xfId="364" builtinId="17" customBuiltin="1"/>
    <cellStyle name="Título 2 2" xfId="629" xr:uid="{00000000-0005-0000-0000-000050020000}"/>
    <cellStyle name="Título 2 2 2" xfId="365" xr:uid="{00000000-0005-0000-0000-000051020000}"/>
    <cellStyle name="Título 2 2 2 2" xfId="366" xr:uid="{00000000-0005-0000-0000-000052020000}"/>
    <cellStyle name="Título 2 2 2 3" xfId="367" xr:uid="{00000000-0005-0000-0000-000053020000}"/>
    <cellStyle name="Título 2 2 3" xfId="368" xr:uid="{00000000-0005-0000-0000-000054020000}"/>
    <cellStyle name="Título 2 2 4" xfId="369" xr:uid="{00000000-0005-0000-0000-000055020000}"/>
    <cellStyle name="Título 2 3 2" xfId="370" xr:uid="{00000000-0005-0000-0000-000056020000}"/>
    <cellStyle name="Título 2 3 3" xfId="371" xr:uid="{00000000-0005-0000-0000-000057020000}"/>
    <cellStyle name="Título 2 4" xfId="372" xr:uid="{00000000-0005-0000-0000-000058020000}"/>
    <cellStyle name="Título 3" xfId="373" builtinId="18" customBuiltin="1"/>
    <cellStyle name="Título 3 2" xfId="630" xr:uid="{00000000-0005-0000-0000-00005A020000}"/>
    <cellStyle name="Título 3 2 2" xfId="374" xr:uid="{00000000-0005-0000-0000-00005B020000}"/>
    <cellStyle name="Título 3 2 2 2" xfId="375" xr:uid="{00000000-0005-0000-0000-00005C020000}"/>
    <cellStyle name="Título 3 2 2 3" xfId="376" xr:uid="{00000000-0005-0000-0000-00005D020000}"/>
    <cellStyle name="Título 3 2 3" xfId="377" xr:uid="{00000000-0005-0000-0000-00005E020000}"/>
    <cellStyle name="Título 3 2 4" xfId="378" xr:uid="{00000000-0005-0000-0000-00005F020000}"/>
    <cellStyle name="Título 3 3 2" xfId="379" xr:uid="{00000000-0005-0000-0000-000060020000}"/>
    <cellStyle name="Título 3 3 3" xfId="380" xr:uid="{00000000-0005-0000-0000-000061020000}"/>
    <cellStyle name="Título 3 4" xfId="381" xr:uid="{00000000-0005-0000-0000-000062020000}"/>
    <cellStyle name="Título 4" xfId="382" xr:uid="{00000000-0005-0000-0000-000063020000}"/>
    <cellStyle name="Título 4 2" xfId="383" xr:uid="{00000000-0005-0000-0000-000064020000}"/>
    <cellStyle name="Título 4 2 2" xfId="384" xr:uid="{00000000-0005-0000-0000-000065020000}"/>
    <cellStyle name="Título 4 2 3" xfId="385" xr:uid="{00000000-0005-0000-0000-000066020000}"/>
    <cellStyle name="Título 4 3" xfId="386" xr:uid="{00000000-0005-0000-0000-000067020000}"/>
    <cellStyle name="Título 4 4" xfId="387" xr:uid="{00000000-0005-0000-0000-000068020000}"/>
    <cellStyle name="Título 4 5" xfId="631" xr:uid="{00000000-0005-0000-0000-000069020000}"/>
    <cellStyle name="Título 5" xfId="388" xr:uid="{00000000-0005-0000-0000-00006A020000}"/>
    <cellStyle name="Título 5 2" xfId="389" xr:uid="{00000000-0005-0000-0000-00006B020000}"/>
    <cellStyle name="Título 5 3" xfId="390" xr:uid="{00000000-0005-0000-0000-00006C020000}"/>
    <cellStyle name="Título 6" xfId="391" xr:uid="{00000000-0005-0000-0000-00006D020000}"/>
    <cellStyle name="Título 7" xfId="392" xr:uid="{00000000-0005-0000-0000-00006E020000}"/>
    <cellStyle name="Título 8" xfId="393" xr:uid="{00000000-0005-0000-0000-00006F020000}"/>
    <cellStyle name="Título 9" xfId="394" xr:uid="{00000000-0005-0000-0000-000070020000}"/>
    <cellStyle name="Total" xfId="395" builtinId="25" customBuiltin="1"/>
    <cellStyle name="Total 2" xfId="633" xr:uid="{00000000-0005-0000-0000-000072020000}"/>
    <cellStyle name="Total 2 2" xfId="396" xr:uid="{00000000-0005-0000-0000-000073020000}"/>
    <cellStyle name="Total 2 2 2" xfId="397" xr:uid="{00000000-0005-0000-0000-000074020000}"/>
    <cellStyle name="Total 2 2 3" xfId="398" xr:uid="{00000000-0005-0000-0000-000075020000}"/>
    <cellStyle name="Total 2 2 4" xfId="634" xr:uid="{00000000-0005-0000-0000-000076020000}"/>
    <cellStyle name="Total 2 3" xfId="399" xr:uid="{00000000-0005-0000-0000-000077020000}"/>
    <cellStyle name="Total 2 4" xfId="400" xr:uid="{00000000-0005-0000-0000-000078020000}"/>
    <cellStyle name="Total 3" xfId="635" xr:uid="{00000000-0005-0000-0000-000079020000}"/>
    <cellStyle name="Total 3 2" xfId="401" xr:uid="{00000000-0005-0000-0000-00007A020000}"/>
    <cellStyle name="Total 3 3" xfId="402" xr:uid="{00000000-0005-0000-0000-00007B020000}"/>
    <cellStyle name="Total 4" xfId="403" xr:uid="{00000000-0005-0000-0000-00007C020000}"/>
    <cellStyle name="Total 5" xfId="632" xr:uid="{00000000-0005-0000-0000-00007D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Arial" panose="020B0604020202020204" pitchFamily="34" charset="0"/>
                <a:ea typeface="+mn-ea"/>
                <a:cs typeface="Arial" panose="020B0604020202020204" pitchFamily="34" charset="0"/>
              </a:defRPr>
            </a:pPr>
            <a:r>
              <a:rPr lang="es-CL" sz="900" b="1">
                <a:solidFill>
                  <a:schemeClr val="tx1"/>
                </a:solidFill>
                <a:effectLst/>
                <a:latin typeface="Arial" panose="020B0604020202020204" pitchFamily="34" charset="0"/>
                <a:cs typeface="Arial" panose="020B0604020202020204" pitchFamily="34" charset="0"/>
              </a:rPr>
              <a:t>Gráfico 1.</a:t>
            </a:r>
            <a:r>
              <a:rPr lang="es-CL" sz="900" b="1" baseline="0">
                <a:solidFill>
                  <a:schemeClr val="tx1"/>
                </a:solidFill>
                <a:effectLst/>
                <a:latin typeface="Arial" panose="020B0604020202020204" pitchFamily="34" charset="0"/>
                <a:cs typeface="Arial" panose="020B0604020202020204" pitchFamily="34" charset="0"/>
              </a:rPr>
              <a:t> </a:t>
            </a:r>
            <a:r>
              <a:rPr lang="es-CL" sz="900" b="1">
                <a:solidFill>
                  <a:schemeClr val="tx1"/>
                </a:solidFill>
                <a:effectLst/>
                <a:latin typeface="Arial" panose="020B0604020202020204" pitchFamily="34" charset="0"/>
                <a:cs typeface="Arial" panose="020B0604020202020204" pitchFamily="34" charset="0"/>
              </a:rPr>
              <a:t>Precipitaciones en las principales ciudades del sur</a:t>
            </a:r>
            <a:endParaRPr lang="es-CL" sz="900">
              <a:solidFill>
                <a:schemeClr val="tx1"/>
              </a:solidFill>
              <a:effectLst/>
              <a:latin typeface="Arial" panose="020B0604020202020204" pitchFamily="34" charset="0"/>
              <a:cs typeface="Arial" panose="020B0604020202020204" pitchFamily="34" charset="0"/>
            </a:endParaRPr>
          </a:p>
        </c:rich>
      </c:tx>
      <c:layout>
        <c:manualLayout>
          <c:xMode val="edge"/>
          <c:yMode val="edge"/>
          <c:x val="0.22436870370370371"/>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0.11033282130056324"/>
          <c:y val="0.11149383927597863"/>
          <c:w val="0.86731374807987716"/>
          <c:h val="0.70130411078399291"/>
        </c:manualLayout>
      </c:layout>
      <c:barChart>
        <c:barDir val="col"/>
        <c:grouping val="clustered"/>
        <c:varyColors val="0"/>
        <c:ser>
          <c:idx val="0"/>
          <c:order val="0"/>
          <c:tx>
            <c:strRef>
              <c:f>'g1-2'!$AB$2</c:f>
              <c:strCache>
                <c:ptCount val="1"/>
                <c:pt idx="0">
                  <c:v>julio de 2017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'g1-2'!$AB$3:$AB$6</c:f>
              <c:numCache>
                <c:formatCode>General</c:formatCode>
                <c:ptCount val="4"/>
                <c:pt idx="0">
                  <c:v>82.3</c:v>
                </c:pt>
                <c:pt idx="1">
                  <c:v>148.9</c:v>
                </c:pt>
                <c:pt idx="2">
                  <c:v>93.2</c:v>
                </c:pt>
                <c:pt idx="3">
                  <c:v>86.8</c:v>
                </c:pt>
              </c:numCache>
            </c:numRef>
          </c:val>
          <c:extLst>
            <c:ext xmlns:c16="http://schemas.microsoft.com/office/drawing/2014/chart" uri="{C3380CC4-5D6E-409C-BE32-E72D297353CC}">
              <c16:uniqueId val="{00000000-4EA7-4FAB-9BE0-17318569FDBB}"/>
            </c:ext>
          </c:extLst>
        </c:ser>
        <c:ser>
          <c:idx val="1"/>
          <c:order val="1"/>
          <c:tx>
            <c:strRef>
              <c:f>'g1-2'!$AC$2</c:f>
              <c:strCache>
                <c:ptCount val="1"/>
                <c:pt idx="0">
                  <c:v>julio de 2018</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'g1-2'!$AC$3:$AC$6</c:f>
              <c:numCache>
                <c:formatCode>General</c:formatCode>
                <c:ptCount val="4"/>
                <c:pt idx="0">
                  <c:v>57.1</c:v>
                </c:pt>
                <c:pt idx="1">
                  <c:v>100</c:v>
                </c:pt>
                <c:pt idx="2">
                  <c:v>93</c:v>
                </c:pt>
                <c:pt idx="3">
                  <c:v>122.2</c:v>
                </c:pt>
              </c:numCache>
            </c:numRef>
          </c:val>
          <c:extLst>
            <c:ext xmlns:c16="http://schemas.microsoft.com/office/drawing/2014/chart" uri="{C3380CC4-5D6E-409C-BE32-E72D297353CC}">
              <c16:uniqueId val="{00000001-4EA7-4FAB-9BE0-17318569FDBB}"/>
            </c:ext>
          </c:extLst>
        </c:ser>
        <c:ser>
          <c:idx val="2"/>
          <c:order val="2"/>
          <c:tx>
            <c:strRef>
              <c:f>'g1-2'!$AD$2</c:f>
              <c:strCache>
                <c:ptCount val="1"/>
                <c:pt idx="0">
                  <c:v>Acumulado 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'g1-2'!$AD$3:$AD$6</c:f>
              <c:numCache>
                <c:formatCode>General</c:formatCode>
                <c:ptCount val="4"/>
                <c:pt idx="0">
                  <c:v>703.9</c:v>
                </c:pt>
                <c:pt idx="1">
                  <c:v>885</c:v>
                </c:pt>
                <c:pt idx="2">
                  <c:v>772.2</c:v>
                </c:pt>
                <c:pt idx="3">
                  <c:v>975</c:v>
                </c:pt>
              </c:numCache>
            </c:numRef>
          </c:val>
          <c:extLst>
            <c:ext xmlns:c16="http://schemas.microsoft.com/office/drawing/2014/chart" uri="{C3380CC4-5D6E-409C-BE32-E72D297353CC}">
              <c16:uniqueId val="{00000002-4EA7-4FAB-9BE0-17318569FDBB}"/>
            </c:ext>
          </c:extLst>
        </c:ser>
        <c:ser>
          <c:idx val="3"/>
          <c:order val="3"/>
          <c:tx>
            <c:strRef>
              <c:f>'g1-2'!$AE$2</c:f>
              <c:strCache>
                <c:ptCount val="1"/>
                <c:pt idx="0">
                  <c:v>Acumulado 2018</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'g1-2'!$AA$3:$AA$6</c:f>
              <c:strCache>
                <c:ptCount val="4"/>
                <c:pt idx="0">
                  <c:v>Temuco</c:v>
                </c:pt>
                <c:pt idx="1">
                  <c:v>Valdivia</c:v>
                </c:pt>
                <c:pt idx="2">
                  <c:v>Osorno</c:v>
                </c:pt>
                <c:pt idx="3">
                  <c:v>Puerto Montt</c:v>
                </c:pt>
              </c:strCache>
            </c:strRef>
          </c:cat>
          <c:val>
            <c:numRef>
              <c:f>'g1-2'!$AE$3:$AE$6</c:f>
              <c:numCache>
                <c:formatCode>General</c:formatCode>
                <c:ptCount val="4"/>
                <c:pt idx="0">
                  <c:v>571.29999999999995</c:v>
                </c:pt>
                <c:pt idx="1">
                  <c:v>860.59999999999991</c:v>
                </c:pt>
                <c:pt idx="2">
                  <c:v>710.40000000000009</c:v>
                </c:pt>
                <c:pt idx="3">
                  <c:v>793.2</c:v>
                </c:pt>
              </c:numCache>
            </c:numRef>
          </c:val>
          <c:extLst>
            <c:ext xmlns:c16="http://schemas.microsoft.com/office/drawing/2014/chart" uri="{C3380CC4-5D6E-409C-BE32-E72D297353CC}">
              <c16:uniqueId val="{00000003-4EA7-4FAB-9BE0-17318569FDBB}"/>
            </c:ext>
          </c:extLst>
        </c:ser>
        <c:dLbls>
          <c:showLegendKey val="0"/>
          <c:showVal val="0"/>
          <c:showCatName val="0"/>
          <c:showSerName val="0"/>
          <c:showPercent val="0"/>
          <c:showBubbleSize val="0"/>
        </c:dLbls>
        <c:gapWidth val="219"/>
        <c:overlap val="-27"/>
        <c:axId val="1256515631"/>
        <c:axId val="1256885103"/>
      </c:barChart>
      <c:catAx>
        <c:axId val="125651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1256885103"/>
        <c:crosses val="autoZero"/>
        <c:auto val="1"/>
        <c:lblAlgn val="ctr"/>
        <c:lblOffset val="100"/>
        <c:noMultiLvlLbl val="0"/>
      </c:catAx>
      <c:valAx>
        <c:axId val="1256885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L" sz="900">
                    <a:solidFill>
                      <a:sysClr val="windowText" lastClr="000000"/>
                    </a:solidFill>
                    <a:latin typeface="Arial" panose="020B0604020202020204" pitchFamily="34" charset="0"/>
                    <a:cs typeface="Arial" panose="020B0604020202020204" pitchFamily="34" charset="0"/>
                  </a:rPr>
                  <a:t>Milímetros</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1256515631"/>
        <c:crosses val="autoZero"/>
        <c:crossBetween val="between"/>
      </c:valAx>
      <c:spPr>
        <a:noFill/>
        <a:ln>
          <a:noFill/>
        </a:ln>
        <a:effectLst/>
      </c:spPr>
    </c:plotArea>
    <c:legend>
      <c:legendPos val="b"/>
      <c:layout>
        <c:manualLayout>
          <c:xMode val="edge"/>
          <c:yMode val="edge"/>
          <c:x val="0.18580805171530979"/>
          <c:y val="0.88618634827172604"/>
          <c:w val="0.62838389656938043"/>
          <c:h val="5.8421655217533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1" l="0.75" r="0.75" t="1" header="0.51180555555555596" footer="0.51180555555555596"/>
    <c:pageSetup firstPageNumber="0"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6. Evolución mensual del precio real de la leche a productor</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2014 - 2018</a:t>
            </a:r>
          </a:p>
        </c:rich>
      </c:tx>
      <c:layout>
        <c:manualLayout>
          <c:xMode val="edge"/>
          <c:yMode val="edge"/>
          <c:x val="0.23529413662001927"/>
          <c:y val="3.2608602496116558E-2"/>
        </c:manualLayout>
      </c:layout>
      <c:overlay val="0"/>
      <c:spPr>
        <a:noFill/>
        <a:ln w="25400">
          <a:noFill/>
        </a:ln>
      </c:spPr>
    </c:title>
    <c:autoTitleDeleted val="0"/>
    <c:plotArea>
      <c:layout>
        <c:manualLayout>
          <c:layoutTarget val="inner"/>
          <c:xMode val="edge"/>
          <c:yMode val="edge"/>
          <c:x val="0.12212705867906901"/>
          <c:y val="0.14402173913043501"/>
          <c:w val="0.81121751025991795"/>
          <c:h val="0.63224637681159401"/>
        </c:manualLayout>
      </c:layout>
      <c:lineChart>
        <c:grouping val="standard"/>
        <c:varyColors val="0"/>
        <c:ser>
          <c:idx val="2"/>
          <c:order val="1"/>
          <c:tx>
            <c:v>2014</c:v>
          </c:tx>
          <c:spPr>
            <a:ln w="38100">
              <a:solidFill>
                <a:srgbClr val="0000FF"/>
              </a:solidFill>
              <a:prstDash val="solid"/>
            </a:ln>
          </c:spPr>
          <c:marker>
            <c:symbol val="triangle"/>
            <c:size val="9"/>
            <c:spPr>
              <a:solidFill>
                <a:srgbClr val="0000FF"/>
              </a:solidFill>
              <a:ln>
                <a:solidFill>
                  <a:srgbClr val="0000FF"/>
                </a:solidFill>
                <a:prstDash val="solid"/>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'g6 - 7'!$AR$4:$AR$15</c:f>
              <c:numCache>
                <c:formatCode>#,##0.00</c:formatCode>
                <c:ptCount val="12"/>
                <c:pt idx="0">
                  <c:v>247.86</c:v>
                </c:pt>
                <c:pt idx="1">
                  <c:v>254.4</c:v>
                </c:pt>
                <c:pt idx="2">
                  <c:v>262.91000000000003</c:v>
                </c:pt>
                <c:pt idx="3">
                  <c:v>266.47000000000003</c:v>
                </c:pt>
                <c:pt idx="4">
                  <c:v>278.29000000000002</c:v>
                </c:pt>
                <c:pt idx="5">
                  <c:v>276.39</c:v>
                </c:pt>
                <c:pt idx="6">
                  <c:v>270.52999999999997</c:v>
                </c:pt>
                <c:pt idx="7">
                  <c:v>268.95999999999998</c:v>
                </c:pt>
                <c:pt idx="8">
                  <c:v>257.89</c:v>
                </c:pt>
                <c:pt idx="9">
                  <c:v>250.56</c:v>
                </c:pt>
                <c:pt idx="10">
                  <c:v>243.56</c:v>
                </c:pt>
                <c:pt idx="11">
                  <c:v>241.09</c:v>
                </c:pt>
              </c:numCache>
            </c:numRef>
          </c:val>
          <c:smooth val="0"/>
          <c:extLst>
            <c:ext xmlns:c16="http://schemas.microsoft.com/office/drawing/2014/chart" uri="{C3380CC4-5D6E-409C-BE32-E72D297353CC}">
              <c16:uniqueId val="{00000001-1224-4EEA-ACBB-0B615AF252EC}"/>
            </c:ext>
          </c:extLst>
        </c:ser>
        <c:ser>
          <c:idx val="3"/>
          <c:order val="2"/>
          <c:tx>
            <c:v>2015</c:v>
          </c:tx>
          <c:spPr>
            <a:ln w="38100">
              <a:solidFill>
                <a:srgbClr val="FF0000"/>
              </a:solidFill>
              <a:prstDash val="solid"/>
            </a:ln>
          </c:spPr>
          <c:marker>
            <c:symbol val="star"/>
            <c:size val="7"/>
            <c:spPr>
              <a:noFill/>
              <a:ln>
                <a:solidFill>
                  <a:srgbClr val="FF0000"/>
                </a:solidFill>
                <a:prstDash val="solid"/>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'g6 - 7'!$AS$4:$AS$15</c:f>
              <c:numCache>
                <c:formatCode>#,##0.00</c:formatCode>
                <c:ptCount val="12"/>
                <c:pt idx="0">
                  <c:v>226.7</c:v>
                </c:pt>
                <c:pt idx="1">
                  <c:v>226.23</c:v>
                </c:pt>
                <c:pt idx="2">
                  <c:v>233.51</c:v>
                </c:pt>
                <c:pt idx="3">
                  <c:v>238.32</c:v>
                </c:pt>
                <c:pt idx="4">
                  <c:v>246.55</c:v>
                </c:pt>
                <c:pt idx="5">
                  <c:v>246.81</c:v>
                </c:pt>
                <c:pt idx="6">
                  <c:v>243.7</c:v>
                </c:pt>
                <c:pt idx="7">
                  <c:v>233.49</c:v>
                </c:pt>
                <c:pt idx="8">
                  <c:v>213.89</c:v>
                </c:pt>
                <c:pt idx="9">
                  <c:v>204.31</c:v>
                </c:pt>
                <c:pt idx="10">
                  <c:v>203.46</c:v>
                </c:pt>
                <c:pt idx="11">
                  <c:v>198.16</c:v>
                </c:pt>
              </c:numCache>
            </c:numRef>
          </c:val>
          <c:smooth val="0"/>
          <c:extLst>
            <c:ext xmlns:c16="http://schemas.microsoft.com/office/drawing/2014/chart" uri="{C3380CC4-5D6E-409C-BE32-E72D297353CC}">
              <c16:uniqueId val="{00000002-1224-4EEA-ACBB-0B615AF252EC}"/>
            </c:ext>
          </c:extLst>
        </c:ser>
        <c:ser>
          <c:idx val="4"/>
          <c:order val="3"/>
          <c:tx>
            <c:v>2016</c:v>
          </c:tx>
          <c:spPr>
            <a:ln w="25400">
              <a:solidFill>
                <a:srgbClr val="000000"/>
              </a:solidFill>
              <a:prstDash val="solid"/>
            </a:ln>
          </c:spPr>
          <c:marker>
            <c:symbol val="star"/>
            <c:size val="7"/>
            <c:spPr>
              <a:solidFill>
                <a:schemeClr val="bg1"/>
              </a:solidFill>
              <a:ln>
                <a:solidFill>
                  <a:sysClr val="windowText" lastClr="000000"/>
                </a:solidFill>
              </a:ln>
            </c:spPr>
          </c:marke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'g6 - 7'!$AT$4:$AT$15</c:f>
              <c:numCache>
                <c:formatCode>#,##0.00</c:formatCode>
                <c:ptCount val="12"/>
                <c:pt idx="0">
                  <c:v>199.62</c:v>
                </c:pt>
                <c:pt idx="1">
                  <c:v>204.91</c:v>
                </c:pt>
                <c:pt idx="2">
                  <c:v>214.23</c:v>
                </c:pt>
                <c:pt idx="3">
                  <c:v>225.42</c:v>
                </c:pt>
                <c:pt idx="4">
                  <c:v>223.96</c:v>
                </c:pt>
                <c:pt idx="5">
                  <c:v>224.57</c:v>
                </c:pt>
                <c:pt idx="6">
                  <c:v>223.56</c:v>
                </c:pt>
                <c:pt idx="7">
                  <c:v>219.67</c:v>
                </c:pt>
                <c:pt idx="8">
                  <c:v>210.56</c:v>
                </c:pt>
                <c:pt idx="9">
                  <c:v>207.12</c:v>
                </c:pt>
                <c:pt idx="10">
                  <c:v>204.47</c:v>
                </c:pt>
                <c:pt idx="11">
                  <c:v>204.33</c:v>
                </c:pt>
              </c:numCache>
            </c:numRef>
          </c:val>
          <c:smooth val="0"/>
          <c:extLst>
            <c:ext xmlns:c16="http://schemas.microsoft.com/office/drawing/2014/chart" uri="{C3380CC4-5D6E-409C-BE32-E72D297353CC}">
              <c16:uniqueId val="{00000003-1224-4EEA-ACBB-0B615AF252EC}"/>
            </c:ext>
          </c:extLst>
        </c:ser>
        <c:ser>
          <c:idx val="0"/>
          <c:order val="4"/>
          <c:tx>
            <c:v>2017</c:v>
          </c:tx>
          <c:spPr>
            <a:ln w="25400">
              <a:solidFill>
                <a:srgbClr val="4F81BD"/>
              </a:solidFill>
              <a:prstDash val="solid"/>
            </a:ln>
          </c:spPr>
          <c:cat>
            <c:strRef>
              <c:f>'g6 - 7'!$AC$4:$AC$15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'g6 - 7'!$AU$4:$AU$14</c:f>
              <c:numCache>
                <c:formatCode>#,##0.00</c:formatCode>
                <c:ptCount val="11"/>
                <c:pt idx="0">
                  <c:v>218.17</c:v>
                </c:pt>
                <c:pt idx="1">
                  <c:v>222.17</c:v>
                </c:pt>
                <c:pt idx="2">
                  <c:v>231.2</c:v>
                </c:pt>
                <c:pt idx="3">
                  <c:v>235.53</c:v>
                </c:pt>
                <c:pt idx="4">
                  <c:v>246.2</c:v>
                </c:pt>
                <c:pt idx="5">
                  <c:v>243.83</c:v>
                </c:pt>
                <c:pt idx="6">
                  <c:v>240.88</c:v>
                </c:pt>
                <c:pt idx="7">
                  <c:v>240.03</c:v>
                </c:pt>
                <c:pt idx="8">
                  <c:v>226.98</c:v>
                </c:pt>
                <c:pt idx="9">
                  <c:v>222.34</c:v>
                </c:pt>
                <c:pt idx="10">
                  <c:v>225.41</c:v>
                </c:pt>
              </c:numCache>
            </c:numRef>
          </c:val>
          <c:smooth val="0"/>
          <c:extLst>
            <c:ext xmlns:c16="http://schemas.microsoft.com/office/drawing/2014/chart" uri="{C3380CC4-5D6E-409C-BE32-E72D297353CC}">
              <c16:uniqueId val="{00000004-1224-4EEA-ACBB-0B615AF252EC}"/>
            </c:ext>
          </c:extLst>
        </c:ser>
        <c:ser>
          <c:idx val="5"/>
          <c:order val="5"/>
          <c:tx>
            <c:strRef>
              <c:f>'g6 - 7'!$AV$3</c:f>
              <c:strCache>
                <c:ptCount val="1"/>
                <c:pt idx="0">
                  <c:v>2018</c:v>
                </c:pt>
              </c:strCache>
            </c:strRef>
          </c:tx>
          <c:val>
            <c:numRef>
              <c:f>'g6 - 7'!$AV$21</c:f>
              <c:numCache>
                <c:formatCode>#,##0.00</c:formatCode>
                <c:ptCount val="1"/>
              </c:numCache>
            </c:numRef>
          </c:val>
          <c:smooth val="0"/>
          <c:extLst>
            <c:ext xmlns:c16="http://schemas.microsoft.com/office/drawing/2014/chart" uri="{C3380CC4-5D6E-409C-BE32-E72D297353CC}">
              <c16:uniqueId val="{00000000-9291-4721-B69A-3488D3D54853}"/>
            </c:ext>
          </c:extLst>
        </c:ser>
        <c:dLbls>
          <c:showLegendKey val="0"/>
          <c:showVal val="0"/>
          <c:showCatName val="0"/>
          <c:showSerName val="0"/>
          <c:showPercent val="0"/>
          <c:showBubbleSize val="0"/>
        </c:dLbls>
        <c:marker val="1"/>
        <c:smooth val="0"/>
        <c:axId val="853769504"/>
        <c:axId val="853767328"/>
        <c:extLst>
          <c:ext xmlns:c15="http://schemas.microsoft.com/office/drawing/2012/chart" uri="{02D57815-91ED-43cb-92C2-25804820EDAC}">
            <c15:filteredLineSeries>
              <c15:ser>
                <c:idx val="1"/>
                <c:order val="0"/>
                <c:tx>
                  <c:v>2013</c:v>
                </c:tx>
                <c:spPr>
                  <a:ln w="38100">
                    <a:solidFill>
                      <a:srgbClr val="FF9900"/>
                    </a:solidFill>
                    <a:prstDash val="solid"/>
                  </a:ln>
                </c:spPr>
                <c:marker>
                  <c:symbol val="square"/>
                  <c:size val="9"/>
                  <c:spPr>
                    <a:solidFill>
                      <a:srgbClr val="FF9900"/>
                    </a:solidFill>
                    <a:ln>
                      <a:solidFill>
                        <a:srgbClr val="FF9900"/>
                      </a:solidFill>
                      <a:prstDash val="solid"/>
                    </a:ln>
                  </c:spPr>
                </c:marker>
                <c:cat>
                  <c:strRef>
                    <c:extLst>
                      <c:ext uri="{02D57815-91ED-43cb-92C2-25804820EDAC}">
                        <c15:formulaRef>
                          <c15:sqref>'g6 - 7'!$AC$4:$AC$15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'g6 - 7'!$AQ$4:$AQ$15</c15:sqref>
                        </c15:formulaRef>
                      </c:ext>
                    </c:extLst>
                    <c:numCache>
                      <c:formatCode>#,##0.00</c:formatCode>
                      <c:ptCount val="12"/>
                      <c:pt idx="0">
                        <c:v>223.72</c:v>
                      </c:pt>
                      <c:pt idx="1">
                        <c:v>226.77</c:v>
                      </c:pt>
                      <c:pt idx="2">
                        <c:v>236.15</c:v>
                      </c:pt>
                      <c:pt idx="3">
                        <c:v>240.12</c:v>
                      </c:pt>
                      <c:pt idx="4">
                        <c:v>265.10000000000002</c:v>
                      </c:pt>
                      <c:pt idx="5">
                        <c:v>269.76</c:v>
                      </c:pt>
                      <c:pt idx="6">
                        <c:v>266.70999999999998</c:v>
                      </c:pt>
                      <c:pt idx="7">
                        <c:v>263.57</c:v>
                      </c:pt>
                      <c:pt idx="8">
                        <c:v>239.63</c:v>
                      </c:pt>
                      <c:pt idx="9">
                        <c:v>237.09</c:v>
                      </c:pt>
                      <c:pt idx="10">
                        <c:v>236.75</c:v>
                      </c:pt>
                      <c:pt idx="11">
                        <c:v>233.45</c:v>
                      </c:pt>
                    </c:numCache>
                  </c:numRef>
                </c:val>
                <c:smooth val="0"/>
                <c:extLst>
                  <c:ext xmlns:c16="http://schemas.microsoft.com/office/drawing/2014/chart" uri="{C3380CC4-5D6E-409C-BE32-E72D297353CC}">
                    <c16:uniqueId val="{00000000-1224-4EEA-ACBB-0B615AF252EC}"/>
                  </c:ext>
                </c:extLst>
              </c15:ser>
            </c15:filteredLineSeries>
          </c:ext>
        </c:extLst>
      </c:lineChart>
      <c:catAx>
        <c:axId val="8537695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7328"/>
        <c:crosses val="autoZero"/>
        <c:auto val="1"/>
        <c:lblAlgn val="ctr"/>
        <c:lblOffset val="100"/>
        <c:tickLblSkip val="1"/>
        <c:tickMarkSkip val="1"/>
        <c:noMultiLvlLbl val="0"/>
      </c:catAx>
      <c:valAx>
        <c:axId val="853767328"/>
        <c:scaling>
          <c:orientation val="minMax"/>
          <c:max val="280"/>
          <c:min val="18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de</a:t>
                </a:r>
                <a:r>
                  <a:rPr lang="es-CL" baseline="0"/>
                  <a:t> junio </a:t>
                </a:r>
                <a:r>
                  <a:rPr lang="es-CL"/>
                  <a:t>de 2018/litro</a:t>
                </a:r>
              </a:p>
            </c:rich>
          </c:tx>
          <c:layout>
            <c:manualLayout>
              <c:xMode val="edge"/>
              <c:yMode val="edge"/>
              <c:x val="2.3803637448544739E-2"/>
              <c:y val="0.2918040602067598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9504"/>
        <c:crosses val="autoZero"/>
        <c:crossBetween val="between"/>
        <c:majorUnit val="10"/>
        <c:minorUnit val="5"/>
      </c:valAx>
      <c:spPr>
        <a:solidFill>
          <a:srgbClr val="FFFFFF"/>
        </a:solidFill>
        <a:ln w="12700">
          <a:solidFill>
            <a:srgbClr val="808080"/>
          </a:solidFill>
          <a:prstDash val="solid"/>
        </a:ln>
      </c:spPr>
    </c:plotArea>
    <c:legend>
      <c:legendPos val="r"/>
      <c:layout>
        <c:manualLayout>
          <c:xMode val="edge"/>
          <c:yMode val="edge"/>
          <c:x val="0.20737359442972852"/>
          <c:y val="0.86989795918367352"/>
          <c:w val="0.40307219662058374"/>
          <c:h val="0.130102010444570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7. Evoluciónanual  del precio real promedio a productor</a:t>
            </a:r>
          </a:p>
        </c:rich>
      </c:tx>
      <c:layout>
        <c:manualLayout>
          <c:xMode val="edge"/>
          <c:yMode val="edge"/>
          <c:x val="0.31284186250912183"/>
          <c:y val="3.3678599453418834E-2"/>
        </c:manualLayout>
      </c:layout>
      <c:overlay val="0"/>
      <c:spPr>
        <a:noFill/>
        <a:ln w="25400">
          <a:noFill/>
        </a:ln>
      </c:spPr>
    </c:title>
    <c:autoTitleDeleted val="0"/>
    <c:plotArea>
      <c:layout>
        <c:manualLayout>
          <c:layoutTarget val="inner"/>
          <c:xMode val="edge"/>
          <c:yMode val="edge"/>
          <c:x val="0.13469953960672901"/>
          <c:y val="0.16062176165803099"/>
          <c:w val="0.84617598210059797"/>
          <c:h val="0.637305699481865"/>
        </c:manualLayout>
      </c:layout>
      <c:lineChart>
        <c:grouping val="standard"/>
        <c:varyColors val="0"/>
        <c:ser>
          <c:idx val="0"/>
          <c:order val="0"/>
          <c:tx>
            <c:strRef>
              <c:f>'g6 - 7'!$AU$36</c:f>
              <c:strCache>
                <c:ptCount val="1"/>
                <c:pt idx="0">
                  <c:v>Promedio</c:v>
                </c:pt>
              </c:strCache>
            </c:strRef>
          </c:tx>
          <c:spPr>
            <a:ln w="38100">
              <a:solidFill>
                <a:srgbClr val="FF0000"/>
              </a:solidFill>
              <a:prstDash val="solid"/>
            </a:ln>
          </c:spPr>
          <c:marker>
            <c:symbol val="square"/>
            <c:size val="6"/>
            <c:spPr>
              <a:solidFill>
                <a:srgbClr val="FF0000"/>
              </a:solidFill>
              <a:ln>
                <a:solidFill>
                  <a:srgbClr val="FF0000"/>
                </a:solidFill>
                <a:prstDash val="solid"/>
              </a:ln>
            </c:spPr>
          </c:marker>
          <c:cat>
            <c:numRef>
              <c:f>'g6 - 7'!$AQ$60:$AQ$76</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'g6 - 7'!$AU$60:$AU$76</c:f>
              <c:numCache>
                <c:formatCode>#,##0.00</c:formatCode>
                <c:ptCount val="17"/>
                <c:pt idx="0">
                  <c:v>169.72</c:v>
                </c:pt>
                <c:pt idx="1">
                  <c:v>186.98</c:v>
                </c:pt>
                <c:pt idx="2">
                  <c:v>192.83</c:v>
                </c:pt>
                <c:pt idx="3">
                  <c:v>192.06</c:v>
                </c:pt>
                <c:pt idx="4">
                  <c:v>184.25</c:v>
                </c:pt>
                <c:pt idx="5">
                  <c:v>251</c:v>
                </c:pt>
                <c:pt idx="6">
                  <c:v>261.83</c:v>
                </c:pt>
                <c:pt idx="7">
                  <c:v>198.57</c:v>
                </c:pt>
                <c:pt idx="8">
                  <c:v>220.56</c:v>
                </c:pt>
                <c:pt idx="9">
                  <c:v>232.28</c:v>
                </c:pt>
                <c:pt idx="10">
                  <c:v>233.63</c:v>
                </c:pt>
                <c:pt idx="11">
                  <c:v>242.49</c:v>
                </c:pt>
                <c:pt idx="12">
                  <c:v>257.60000000000002</c:v>
                </c:pt>
                <c:pt idx="13">
                  <c:v>222.97</c:v>
                </c:pt>
                <c:pt idx="14">
                  <c:v>211.81</c:v>
                </c:pt>
                <c:pt idx="15">
                  <c:v>229.38</c:v>
                </c:pt>
                <c:pt idx="16">
                  <c:v>231.24</c:v>
                </c:pt>
              </c:numCache>
            </c:numRef>
          </c:val>
          <c:smooth val="0"/>
          <c:extLst>
            <c:ext xmlns:c16="http://schemas.microsoft.com/office/drawing/2014/chart" uri="{C3380CC4-5D6E-409C-BE32-E72D297353CC}">
              <c16:uniqueId val="{00000000-D8B7-419D-B42A-038C2CAD730D}"/>
            </c:ext>
          </c:extLst>
        </c:ser>
        <c:dLbls>
          <c:showLegendKey val="0"/>
          <c:showVal val="0"/>
          <c:showCatName val="0"/>
          <c:showSerName val="0"/>
          <c:showPercent val="0"/>
          <c:showBubbleSize val="0"/>
        </c:dLbls>
        <c:marker val="1"/>
        <c:smooth val="0"/>
        <c:axId val="853762976"/>
        <c:axId val="853763520"/>
      </c:lineChart>
      <c:catAx>
        <c:axId val="853762976"/>
        <c:scaling>
          <c:orientation val="minMax"/>
        </c:scaling>
        <c:delete val="0"/>
        <c:axPos val="b"/>
        <c:numFmt formatCode="General" sourceLinked="1"/>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853763520"/>
        <c:crosses val="autoZero"/>
        <c:auto val="1"/>
        <c:lblAlgn val="ctr"/>
        <c:lblOffset val="100"/>
        <c:tickLblSkip val="1"/>
        <c:tickMarkSkip val="1"/>
        <c:noMultiLvlLbl val="0"/>
      </c:catAx>
      <c:valAx>
        <c:axId val="853763520"/>
        <c:scaling>
          <c:orientation val="minMax"/>
          <c:max val="280"/>
          <c:min val="1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sz="900" b="0" i="0" baseline="0">
                    <a:effectLst/>
                  </a:rPr>
                  <a:t>$ de junio</a:t>
                </a:r>
              </a:p>
              <a:p>
                <a:pPr>
                  <a:defRPr sz="900" b="0" i="0" u="none" strike="noStrike" baseline="0">
                    <a:solidFill>
                      <a:srgbClr val="000000"/>
                    </a:solidFill>
                    <a:latin typeface="Arial"/>
                    <a:ea typeface="Arial"/>
                    <a:cs typeface="Arial"/>
                  </a:defRPr>
                </a:pPr>
                <a:r>
                  <a:rPr lang="es-CL" sz="900" b="0" i="0" baseline="0">
                    <a:effectLst/>
                  </a:rPr>
                  <a:t> de 2018/litro</a:t>
                </a:r>
                <a:endParaRPr lang="es-CL" sz="900">
                  <a:effectLst/>
                </a:endParaRPr>
              </a:p>
            </c:rich>
          </c:tx>
          <c:layout>
            <c:manualLayout>
              <c:xMode val="edge"/>
              <c:yMode val="edge"/>
              <c:x val="3.0316371743854598E-2"/>
              <c:y val="0.2920361501204101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76297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L" sz="900" b="1" baseline="0">
                <a:solidFill>
                  <a:sysClr val="windowText" lastClr="000000"/>
                </a:solidFill>
                <a:latin typeface="Arial" panose="020B0604020202020204" pitchFamily="34" charset="0"/>
                <a:cs typeface="Arial" panose="020B0604020202020204" pitchFamily="34" charset="0"/>
              </a:rPr>
              <a:t>Gráfico 8. Remate de Precios Global Dairy Trade</a:t>
            </a:r>
            <a:r>
              <a:rPr lang="es-CL" sz="900" b="1">
                <a:solidFill>
                  <a:sysClr val="windowText" lastClr="000000"/>
                </a:solidFill>
                <a:latin typeface="Arial" panose="020B0604020202020204" pitchFamily="34" charset="0"/>
                <a:cs typeface="Arial" panose="020B0604020202020204" pitchFamily="34" charset="0"/>
              </a:rPr>
              <a:t> </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8.0006092336982387E-2"/>
          <c:y val="0.12043187499999999"/>
          <c:w val="0.89339704902427419"/>
          <c:h val="0.5989440625000001"/>
        </c:manualLayout>
      </c:layout>
      <c:lineChart>
        <c:grouping val="standard"/>
        <c:varyColors val="0"/>
        <c:ser>
          <c:idx val="0"/>
          <c:order val="0"/>
          <c:tx>
            <c:strRef>
              <c:f>'g8'!$AD$2</c:f>
              <c:strCache>
                <c:ptCount val="1"/>
                <c:pt idx="0">
                  <c:v>Leche descremada en polvo </c:v>
                </c:pt>
              </c:strCache>
            </c:strRef>
          </c:tx>
          <c:spPr>
            <a:ln w="38100" cap="rnd">
              <a:solidFill>
                <a:srgbClr val="0070C0"/>
              </a:solidFill>
              <a:round/>
            </a:ln>
            <a:effectLst/>
          </c:spPr>
          <c:marker>
            <c:symbol val="none"/>
          </c:marker>
          <c:cat>
            <c:numRef>
              <c:f>'g8'!$AC$3:$AC$46</c:f>
              <c:numCache>
                <c:formatCode>mmm\-yy</c:formatCode>
                <c:ptCount val="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numCache>
            </c:numRef>
          </c:cat>
          <c:val>
            <c:numRef>
              <c:f>'g8'!$AD$3:$AD$46</c:f>
              <c:numCache>
                <c:formatCode>#,##0</c:formatCode>
                <c:ptCount val="44"/>
                <c:pt idx="0">
                  <c:v>2387.5</c:v>
                </c:pt>
                <c:pt idx="1">
                  <c:v>2671</c:v>
                </c:pt>
                <c:pt idx="2">
                  <c:v>2833</c:v>
                </c:pt>
                <c:pt idx="3">
                  <c:v>2360</c:v>
                </c:pt>
                <c:pt idx="4">
                  <c:v>2020</c:v>
                </c:pt>
                <c:pt idx="5">
                  <c:v>1980</c:v>
                </c:pt>
                <c:pt idx="6">
                  <c:v>1788.5</c:v>
                </c:pt>
                <c:pt idx="7">
                  <c:v>1470</c:v>
                </c:pt>
                <c:pt idx="8">
                  <c:v>1845</c:v>
                </c:pt>
                <c:pt idx="9">
                  <c:v>2222.5</c:v>
                </c:pt>
                <c:pt idx="10">
                  <c:v>1934.5</c:v>
                </c:pt>
                <c:pt idx="11">
                  <c:v>1904.5</c:v>
                </c:pt>
                <c:pt idx="12">
                  <c:v>1862.5</c:v>
                </c:pt>
                <c:pt idx="13">
                  <c:v>1777</c:v>
                </c:pt>
                <c:pt idx="14">
                  <c:v>1766.5</c:v>
                </c:pt>
                <c:pt idx="15">
                  <c:v>1724</c:v>
                </c:pt>
                <c:pt idx="16">
                  <c:v>1667</c:v>
                </c:pt>
                <c:pt idx="17">
                  <c:v>1884</c:v>
                </c:pt>
                <c:pt idx="18">
                  <c:v>1932.5</c:v>
                </c:pt>
                <c:pt idx="19">
                  <c:v>1996.5</c:v>
                </c:pt>
                <c:pt idx="20">
                  <c:v>2258.5</c:v>
                </c:pt>
                <c:pt idx="21">
                  <c:v>2206.5</c:v>
                </c:pt>
                <c:pt idx="22">
                  <c:v>2445.5</c:v>
                </c:pt>
                <c:pt idx="23">
                  <c:v>2595.5</c:v>
                </c:pt>
                <c:pt idx="24">
                  <c:v>2636</c:v>
                </c:pt>
                <c:pt idx="25">
                  <c:v>2591</c:v>
                </c:pt>
                <c:pt idx="26">
                  <c:v>2033</c:v>
                </c:pt>
                <c:pt idx="27">
                  <c:v>1978.5</c:v>
                </c:pt>
                <c:pt idx="28">
                  <c:v>1990</c:v>
                </c:pt>
                <c:pt idx="29">
                  <c:v>2187</c:v>
                </c:pt>
                <c:pt idx="30">
                  <c:v>2057</c:v>
                </c:pt>
                <c:pt idx="31">
                  <c:v>1967</c:v>
                </c:pt>
                <c:pt idx="32">
                  <c:v>1932</c:v>
                </c:pt>
                <c:pt idx="33">
                  <c:v>1846</c:v>
                </c:pt>
                <c:pt idx="34">
                  <c:v>1759.5</c:v>
                </c:pt>
                <c:pt idx="35">
                  <c:v>1724.5</c:v>
                </c:pt>
                <c:pt idx="36">
                  <c:v>1758.5</c:v>
                </c:pt>
                <c:pt idx="37">
                  <c:v>1882</c:v>
                </c:pt>
                <c:pt idx="38">
                  <c:v>1969</c:v>
                </c:pt>
                <c:pt idx="39">
                  <c:v>1881</c:v>
                </c:pt>
                <c:pt idx="40">
                  <c:v>2023</c:v>
                </c:pt>
                <c:pt idx="41">
                  <c:v>2027</c:v>
                </c:pt>
                <c:pt idx="42">
                  <c:v>1936</c:v>
                </c:pt>
                <c:pt idx="43">
                  <c:v>1972</c:v>
                </c:pt>
              </c:numCache>
            </c:numRef>
          </c:val>
          <c:smooth val="0"/>
          <c:extLst>
            <c:ext xmlns:c16="http://schemas.microsoft.com/office/drawing/2014/chart" uri="{C3380CC4-5D6E-409C-BE32-E72D297353CC}">
              <c16:uniqueId val="{00000000-10D9-4330-84FD-C69252A3DDB3}"/>
            </c:ext>
          </c:extLst>
        </c:ser>
        <c:ser>
          <c:idx val="1"/>
          <c:order val="1"/>
          <c:tx>
            <c:strRef>
              <c:f>'g8'!$AE$2</c:f>
              <c:strCache>
                <c:ptCount val="1"/>
                <c:pt idx="0">
                  <c:v>Leche entera en polvo</c:v>
                </c:pt>
              </c:strCache>
            </c:strRef>
          </c:tx>
          <c:spPr>
            <a:ln w="38100" cap="rnd">
              <a:solidFill>
                <a:srgbClr val="92D050"/>
              </a:solidFill>
              <a:round/>
            </a:ln>
            <a:effectLst/>
          </c:spPr>
          <c:marker>
            <c:symbol val="none"/>
          </c:marker>
          <c:cat>
            <c:numRef>
              <c:f>'g8'!$AC$3:$AC$46</c:f>
              <c:numCache>
                <c:formatCode>mmm\-yy</c:formatCode>
                <c:ptCount val="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numCache>
            </c:numRef>
          </c:cat>
          <c:val>
            <c:numRef>
              <c:f>'g8'!$AE$3:$AE$46</c:f>
              <c:numCache>
                <c:formatCode>#,##0</c:formatCode>
                <c:ptCount val="44"/>
                <c:pt idx="0">
                  <c:v>2354.5</c:v>
                </c:pt>
                <c:pt idx="1">
                  <c:v>3073</c:v>
                </c:pt>
                <c:pt idx="2">
                  <c:v>3084.5</c:v>
                </c:pt>
                <c:pt idx="3">
                  <c:v>2492</c:v>
                </c:pt>
                <c:pt idx="4">
                  <c:v>2388</c:v>
                </c:pt>
                <c:pt idx="5">
                  <c:v>2318</c:v>
                </c:pt>
                <c:pt idx="6">
                  <c:v>1951</c:v>
                </c:pt>
                <c:pt idx="7">
                  <c:v>1723</c:v>
                </c:pt>
                <c:pt idx="8">
                  <c:v>2286.5</c:v>
                </c:pt>
                <c:pt idx="9">
                  <c:v>2759</c:v>
                </c:pt>
                <c:pt idx="10">
                  <c:v>2300.5</c:v>
                </c:pt>
                <c:pt idx="11">
                  <c:v>2282</c:v>
                </c:pt>
                <c:pt idx="12">
                  <c:v>2199</c:v>
                </c:pt>
                <c:pt idx="13">
                  <c:v>1921</c:v>
                </c:pt>
                <c:pt idx="14">
                  <c:v>1972.5</c:v>
                </c:pt>
                <c:pt idx="15">
                  <c:v>2084.5</c:v>
                </c:pt>
                <c:pt idx="16">
                  <c:v>2214</c:v>
                </c:pt>
                <c:pt idx="17">
                  <c:v>2161.5</c:v>
                </c:pt>
                <c:pt idx="18">
                  <c:v>2070.5</c:v>
                </c:pt>
                <c:pt idx="19">
                  <c:v>2480</c:v>
                </c:pt>
                <c:pt idx="20">
                  <c:v>2787.5</c:v>
                </c:pt>
                <c:pt idx="21">
                  <c:v>2720.5</c:v>
                </c:pt>
                <c:pt idx="22">
                  <c:v>3370</c:v>
                </c:pt>
                <c:pt idx="23">
                  <c:v>3580.5</c:v>
                </c:pt>
                <c:pt idx="24">
                  <c:v>3288.5</c:v>
                </c:pt>
                <c:pt idx="25">
                  <c:v>3251.5</c:v>
                </c:pt>
                <c:pt idx="26">
                  <c:v>2818.5</c:v>
                </c:pt>
                <c:pt idx="27">
                  <c:v>2961</c:v>
                </c:pt>
                <c:pt idx="28">
                  <c:v>3272.5</c:v>
                </c:pt>
                <c:pt idx="29">
                  <c:v>3082.5</c:v>
                </c:pt>
                <c:pt idx="30">
                  <c:v>3112.5</c:v>
                </c:pt>
                <c:pt idx="31">
                  <c:v>3149</c:v>
                </c:pt>
                <c:pt idx="32">
                  <c:v>3111</c:v>
                </c:pt>
                <c:pt idx="33">
                  <c:v>3025.5</c:v>
                </c:pt>
                <c:pt idx="34">
                  <c:v>2815</c:v>
                </c:pt>
                <c:pt idx="35">
                  <c:v>2792.5</c:v>
                </c:pt>
                <c:pt idx="36">
                  <c:v>2948</c:v>
                </c:pt>
                <c:pt idx="37">
                  <c:v>3236</c:v>
                </c:pt>
                <c:pt idx="38">
                  <c:v>3229</c:v>
                </c:pt>
                <c:pt idx="39">
                  <c:v>3294.5</c:v>
                </c:pt>
                <c:pt idx="40">
                  <c:v>3228.5</c:v>
                </c:pt>
                <c:pt idx="41">
                  <c:v>3197</c:v>
                </c:pt>
                <c:pt idx="42">
                  <c:v>2939</c:v>
                </c:pt>
                <c:pt idx="43">
                  <c:v>2958</c:v>
                </c:pt>
              </c:numCache>
            </c:numRef>
          </c:val>
          <c:smooth val="0"/>
          <c:extLst>
            <c:ext xmlns:c16="http://schemas.microsoft.com/office/drawing/2014/chart" uri="{C3380CC4-5D6E-409C-BE32-E72D297353CC}">
              <c16:uniqueId val="{00000004-10D9-4330-84FD-C69252A3DDB3}"/>
            </c:ext>
          </c:extLst>
        </c:ser>
        <c:ser>
          <c:idx val="2"/>
          <c:order val="2"/>
          <c:tx>
            <c:strRef>
              <c:f>'g8'!$AF$2</c:f>
              <c:strCache>
                <c:ptCount val="1"/>
                <c:pt idx="0">
                  <c:v>Mantequilla</c:v>
                </c:pt>
              </c:strCache>
            </c:strRef>
          </c:tx>
          <c:spPr>
            <a:ln w="38100" cap="rnd">
              <a:solidFill>
                <a:srgbClr val="FFC000"/>
              </a:solidFill>
              <a:round/>
            </a:ln>
            <a:effectLst/>
          </c:spPr>
          <c:marker>
            <c:symbol val="none"/>
          </c:marker>
          <c:cat>
            <c:numRef>
              <c:f>'g8'!$AC$3:$AC$46</c:f>
              <c:numCache>
                <c:formatCode>mmm\-yy</c:formatCode>
                <c:ptCount val="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numCache>
            </c:numRef>
          </c:cat>
          <c:val>
            <c:numRef>
              <c:f>'g8'!$AF$3:$AF$46</c:f>
              <c:numCache>
                <c:formatCode>#,##0</c:formatCode>
                <c:ptCount val="44"/>
                <c:pt idx="0">
                  <c:v>3561</c:v>
                </c:pt>
                <c:pt idx="1">
                  <c:v>3803</c:v>
                </c:pt>
                <c:pt idx="2">
                  <c:v>3733.5</c:v>
                </c:pt>
                <c:pt idx="3">
                  <c:v>3142.5</c:v>
                </c:pt>
                <c:pt idx="4">
                  <c:v>2958</c:v>
                </c:pt>
                <c:pt idx="5">
                  <c:v>2663</c:v>
                </c:pt>
                <c:pt idx="6">
                  <c:v>2577</c:v>
                </c:pt>
                <c:pt idx="7">
                  <c:v>2417</c:v>
                </c:pt>
                <c:pt idx="8">
                  <c:v>2927</c:v>
                </c:pt>
                <c:pt idx="9">
                  <c:v>2943.5</c:v>
                </c:pt>
                <c:pt idx="10">
                  <c:v>2641.5</c:v>
                </c:pt>
                <c:pt idx="11">
                  <c:v>3072.5</c:v>
                </c:pt>
                <c:pt idx="12">
                  <c:v>3238</c:v>
                </c:pt>
                <c:pt idx="13">
                  <c:v>2869.5</c:v>
                </c:pt>
                <c:pt idx="14">
                  <c:v>2772</c:v>
                </c:pt>
                <c:pt idx="15">
                  <c:v>2724</c:v>
                </c:pt>
                <c:pt idx="16">
                  <c:v>2649</c:v>
                </c:pt>
                <c:pt idx="17">
                  <c:v>2836</c:v>
                </c:pt>
                <c:pt idx="18">
                  <c:v>2757.5</c:v>
                </c:pt>
                <c:pt idx="19">
                  <c:v>3072.5</c:v>
                </c:pt>
                <c:pt idx="20">
                  <c:v>3828</c:v>
                </c:pt>
                <c:pt idx="21">
                  <c:v>3937.5</c:v>
                </c:pt>
                <c:pt idx="22">
                  <c:v>4169.5</c:v>
                </c:pt>
                <c:pt idx="23">
                  <c:v>4276</c:v>
                </c:pt>
                <c:pt idx="24">
                  <c:v>4345</c:v>
                </c:pt>
                <c:pt idx="25">
                  <c:v>4595.5</c:v>
                </c:pt>
                <c:pt idx="26">
                  <c:v>4781.5</c:v>
                </c:pt>
                <c:pt idx="27">
                  <c:v>4731.5</c:v>
                </c:pt>
                <c:pt idx="28">
                  <c:v>5195</c:v>
                </c:pt>
                <c:pt idx="29">
                  <c:v>5699.5</c:v>
                </c:pt>
                <c:pt idx="30">
                  <c:v>5889.5</c:v>
                </c:pt>
                <c:pt idx="31">
                  <c:v>5741</c:v>
                </c:pt>
                <c:pt idx="32">
                  <c:v>5990</c:v>
                </c:pt>
                <c:pt idx="33">
                  <c:v>5786.5</c:v>
                </c:pt>
                <c:pt idx="34">
                  <c:v>5330</c:v>
                </c:pt>
                <c:pt idx="35">
                  <c:v>4524.5</c:v>
                </c:pt>
                <c:pt idx="36">
                  <c:v>4699</c:v>
                </c:pt>
                <c:pt idx="37">
                  <c:v>5305.5</c:v>
                </c:pt>
                <c:pt idx="38">
                  <c:v>5280.5</c:v>
                </c:pt>
                <c:pt idx="39">
                  <c:v>5574</c:v>
                </c:pt>
                <c:pt idx="40">
                  <c:v>5717</c:v>
                </c:pt>
                <c:pt idx="41">
                  <c:v>5596</c:v>
                </c:pt>
                <c:pt idx="42">
                  <c:v>5171.5</c:v>
                </c:pt>
                <c:pt idx="43">
                  <c:v>4802</c:v>
                </c:pt>
              </c:numCache>
            </c:numRef>
          </c:val>
          <c:smooth val="0"/>
          <c:extLst>
            <c:ext xmlns:c16="http://schemas.microsoft.com/office/drawing/2014/chart" uri="{C3380CC4-5D6E-409C-BE32-E72D297353CC}">
              <c16:uniqueId val="{00000005-10D9-4330-84FD-C69252A3DDB3}"/>
            </c:ext>
          </c:extLst>
        </c:ser>
        <c:ser>
          <c:idx val="3"/>
          <c:order val="3"/>
          <c:tx>
            <c:strRef>
              <c:f>'g8'!$AG$2</c:f>
              <c:strCache>
                <c:ptCount val="1"/>
                <c:pt idx="0">
                  <c:v>Queso cheddar</c:v>
                </c:pt>
              </c:strCache>
            </c:strRef>
          </c:tx>
          <c:spPr>
            <a:ln w="38100" cap="rnd">
              <a:solidFill>
                <a:srgbClr val="FF0000"/>
              </a:solidFill>
              <a:round/>
            </a:ln>
            <a:effectLst/>
          </c:spPr>
          <c:marker>
            <c:symbol val="none"/>
          </c:marker>
          <c:cat>
            <c:numRef>
              <c:f>'g8'!$AC$3:$AC$46</c:f>
              <c:numCache>
                <c:formatCode>mmm\-yy</c:formatCode>
                <c:ptCount val="4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numCache>
            </c:numRef>
          </c:cat>
          <c:val>
            <c:numRef>
              <c:f>'g8'!$AG$3:$AG$46</c:f>
              <c:numCache>
                <c:formatCode>#,##0</c:formatCode>
                <c:ptCount val="44"/>
                <c:pt idx="0">
                  <c:v>3025.5</c:v>
                </c:pt>
                <c:pt idx="1">
                  <c:v>2845</c:v>
                </c:pt>
                <c:pt idx="2">
                  <c:v>3253.5</c:v>
                </c:pt>
                <c:pt idx="3">
                  <c:v>2837.5</c:v>
                </c:pt>
                <c:pt idx="4">
                  <c:v>2878.5</c:v>
                </c:pt>
                <c:pt idx="5">
                  <c:v>3091.5</c:v>
                </c:pt>
                <c:pt idx="6">
                  <c:v>2836.5</c:v>
                </c:pt>
                <c:pt idx="7">
                  <c:v>2720.5</c:v>
                </c:pt>
                <c:pt idx="8">
                  <c:v>3059.5</c:v>
                </c:pt>
                <c:pt idx="9">
                  <c:v>3198.5</c:v>
                </c:pt>
                <c:pt idx="10">
                  <c:v>2930.5</c:v>
                </c:pt>
                <c:pt idx="11">
                  <c:v>2842.5</c:v>
                </c:pt>
                <c:pt idx="12">
                  <c:v>2915.5</c:v>
                </c:pt>
                <c:pt idx="13">
                  <c:v>2671</c:v>
                </c:pt>
                <c:pt idx="14">
                  <c:v>2484.5</c:v>
                </c:pt>
                <c:pt idx="15">
                  <c:v>2707</c:v>
                </c:pt>
                <c:pt idx="16">
                  <c:v>2710</c:v>
                </c:pt>
                <c:pt idx="17">
                  <c:v>2775.5</c:v>
                </c:pt>
                <c:pt idx="18">
                  <c:v>2894</c:v>
                </c:pt>
                <c:pt idx="19">
                  <c:v>3023</c:v>
                </c:pt>
                <c:pt idx="20">
                  <c:v>3477</c:v>
                </c:pt>
                <c:pt idx="21">
                  <c:v>3360</c:v>
                </c:pt>
                <c:pt idx="22">
                  <c:v>3514.5</c:v>
                </c:pt>
                <c:pt idx="23">
                  <c:v>3789</c:v>
                </c:pt>
                <c:pt idx="24">
                  <c:v>3917</c:v>
                </c:pt>
                <c:pt idx="25">
                  <c:v>3694</c:v>
                </c:pt>
                <c:pt idx="26">
                  <c:v>3420.5</c:v>
                </c:pt>
                <c:pt idx="27">
                  <c:v>3375</c:v>
                </c:pt>
                <c:pt idx="28">
                  <c:v>3696</c:v>
                </c:pt>
                <c:pt idx="29">
                  <c:v>4204.5</c:v>
                </c:pt>
                <c:pt idx="30">
                  <c:v>4081.5</c:v>
                </c:pt>
                <c:pt idx="31">
                  <c:v>3968.5</c:v>
                </c:pt>
                <c:pt idx="32">
                  <c:v>4075</c:v>
                </c:pt>
                <c:pt idx="33">
                  <c:v>4108</c:v>
                </c:pt>
                <c:pt idx="34">
                  <c:v>3916</c:v>
                </c:pt>
                <c:pt idx="35">
                  <c:v>3542.5</c:v>
                </c:pt>
                <c:pt idx="36">
                  <c:v>3401.5</c:v>
                </c:pt>
                <c:pt idx="37">
                  <c:v>3712.5</c:v>
                </c:pt>
                <c:pt idx="38">
                  <c:v>3684</c:v>
                </c:pt>
                <c:pt idx="39">
                  <c:v>3767</c:v>
                </c:pt>
                <c:pt idx="40">
                  <c:v>4114.5</c:v>
                </c:pt>
                <c:pt idx="41">
                  <c:v>3922.5</c:v>
                </c:pt>
                <c:pt idx="42">
                  <c:v>3654.5</c:v>
                </c:pt>
                <c:pt idx="43">
                  <c:v>3663</c:v>
                </c:pt>
              </c:numCache>
            </c:numRef>
          </c:val>
          <c:smooth val="0"/>
          <c:extLst>
            <c:ext xmlns:c16="http://schemas.microsoft.com/office/drawing/2014/chart" uri="{C3380CC4-5D6E-409C-BE32-E72D297353CC}">
              <c16:uniqueId val="{00000006-10D9-4330-84FD-C69252A3DDB3}"/>
            </c:ext>
          </c:extLst>
        </c:ser>
        <c:dLbls>
          <c:showLegendKey val="0"/>
          <c:showVal val="0"/>
          <c:showCatName val="0"/>
          <c:showSerName val="0"/>
          <c:showPercent val="0"/>
          <c:showBubbleSize val="0"/>
        </c:dLbls>
        <c:smooth val="0"/>
        <c:axId val="1795468911"/>
        <c:axId val="1796429727"/>
      </c:lineChart>
      <c:dateAx>
        <c:axId val="1795468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796429727"/>
        <c:crosses val="autoZero"/>
        <c:auto val="1"/>
        <c:lblOffset val="100"/>
        <c:baseTimeUnit val="months"/>
      </c:dateAx>
      <c:valAx>
        <c:axId val="1796429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795468911"/>
        <c:crosses val="autoZero"/>
        <c:crossBetween val="between"/>
      </c:valAx>
      <c:spPr>
        <a:noFill/>
        <a:ln>
          <a:noFill/>
        </a:ln>
        <a:effectLst/>
      </c:spPr>
    </c:plotArea>
    <c:legend>
      <c:legendPos val="b"/>
      <c:layout>
        <c:manualLayout>
          <c:xMode val="edge"/>
          <c:yMode val="edge"/>
          <c:x val="0"/>
          <c:y val="0.83777687499999998"/>
          <c:w val="0.99352213231794384"/>
          <c:h val="0.12799312499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1" l="0.75" r="0.75" t="1" header="0.51180555555555596" footer="0.51180555555555596"/>
    <c:pageSetup firstPageNumber="0"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Gráfico</a:t>
            </a:r>
            <a:r>
              <a:rPr lang="es-CL" sz="900" b="1" baseline="0">
                <a:latin typeface="Arial" panose="020B0604020202020204" pitchFamily="34" charset="0"/>
                <a:cs typeface="Arial" panose="020B0604020202020204" pitchFamily="34" charset="0"/>
              </a:rPr>
              <a:t> 9. </a:t>
            </a:r>
            <a:r>
              <a:rPr lang="es-CL" sz="900" b="1">
                <a:latin typeface="Arial" panose="020B0604020202020204" pitchFamily="34" charset="0"/>
                <a:cs typeface="Arial" panose="020B0604020202020204" pitchFamily="34" charset="0"/>
              </a:rPr>
              <a:t>Precios a productor Sudamérica, Nueva Zelanda,</a:t>
            </a:r>
            <a:r>
              <a:rPr lang="es-CL" sz="900" b="1" baseline="0">
                <a:latin typeface="Arial" panose="020B0604020202020204" pitchFamily="34" charset="0"/>
                <a:cs typeface="Arial" panose="020B0604020202020204" pitchFamily="34" charset="0"/>
              </a:rPr>
              <a:t> </a:t>
            </a:r>
            <a:r>
              <a:rPr lang="es-CL" sz="900" b="1">
                <a:latin typeface="Arial" panose="020B0604020202020204" pitchFamily="34" charset="0"/>
                <a:cs typeface="Arial" panose="020B0604020202020204" pitchFamily="34" charset="0"/>
              </a:rPr>
              <a:t>USA y UE </a:t>
            </a:r>
          </a:p>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Enero 2014 - mayo</a:t>
            </a:r>
            <a:r>
              <a:rPr lang="es-CL" sz="900" b="1" baseline="0">
                <a:latin typeface="Arial" panose="020B0604020202020204" pitchFamily="34" charset="0"/>
                <a:cs typeface="Arial" panose="020B0604020202020204" pitchFamily="34" charset="0"/>
              </a:rPr>
              <a:t> 2018</a:t>
            </a:r>
            <a:endParaRPr lang="es-CL" sz="900" b="1">
              <a:latin typeface="Arial" panose="020B0604020202020204" pitchFamily="34" charset="0"/>
              <a:cs typeface="Arial" panose="020B0604020202020204" pitchFamily="34" charset="0"/>
            </a:endParaRPr>
          </a:p>
          <a:p>
            <a:pPr>
              <a:defRPr sz="900" b="1">
                <a:latin typeface="Arial" panose="020B0604020202020204" pitchFamily="34" charset="0"/>
                <a:cs typeface="Arial" panose="020B0604020202020204" pitchFamily="34" charset="0"/>
              </a:defRPr>
            </a:pPr>
            <a:r>
              <a:rPr lang="es-CL" sz="900" b="1">
                <a:latin typeface="Arial" panose="020B0604020202020204" pitchFamily="34" charset="0"/>
                <a:cs typeface="Arial" panose="020B0604020202020204" pitchFamily="34" charset="0"/>
              </a:rPr>
              <a:t>(US$/lt)</a:t>
            </a:r>
          </a:p>
        </c:rich>
      </c:tx>
      <c:overlay val="0"/>
    </c:title>
    <c:autoTitleDeleted val="0"/>
    <c:plotArea>
      <c:layout>
        <c:manualLayout>
          <c:layoutTarget val="inner"/>
          <c:xMode val="edge"/>
          <c:yMode val="edge"/>
          <c:x val="7.6311695906432747E-2"/>
          <c:y val="0.13369606256742181"/>
          <c:w val="0.88469707602339176"/>
          <c:h val="0.6063627292340884"/>
        </c:manualLayout>
      </c:layout>
      <c:lineChart>
        <c:grouping val="standard"/>
        <c:varyColors val="0"/>
        <c:ser>
          <c:idx val="0"/>
          <c:order val="0"/>
          <c:tx>
            <c:strRef>
              <c:f>'g9'!$AB$4</c:f>
              <c:strCache>
                <c:ptCount val="1"/>
                <c:pt idx="0">
                  <c:v>Chile</c:v>
                </c:pt>
              </c:strCache>
            </c:strRef>
          </c:tx>
          <c:spPr>
            <a:ln w="31750">
              <a:solidFill>
                <a:srgbClr val="FF0000"/>
              </a:solidFill>
            </a:ln>
          </c:spPr>
          <c:marker>
            <c:symbol val="square"/>
            <c:size val="5"/>
            <c:spPr>
              <a:solidFill>
                <a:srgbClr val="FF0000"/>
              </a:solidFill>
              <a:ln w="22225">
                <a:solidFill>
                  <a:srgbClr val="FF0000">
                    <a:alpha val="97000"/>
                  </a:srgbClr>
                </a:solidFill>
              </a:ln>
            </c:spPr>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'g9'!$AC$6:$AC$58</c:f>
              <c:numCache>
                <c:formatCode>0.00</c:formatCode>
                <c:ptCount val="53"/>
                <c:pt idx="0">
                  <c:v>0.4352646925638935</c:v>
                </c:pt>
                <c:pt idx="1">
                  <c:v>0.4327675351297825</c:v>
                </c:pt>
                <c:pt idx="2">
                  <c:v>0.43974981230010723</c:v>
                </c:pt>
                <c:pt idx="3">
                  <c:v>0.4531039385411072</c:v>
                </c:pt>
                <c:pt idx="4">
                  <c:v>0.47255861520124154</c:v>
                </c:pt>
                <c:pt idx="5">
                  <c:v>0.47130226194709496</c:v>
                </c:pt>
                <c:pt idx="6">
                  <c:v>0.45705170276973878</c:v>
                </c:pt>
                <c:pt idx="7">
                  <c:v>0.438060830460822</c:v>
                </c:pt>
                <c:pt idx="8">
                  <c:v>0.40981148098970799</c:v>
                </c:pt>
                <c:pt idx="9">
                  <c:v>0.40052205159496934</c:v>
                </c:pt>
                <c:pt idx="10">
                  <c:v>0.38772270509629769</c:v>
                </c:pt>
                <c:pt idx="11">
                  <c:v>0.37096255785837934</c:v>
                </c:pt>
                <c:pt idx="12">
                  <c:v>0.3283570185058784</c:v>
                </c:pt>
                <c:pt idx="13">
                  <c:v>0.32649821404947749</c:v>
                </c:pt>
                <c:pt idx="14">
                  <c:v>0.33557507121899277</c:v>
                </c:pt>
                <c:pt idx="15">
                  <c:v>0.35236744419518368</c:v>
                </c:pt>
                <c:pt idx="16">
                  <c:v>0.37093675342202331</c:v>
                </c:pt>
                <c:pt idx="17">
                  <c:v>0.35876488768992032</c:v>
                </c:pt>
                <c:pt idx="18">
                  <c:v>0.34491056815075394</c:v>
                </c:pt>
                <c:pt idx="19">
                  <c:v>0.31355191506411928</c:v>
                </c:pt>
                <c:pt idx="20">
                  <c:v>0.2876704407382194</c:v>
                </c:pt>
                <c:pt idx="21">
                  <c:v>0.27876261152338849</c:v>
                </c:pt>
                <c:pt idx="22">
                  <c:v>0.27133430961069527</c:v>
                </c:pt>
                <c:pt idx="23">
                  <c:v>0.2641152564899934</c:v>
                </c:pt>
                <c:pt idx="24">
                  <c:v>0.25954777906442017</c:v>
                </c:pt>
                <c:pt idx="25">
                  <c:v>0.27446979462699972</c:v>
                </c:pt>
                <c:pt idx="26">
                  <c:v>0.29703795077668249</c:v>
                </c:pt>
                <c:pt idx="27">
                  <c:v>0.3194501506193233</c:v>
                </c:pt>
                <c:pt idx="28">
                  <c:v>0.31281601743866283</c:v>
                </c:pt>
                <c:pt idx="29">
                  <c:v>0.31476852664322547</c:v>
                </c:pt>
                <c:pt idx="30">
                  <c:v>0.32598952415505633</c:v>
                </c:pt>
                <c:pt idx="31">
                  <c:v>0.32046298218975594</c:v>
                </c:pt>
                <c:pt idx="32">
                  <c:v>0.3028270926867066</c:v>
                </c:pt>
                <c:pt idx="33">
                  <c:v>0.30074311190596231</c:v>
                </c:pt>
                <c:pt idx="34">
                  <c:v>0.29640410995627114</c:v>
                </c:pt>
                <c:pt idx="35">
                  <c:v>0.29589244660980002</c:v>
                </c:pt>
                <c:pt idx="36">
                  <c:v>0.31815156988652554</c:v>
                </c:pt>
                <c:pt idx="37">
                  <c:v>0.3348209253750139</c:v>
                </c:pt>
                <c:pt idx="38">
                  <c:v>0.33974457608862912</c:v>
                </c:pt>
                <c:pt idx="39">
                  <c:v>0.35033524295583146</c:v>
                </c:pt>
                <c:pt idx="40">
                  <c:v>0.35845990251707888</c:v>
                </c:pt>
                <c:pt idx="41">
                  <c:v>0.35878945205616769</c:v>
                </c:pt>
                <c:pt idx="42">
                  <c:v>0.35697386699079731</c:v>
                </c:pt>
                <c:pt idx="43">
                  <c:v>0.36418003302486734</c:v>
                </c:pt>
                <c:pt idx="44">
                  <c:v>0.3554200072385274</c:v>
                </c:pt>
                <c:pt idx="45">
                  <c:v>0.34540736863758276</c:v>
                </c:pt>
                <c:pt idx="46">
                  <c:v>0.34989165324228805</c:v>
                </c:pt>
                <c:pt idx="47">
                  <c:v>0.33949122219880945</c:v>
                </c:pt>
                <c:pt idx="48">
                  <c:v>0.36113898974825176</c:v>
                </c:pt>
                <c:pt idx="49">
                  <c:v>0.37237848062877926</c:v>
                </c:pt>
                <c:pt idx="50">
                  <c:v>0.38230478167032955</c:v>
                </c:pt>
                <c:pt idx="51">
                  <c:v>0.39439004083574514</c:v>
                </c:pt>
                <c:pt idx="52">
                  <c:v>0.38489485492641784</c:v>
                </c:pt>
              </c:numCache>
            </c:numRef>
          </c:val>
          <c:smooth val="0"/>
          <c:extLst>
            <c:ext xmlns:c16="http://schemas.microsoft.com/office/drawing/2014/chart" uri="{C3380CC4-5D6E-409C-BE32-E72D297353CC}">
              <c16:uniqueId val="{00000000-F549-4B3D-AD09-976F1DE88742}"/>
            </c:ext>
          </c:extLst>
        </c:ser>
        <c:ser>
          <c:idx val="1"/>
          <c:order val="1"/>
          <c:tx>
            <c:strRef>
              <c:f>'g9'!$AD$4</c:f>
              <c:strCache>
                <c:ptCount val="1"/>
                <c:pt idx="0">
                  <c:v>Brasil</c:v>
                </c:pt>
              </c:strCache>
            </c:strRef>
          </c:tx>
          <c:spPr>
            <a:ln>
              <a:solidFill>
                <a:schemeClr val="accent5"/>
              </a:solidFill>
            </a:ln>
          </c:spPr>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'g9'!$AE$6:$AE$58</c:f>
              <c:numCache>
                <c:formatCode>0.00</c:formatCode>
                <c:ptCount val="53"/>
                <c:pt idx="0">
                  <c:v>0.4200324952412231</c:v>
                </c:pt>
                <c:pt idx="1">
                  <c:v>0.41532246223292457</c:v>
                </c:pt>
                <c:pt idx="2">
                  <c:v>0.4379579952891906</c:v>
                </c:pt>
                <c:pt idx="3">
                  <c:v>0.48341304959459719</c:v>
                </c:pt>
                <c:pt idx="4">
                  <c:v>0.49529693050984075</c:v>
                </c:pt>
                <c:pt idx="5">
                  <c:v>0.49170696819017823</c:v>
                </c:pt>
                <c:pt idx="6">
                  <c:v>0.49549853909831632</c:v>
                </c:pt>
                <c:pt idx="7">
                  <c:v>0.48480254212823909</c:v>
                </c:pt>
                <c:pt idx="8">
                  <c:v>0.4698873348119697</c:v>
                </c:pt>
                <c:pt idx="9">
                  <c:v>0.43670471600279792</c:v>
                </c:pt>
                <c:pt idx="10">
                  <c:v>0.4010876553477371</c:v>
                </c:pt>
                <c:pt idx="11">
                  <c:v>0.37099851600593597</c:v>
                </c:pt>
                <c:pt idx="12">
                  <c:v>0.35321693270973237</c:v>
                </c:pt>
                <c:pt idx="13">
                  <c:v>0.32722804059761801</c:v>
                </c:pt>
                <c:pt idx="14">
                  <c:v>0.30080962590802907</c:v>
                </c:pt>
                <c:pt idx="15">
                  <c:v>0.32179680830104418</c:v>
                </c:pt>
                <c:pt idx="16">
                  <c:v>0.33091570013071114</c:v>
                </c:pt>
                <c:pt idx="17">
                  <c:v>0.33400930454491279</c:v>
                </c:pt>
                <c:pt idx="18">
                  <c:v>0.32967234922649952</c:v>
                </c:pt>
                <c:pt idx="19">
                  <c:v>0.30806636738408422</c:v>
                </c:pt>
                <c:pt idx="20">
                  <c:v>0.27546149300864731</c:v>
                </c:pt>
                <c:pt idx="21">
                  <c:v>0.27297375846604954</c:v>
                </c:pt>
                <c:pt idx="22">
                  <c:v>0.27775083545687784</c:v>
                </c:pt>
                <c:pt idx="23">
                  <c:v>0.27099326775296256</c:v>
                </c:pt>
                <c:pt idx="24">
                  <c:v>0.26165700469378111</c:v>
                </c:pt>
                <c:pt idx="25">
                  <c:v>0.27711897041305095</c:v>
                </c:pt>
                <c:pt idx="26">
                  <c:v>0.30929624712403403</c:v>
                </c:pt>
                <c:pt idx="27">
                  <c:v>0.33959737463564421</c:v>
                </c:pt>
                <c:pt idx="28">
                  <c:v>0.35932733511325099</c:v>
                </c:pt>
                <c:pt idx="29">
                  <c:v>0.38669588922748027</c:v>
                </c:pt>
                <c:pt idx="30">
                  <c:v>0.45796133061755051</c:v>
                </c:pt>
                <c:pt idx="31">
                  <c:v>0.52615937619404707</c:v>
                </c:pt>
                <c:pt idx="32">
                  <c:v>0.5041551814241354</c:v>
                </c:pt>
                <c:pt idx="33">
                  <c:v>0.47373253018414269</c:v>
                </c:pt>
                <c:pt idx="34">
                  <c:v>0.40188058405502358</c:v>
                </c:pt>
                <c:pt idx="35">
                  <c:v>0.38773617464887133</c:v>
                </c:pt>
                <c:pt idx="36">
                  <c:v>0.40670512239887463</c:v>
                </c:pt>
                <c:pt idx="37">
                  <c:v>0.42507833356412084</c:v>
                </c:pt>
                <c:pt idx="38">
                  <c:v>0.42869741084568241</c:v>
                </c:pt>
                <c:pt idx="39">
                  <c:v>0.43686224489795922</c:v>
                </c:pt>
                <c:pt idx="40">
                  <c:v>0.4340901283532681</c:v>
                </c:pt>
                <c:pt idx="41">
                  <c:v>0.41918774779883067</c:v>
                </c:pt>
                <c:pt idx="42">
                  <c:v>0.4174752096277437</c:v>
                </c:pt>
                <c:pt idx="43">
                  <c:v>0.40058498124244929</c:v>
                </c:pt>
                <c:pt idx="44">
                  <c:v>0.38000958007344721</c:v>
                </c:pt>
                <c:pt idx="45">
                  <c:v>0.34854693608402809</c:v>
                </c:pt>
                <c:pt idx="46">
                  <c:v>0.33730161627341593</c:v>
                </c:pt>
                <c:pt idx="47">
                  <c:v>0.33407554582989019</c:v>
                </c:pt>
                <c:pt idx="48">
                  <c:v>0.33891214571808931</c:v>
                </c:pt>
                <c:pt idx="49">
                  <c:v>0.34512085392759861</c:v>
                </c:pt>
                <c:pt idx="50">
                  <c:v>0.36027077008967467</c:v>
                </c:pt>
                <c:pt idx="51">
                  <c:v>0.37367438067709768</c:v>
                </c:pt>
                <c:pt idx="52">
                  <c:v>0.37826395645428529</c:v>
                </c:pt>
              </c:numCache>
            </c:numRef>
          </c:val>
          <c:smooth val="0"/>
          <c:extLst>
            <c:ext xmlns:c16="http://schemas.microsoft.com/office/drawing/2014/chart" uri="{C3380CC4-5D6E-409C-BE32-E72D297353CC}">
              <c16:uniqueId val="{00000001-F549-4B3D-AD09-976F1DE88742}"/>
            </c:ext>
          </c:extLst>
        </c:ser>
        <c:ser>
          <c:idx val="2"/>
          <c:order val="2"/>
          <c:tx>
            <c:strRef>
              <c:f>'g9'!$AF$4</c:f>
              <c:strCache>
                <c:ptCount val="1"/>
                <c:pt idx="0">
                  <c:v>Argentina</c:v>
                </c:pt>
              </c:strCache>
            </c:strRef>
          </c:tx>
          <c:spPr>
            <a:ln>
              <a:solidFill>
                <a:srgbClr val="00B050"/>
              </a:solidFill>
            </a:ln>
          </c:spPr>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'g9'!$AG$6:$AG$58</c:f>
              <c:numCache>
                <c:formatCode>0.00</c:formatCode>
                <c:ptCount val="53"/>
                <c:pt idx="0">
                  <c:v>0.35048386639044193</c:v>
                </c:pt>
                <c:pt idx="1">
                  <c:v>0.34250412532849839</c:v>
                </c:pt>
                <c:pt idx="2">
                  <c:v>0.35234687434224388</c:v>
                </c:pt>
                <c:pt idx="3">
                  <c:v>0.36757832919157762</c:v>
                </c:pt>
                <c:pt idx="4">
                  <c:v>0.36968093547947428</c:v>
                </c:pt>
                <c:pt idx="5">
                  <c:v>0.37690741192589955</c:v>
                </c:pt>
                <c:pt idx="6">
                  <c:v>0.38631238903274162</c:v>
                </c:pt>
                <c:pt idx="7">
                  <c:v>0.37441279793507126</c:v>
                </c:pt>
                <c:pt idx="8">
                  <c:v>0.37448107622294818</c:v>
                </c:pt>
                <c:pt idx="9">
                  <c:v>0.37532974134115471</c:v>
                </c:pt>
                <c:pt idx="10">
                  <c:v>0.38185209431006295</c:v>
                </c:pt>
                <c:pt idx="11">
                  <c:v>0.37669962447061356</c:v>
                </c:pt>
                <c:pt idx="12">
                  <c:v>0.3688760998542116</c:v>
                </c:pt>
                <c:pt idx="13">
                  <c:v>0.37450464558608826</c:v>
                </c:pt>
                <c:pt idx="14">
                  <c:v>0.36793490988143762</c:v>
                </c:pt>
                <c:pt idx="15">
                  <c:v>0.36800298444722412</c:v>
                </c:pt>
                <c:pt idx="16">
                  <c:v>0.36340267311355773</c:v>
                </c:pt>
                <c:pt idx="17">
                  <c:v>0.35318940737569576</c:v>
                </c:pt>
                <c:pt idx="18">
                  <c:v>0.33602429479838702</c:v>
                </c:pt>
                <c:pt idx="19">
                  <c:v>0.30698065818179393</c:v>
                </c:pt>
                <c:pt idx="20">
                  <c:v>0.28650800802100229</c:v>
                </c:pt>
                <c:pt idx="21">
                  <c:v>0.28290258189668593</c:v>
                </c:pt>
                <c:pt idx="22">
                  <c:v>0.26926329088356366</c:v>
                </c:pt>
                <c:pt idx="23">
                  <c:v>0.23296615579656818</c:v>
                </c:pt>
                <c:pt idx="24">
                  <c:v>0.20233338213859761</c:v>
                </c:pt>
                <c:pt idx="25">
                  <c:v>0.19123699646757655</c:v>
                </c:pt>
                <c:pt idx="26">
                  <c:v>0.19333155144769135</c:v>
                </c:pt>
                <c:pt idx="27">
                  <c:v>0.23230073154092498</c:v>
                </c:pt>
                <c:pt idx="28">
                  <c:v>0.28026739929096794</c:v>
                </c:pt>
                <c:pt idx="29">
                  <c:v>0.29329002457981873</c:v>
                </c:pt>
                <c:pt idx="30">
                  <c:v>0.2821300369967798</c:v>
                </c:pt>
                <c:pt idx="31">
                  <c:v>0.28778679881454194</c:v>
                </c:pt>
                <c:pt idx="32">
                  <c:v>0.29031185957718264</c:v>
                </c:pt>
                <c:pt idx="33">
                  <c:v>0.29196254887432987</c:v>
                </c:pt>
                <c:pt idx="34">
                  <c:v>0.28195357276388211</c:v>
                </c:pt>
                <c:pt idx="35">
                  <c:v>0.29542408295440975</c:v>
                </c:pt>
                <c:pt idx="36">
                  <c:v>0.30873919667324562</c:v>
                </c:pt>
                <c:pt idx="37">
                  <c:v>0.32187843638893426</c:v>
                </c:pt>
                <c:pt idx="38">
                  <c:v>0.33175405891078147</c:v>
                </c:pt>
                <c:pt idx="39">
                  <c:v>0.3427805556390271</c:v>
                </c:pt>
                <c:pt idx="40">
                  <c:v>0.34467969143898747</c:v>
                </c:pt>
                <c:pt idx="41">
                  <c:v>0.34259331085894418</c:v>
                </c:pt>
                <c:pt idx="42">
                  <c:v>0.32453427413806968</c:v>
                </c:pt>
                <c:pt idx="43">
                  <c:v>0.32178870928885267</c:v>
                </c:pt>
                <c:pt idx="44">
                  <c:v>0.3262519847478646</c:v>
                </c:pt>
                <c:pt idx="45">
                  <c:v>0.32490904268937437</c:v>
                </c:pt>
                <c:pt idx="46">
                  <c:v>0.32532946789614303</c:v>
                </c:pt>
                <c:pt idx="47">
                  <c:v>0.32363202898101112</c:v>
                </c:pt>
                <c:pt idx="48">
                  <c:v>0.30129345009970943</c:v>
                </c:pt>
                <c:pt idx="49">
                  <c:v>0.29050773539889713</c:v>
                </c:pt>
                <c:pt idx="50">
                  <c:v>0.29370311263139948</c:v>
                </c:pt>
                <c:pt idx="51">
                  <c:v>0.30270248881647188</c:v>
                </c:pt>
                <c:pt idx="52">
                  <c:v>0.26903669780562439</c:v>
                </c:pt>
              </c:numCache>
            </c:numRef>
          </c:val>
          <c:smooth val="0"/>
          <c:extLst>
            <c:ext xmlns:c16="http://schemas.microsoft.com/office/drawing/2014/chart" uri="{C3380CC4-5D6E-409C-BE32-E72D297353CC}">
              <c16:uniqueId val="{00000002-F549-4B3D-AD09-976F1DE88742}"/>
            </c:ext>
          </c:extLst>
        </c:ser>
        <c:ser>
          <c:idx val="3"/>
          <c:order val="3"/>
          <c:tx>
            <c:strRef>
              <c:f>'g9'!$AH$4</c:f>
              <c:strCache>
                <c:ptCount val="1"/>
                <c:pt idx="0">
                  <c:v>Uruguay</c:v>
                </c:pt>
              </c:strCache>
            </c:strRef>
          </c:tx>
          <c:spPr>
            <a:ln>
              <a:solidFill>
                <a:srgbClr val="7030A0"/>
              </a:solidFill>
            </a:ln>
          </c:spPr>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'g9'!$AI$6:$AI$58</c:f>
              <c:numCache>
                <c:formatCode>0.00</c:formatCode>
                <c:ptCount val="53"/>
                <c:pt idx="0">
                  <c:v>0.45297485200578286</c:v>
                </c:pt>
                <c:pt idx="1">
                  <c:v>0.4523965911378291</c:v>
                </c:pt>
                <c:pt idx="2">
                  <c:v>0.46519974862979863</c:v>
                </c:pt>
                <c:pt idx="3">
                  <c:v>0.46397226878589642</c:v>
                </c:pt>
                <c:pt idx="4">
                  <c:v>0.45934222628591331</c:v>
                </c:pt>
                <c:pt idx="5">
                  <c:v>0.45896790343935756</c:v>
                </c:pt>
                <c:pt idx="6">
                  <c:v>0.44471705879911683</c:v>
                </c:pt>
                <c:pt idx="7">
                  <c:v>0.4119602115800578</c:v>
                </c:pt>
                <c:pt idx="8">
                  <c:v>0.40280689756098981</c:v>
                </c:pt>
                <c:pt idx="9">
                  <c:v>0.38175719501121175</c:v>
                </c:pt>
                <c:pt idx="10">
                  <c:v>0.38276600252307985</c:v>
                </c:pt>
                <c:pt idx="11">
                  <c:v>0.37758682883889139</c:v>
                </c:pt>
                <c:pt idx="12">
                  <c:v>0.37039535627234738</c:v>
                </c:pt>
                <c:pt idx="13">
                  <c:v>0.37358204000264278</c:v>
                </c:pt>
                <c:pt idx="14">
                  <c:v>0.36338565992863503</c:v>
                </c:pt>
                <c:pt idx="15">
                  <c:v>0.34492093744946684</c:v>
                </c:pt>
                <c:pt idx="16">
                  <c:v>0.32327584067502207</c:v>
                </c:pt>
                <c:pt idx="17">
                  <c:v>0.29585076910335523</c:v>
                </c:pt>
                <c:pt idx="18">
                  <c:v>0.27419437268475411</c:v>
                </c:pt>
                <c:pt idx="19">
                  <c:v>0.26306402262873069</c:v>
                </c:pt>
                <c:pt idx="20">
                  <c:v>0.26182888938259996</c:v>
                </c:pt>
                <c:pt idx="21">
                  <c:v>0.25702455665217017</c:v>
                </c:pt>
                <c:pt idx="22">
                  <c:v>0.25943114014520657</c:v>
                </c:pt>
                <c:pt idx="23">
                  <c:v>0.25395328472070189</c:v>
                </c:pt>
                <c:pt idx="24">
                  <c:v>0.23906006669547564</c:v>
                </c:pt>
                <c:pt idx="25">
                  <c:v>0.23731856724705017</c:v>
                </c:pt>
                <c:pt idx="26">
                  <c:v>0.24473851815158157</c:v>
                </c:pt>
                <c:pt idx="27">
                  <c:v>0.25303117346476006</c:v>
                </c:pt>
                <c:pt idx="28">
                  <c:v>0.27782564934359649</c:v>
                </c:pt>
                <c:pt idx="29">
                  <c:v>0.28186608803471813</c:v>
                </c:pt>
                <c:pt idx="30">
                  <c:v>0.29246845019765672</c:v>
                </c:pt>
                <c:pt idx="31">
                  <c:v>0.30326661467810417</c:v>
                </c:pt>
                <c:pt idx="32">
                  <c:v>0.30490840302668215</c:v>
                </c:pt>
                <c:pt idx="33">
                  <c:v>0.31640654967171222</c:v>
                </c:pt>
                <c:pt idx="34">
                  <c:v>0.31259497024998101</c:v>
                </c:pt>
                <c:pt idx="35">
                  <c:v>0.31453603322673507</c:v>
                </c:pt>
                <c:pt idx="36">
                  <c:v>0.31622392315773656</c:v>
                </c:pt>
                <c:pt idx="37">
                  <c:v>0.33729433433815259</c:v>
                </c:pt>
                <c:pt idx="38">
                  <c:v>0.34885758017223839</c:v>
                </c:pt>
                <c:pt idx="39">
                  <c:v>0.35478289463382501</c:v>
                </c:pt>
                <c:pt idx="40">
                  <c:v>0.365049280679687</c:v>
                </c:pt>
                <c:pt idx="41">
                  <c:v>0.35811865237087565</c:v>
                </c:pt>
                <c:pt idx="42">
                  <c:v>0.34678786717379828</c:v>
                </c:pt>
                <c:pt idx="43">
                  <c:v>0.34402024224904548</c:v>
                </c:pt>
                <c:pt idx="44">
                  <c:v>0.3354329724361601</c:v>
                </c:pt>
                <c:pt idx="45">
                  <c:v>0.32818404260587009</c:v>
                </c:pt>
                <c:pt idx="46">
                  <c:v>0.32728037263632936</c:v>
                </c:pt>
                <c:pt idx="47">
                  <c:v>0.32626069800790974</c:v>
                </c:pt>
                <c:pt idx="48">
                  <c:v>0.33333167831346866</c:v>
                </c:pt>
                <c:pt idx="49">
                  <c:v>0.34009927441372129</c:v>
                </c:pt>
                <c:pt idx="50">
                  <c:v>0.35765813345960185</c:v>
                </c:pt>
                <c:pt idx="51">
                  <c:v>0.3564043818296877</c:v>
                </c:pt>
                <c:pt idx="52">
                  <c:v>0.3375712310583725</c:v>
                </c:pt>
              </c:numCache>
            </c:numRef>
          </c:val>
          <c:smooth val="0"/>
          <c:extLst>
            <c:ext xmlns:c16="http://schemas.microsoft.com/office/drawing/2014/chart" uri="{C3380CC4-5D6E-409C-BE32-E72D297353CC}">
              <c16:uniqueId val="{00000003-F549-4B3D-AD09-976F1DE88742}"/>
            </c:ext>
          </c:extLst>
        </c:ser>
        <c:ser>
          <c:idx val="4"/>
          <c:order val="4"/>
          <c:tx>
            <c:strRef>
              <c:f>'g9'!$AJ$4</c:f>
              <c:strCache>
                <c:ptCount val="1"/>
                <c:pt idx="0">
                  <c:v>Nueva Zelanda</c:v>
                </c:pt>
              </c:strCache>
            </c:strRef>
          </c:tx>
          <c:spPr>
            <a:ln>
              <a:solidFill>
                <a:srgbClr val="FFC000"/>
              </a:solidFill>
            </a:ln>
          </c:spPr>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'g9'!$AK$6:$AK$58</c:f>
              <c:numCache>
                <c:formatCode>0.00</c:formatCode>
                <c:ptCount val="53"/>
                <c:pt idx="0">
                  <c:v>0.55000206892141501</c:v>
                </c:pt>
                <c:pt idx="1">
                  <c:v>0.55113805784713255</c:v>
                </c:pt>
                <c:pt idx="2">
                  <c:v>0.56662770309760513</c:v>
                </c:pt>
                <c:pt idx="3">
                  <c:v>0.55583653361422081</c:v>
                </c:pt>
                <c:pt idx="4">
                  <c:v>0.55581622594239521</c:v>
                </c:pt>
                <c:pt idx="5">
                  <c:v>0.40733240967707623</c:v>
                </c:pt>
                <c:pt idx="6">
                  <c:v>0.41164024093621671</c:v>
                </c:pt>
                <c:pt idx="7">
                  <c:v>0.35920261575783141</c:v>
                </c:pt>
                <c:pt idx="8">
                  <c:v>0.34759948043884942</c:v>
                </c:pt>
                <c:pt idx="9">
                  <c:v>0.33510131918944558</c:v>
                </c:pt>
                <c:pt idx="10">
                  <c:v>0.29756219762326014</c:v>
                </c:pt>
                <c:pt idx="11">
                  <c:v>0.29500929667454651</c:v>
                </c:pt>
                <c:pt idx="12">
                  <c:v>0.29090962116130514</c:v>
                </c:pt>
                <c:pt idx="13">
                  <c:v>0.27975772178161495</c:v>
                </c:pt>
                <c:pt idx="14">
                  <c:v>0.28065201984408222</c:v>
                </c:pt>
                <c:pt idx="15">
                  <c:v>0.26811319323268346</c:v>
                </c:pt>
                <c:pt idx="16">
                  <c:v>0.26157956435211782</c:v>
                </c:pt>
                <c:pt idx="17">
                  <c:v>0.27965804778922287</c:v>
                </c:pt>
                <c:pt idx="18">
                  <c:v>0.21773407366591743</c:v>
                </c:pt>
                <c:pt idx="19">
                  <c:v>0.25177858699929434</c:v>
                </c:pt>
                <c:pt idx="20">
                  <c:v>0.24303767703503565</c:v>
                </c:pt>
                <c:pt idx="21">
                  <c:v>0.25847549125458946</c:v>
                </c:pt>
                <c:pt idx="22">
                  <c:v>0.25437875316117337</c:v>
                </c:pt>
                <c:pt idx="23">
                  <c:v>0.26100889328728483</c:v>
                </c:pt>
                <c:pt idx="24">
                  <c:v>0.23123656599958778</c:v>
                </c:pt>
                <c:pt idx="25">
                  <c:v>0.22169726464489556</c:v>
                </c:pt>
                <c:pt idx="26">
                  <c:v>0.2250260758386326</c:v>
                </c:pt>
                <c:pt idx="27">
                  <c:v>0.23018451079563501</c:v>
                </c:pt>
                <c:pt idx="28">
                  <c:v>0.2275639141933592</c:v>
                </c:pt>
                <c:pt idx="29">
                  <c:v>0.25627323497819904</c:v>
                </c:pt>
                <c:pt idx="30">
                  <c:v>0.28703656562159585</c:v>
                </c:pt>
                <c:pt idx="31">
                  <c:v>0.31864157339912241</c:v>
                </c:pt>
                <c:pt idx="32">
                  <c:v>0.32202941708528671</c:v>
                </c:pt>
                <c:pt idx="33">
                  <c:v>0.35639987190837774</c:v>
                </c:pt>
                <c:pt idx="34">
                  <c:v>0.37</c:v>
                </c:pt>
                <c:pt idx="35">
                  <c:v>0.36</c:v>
                </c:pt>
                <c:pt idx="36" formatCode="General">
                  <c:v>0.35</c:v>
                </c:pt>
                <c:pt idx="37">
                  <c:v>0.35716351437330096</c:v>
                </c:pt>
                <c:pt idx="38">
                  <c:v>0.34646159100334195</c:v>
                </c:pt>
                <c:pt idx="39">
                  <c:v>0.35226058268667892</c:v>
                </c:pt>
                <c:pt idx="40">
                  <c:v>0.35090210333011418</c:v>
                </c:pt>
                <c:pt idx="41">
                  <c:v>0.38397649565307163</c:v>
                </c:pt>
                <c:pt idx="42">
                  <c:v>0.39118699369149157</c:v>
                </c:pt>
                <c:pt idx="43">
                  <c:v>0.40333796940194716</c:v>
                </c:pt>
                <c:pt idx="44">
                  <c:v>0.39900050698920836</c:v>
                </c:pt>
                <c:pt idx="45">
                  <c:v>0.38916223098957692</c:v>
                </c:pt>
                <c:pt idx="46">
                  <c:v>0.36105637612498198</c:v>
                </c:pt>
                <c:pt idx="47">
                  <c:v>0.36493236364701592</c:v>
                </c:pt>
                <c:pt idx="48">
                  <c:v>0.38015793498035599</c:v>
                </c:pt>
                <c:pt idx="49">
                  <c:v>0.38083115705078968</c:v>
                </c:pt>
                <c:pt idx="50">
                  <c:v>0.37769210040834905</c:v>
                </c:pt>
                <c:pt idx="51">
                  <c:v>0.38151761854452843</c:v>
                </c:pt>
                <c:pt idx="52">
                  <c:v>0.36595975713916923</c:v>
                </c:pt>
              </c:numCache>
            </c:numRef>
          </c:val>
          <c:smooth val="0"/>
          <c:extLst>
            <c:ext xmlns:c16="http://schemas.microsoft.com/office/drawing/2014/chart" uri="{C3380CC4-5D6E-409C-BE32-E72D297353CC}">
              <c16:uniqueId val="{00000004-F549-4B3D-AD09-976F1DE88742}"/>
            </c:ext>
          </c:extLst>
        </c:ser>
        <c:ser>
          <c:idx val="5"/>
          <c:order val="5"/>
          <c:tx>
            <c:strRef>
              <c:f>'g9'!$AL$4</c:f>
              <c:strCache>
                <c:ptCount val="1"/>
                <c:pt idx="0">
                  <c:v>USA</c:v>
                </c:pt>
              </c:strCache>
            </c:strRef>
          </c:tx>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'g9'!$AM$6:$AM$58</c:f>
              <c:numCache>
                <c:formatCode>0.00</c:formatCode>
                <c:ptCount val="53"/>
                <c:pt idx="0">
                  <c:v>0.51808902312661209</c:v>
                </c:pt>
                <c:pt idx="1">
                  <c:v>0.54895390110011233</c:v>
                </c:pt>
                <c:pt idx="2">
                  <c:v>0.55556780352300528</c:v>
                </c:pt>
                <c:pt idx="3">
                  <c:v>0.55777243766396967</c:v>
                </c:pt>
                <c:pt idx="4">
                  <c:v>0.53352146211336227</c:v>
                </c:pt>
                <c:pt idx="5">
                  <c:v>0.51147512070371914</c:v>
                </c:pt>
                <c:pt idx="6">
                  <c:v>0.51367975484468353</c:v>
                </c:pt>
                <c:pt idx="7">
                  <c:v>0.53352146211336227</c:v>
                </c:pt>
                <c:pt idx="8">
                  <c:v>0.56659097422782689</c:v>
                </c:pt>
                <c:pt idx="9">
                  <c:v>0.54895390110011233</c:v>
                </c:pt>
                <c:pt idx="10">
                  <c:v>0.50706585242179059</c:v>
                </c:pt>
                <c:pt idx="11">
                  <c:v>0.44974536475671856</c:v>
                </c:pt>
                <c:pt idx="12">
                  <c:v>0.38801560880971803</c:v>
                </c:pt>
                <c:pt idx="13">
                  <c:v>0.37037853568200357</c:v>
                </c:pt>
                <c:pt idx="14">
                  <c:v>0.36596926740007496</c:v>
                </c:pt>
                <c:pt idx="15">
                  <c:v>0.36376463325911063</c:v>
                </c:pt>
                <c:pt idx="16">
                  <c:v>0.36817390154103924</c:v>
                </c:pt>
                <c:pt idx="17">
                  <c:v>0.37258316982296785</c:v>
                </c:pt>
                <c:pt idx="18">
                  <c:v>0.36817390154103924</c:v>
                </c:pt>
                <c:pt idx="19">
                  <c:v>0.36817390154103924</c:v>
                </c:pt>
                <c:pt idx="20">
                  <c:v>0.38581097466875369</c:v>
                </c:pt>
                <c:pt idx="21">
                  <c:v>0.39022024295068231</c:v>
                </c:pt>
                <c:pt idx="22">
                  <c:v>0.40124341365550381</c:v>
                </c:pt>
                <c:pt idx="23">
                  <c:v>0.38140170638682513</c:v>
                </c:pt>
                <c:pt idx="24">
                  <c:v>0.35494609669525345</c:v>
                </c:pt>
                <c:pt idx="25">
                  <c:v>0.34612756013139617</c:v>
                </c:pt>
                <c:pt idx="26">
                  <c:v>0.33730902356753895</c:v>
                </c:pt>
                <c:pt idx="27">
                  <c:v>0.33069512114464605</c:v>
                </c:pt>
                <c:pt idx="28">
                  <c:v>0.31967195043982449</c:v>
                </c:pt>
                <c:pt idx="29">
                  <c:v>0.32628585286271744</c:v>
                </c:pt>
                <c:pt idx="30">
                  <c:v>0.35494609669525345</c:v>
                </c:pt>
                <c:pt idx="31">
                  <c:v>0.37699243810489652</c:v>
                </c:pt>
                <c:pt idx="32">
                  <c:v>0.38140170638682513</c:v>
                </c:pt>
                <c:pt idx="33">
                  <c:v>0.36596926740007496</c:v>
                </c:pt>
                <c:pt idx="34">
                  <c:v>0.38801560880971803</c:v>
                </c:pt>
                <c:pt idx="35">
                  <c:v>0.41447121850128971</c:v>
                </c:pt>
                <c:pt idx="36">
                  <c:v>0.41667585264225399</c:v>
                </c:pt>
                <c:pt idx="37">
                  <c:v>0.40785731607839676</c:v>
                </c:pt>
                <c:pt idx="38">
                  <c:v>0.38140170638682513</c:v>
                </c:pt>
                <c:pt idx="39">
                  <c:v>0.36376463325911063</c:v>
                </c:pt>
                <c:pt idx="40">
                  <c:v>0.36817390154103924</c:v>
                </c:pt>
                <c:pt idx="41">
                  <c:v>0.38140170638682513</c:v>
                </c:pt>
                <c:pt idx="42">
                  <c:v>0.38140170638682513</c:v>
                </c:pt>
                <c:pt idx="43">
                  <c:v>0.39683414537357525</c:v>
                </c:pt>
                <c:pt idx="44">
                  <c:v>0.39242487709164664</c:v>
                </c:pt>
                <c:pt idx="45">
                  <c:v>0.39462951123261092</c:v>
                </c:pt>
                <c:pt idx="46">
                  <c:v>0.39903877951453959</c:v>
                </c:pt>
                <c:pt idx="47">
                  <c:v>0.37919707224586074</c:v>
                </c:pt>
                <c:pt idx="48">
                  <c:v>0.35494609669525345</c:v>
                </c:pt>
                <c:pt idx="49">
                  <c:v>0.33730902356753895</c:v>
                </c:pt>
                <c:pt idx="50">
                  <c:v>0.34392292599043189</c:v>
                </c:pt>
                <c:pt idx="51">
                  <c:v>0.34833219427236051</c:v>
                </c:pt>
                <c:pt idx="52">
                  <c:v>0.35715073083621768</c:v>
                </c:pt>
              </c:numCache>
            </c:numRef>
          </c:val>
          <c:smooth val="0"/>
          <c:extLst>
            <c:ext xmlns:c16="http://schemas.microsoft.com/office/drawing/2014/chart" uri="{C3380CC4-5D6E-409C-BE32-E72D297353CC}">
              <c16:uniqueId val="{00000005-F549-4B3D-AD09-976F1DE88742}"/>
            </c:ext>
          </c:extLst>
        </c:ser>
        <c:ser>
          <c:idx val="6"/>
          <c:order val="6"/>
          <c:tx>
            <c:strRef>
              <c:f>'g9'!$AN$4</c:f>
              <c:strCache>
                <c:ptCount val="1"/>
                <c:pt idx="0">
                  <c:v>UE-28</c:v>
                </c:pt>
              </c:strCache>
            </c:strRef>
          </c:tx>
          <c:spPr>
            <a:ln>
              <a:solidFill>
                <a:srgbClr val="002060"/>
              </a:solidFill>
            </a:ln>
          </c:spPr>
          <c:marker>
            <c:symbol val="none"/>
          </c:marker>
          <c:cat>
            <c:numRef>
              <c:f>'g9'!$AA$6:$AA$58</c:f>
              <c:numCache>
                <c:formatCode>mmm\-yy</c:formatCode>
                <c:ptCount val="53"/>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numCache>
            </c:numRef>
          </c:cat>
          <c:val>
            <c:numRef>
              <c:f>'g9'!$AO$6:$AO$59</c:f>
              <c:numCache>
                <c:formatCode>0.00</c:formatCode>
                <c:ptCount val="54"/>
                <c:pt idx="0">
                  <c:v>0.54748942442879567</c:v>
                </c:pt>
                <c:pt idx="1">
                  <c:v>0.54735807592033969</c:v>
                </c:pt>
                <c:pt idx="2">
                  <c:v>0.54559827145529793</c:v>
                </c:pt>
                <c:pt idx="3">
                  <c:v>0.52995582551076748</c:v>
                </c:pt>
                <c:pt idx="4">
                  <c:v>0.51841165155262425</c:v>
                </c:pt>
                <c:pt idx="5">
                  <c:v>0.51170438655549255</c:v>
                </c:pt>
                <c:pt idx="6">
                  <c:v>0.50174606596249216</c:v>
                </c:pt>
                <c:pt idx="7">
                  <c:v>0.49225973195491735</c:v>
                </c:pt>
                <c:pt idx="8">
                  <c:v>0.471617639456134</c:v>
                </c:pt>
                <c:pt idx="9">
                  <c:v>0.44897441514568048</c:v>
                </c:pt>
                <c:pt idx="10">
                  <c:v>0.43038259003219453</c:v>
                </c:pt>
                <c:pt idx="11">
                  <c:v>0.41052352240537648</c:v>
                </c:pt>
                <c:pt idx="12">
                  <c:v>0.37126183647770811</c:v>
                </c:pt>
                <c:pt idx="13">
                  <c:v>0.36320698483704505</c:v>
                </c:pt>
                <c:pt idx="14">
                  <c:v>0.34338767669802472</c:v>
                </c:pt>
                <c:pt idx="15">
                  <c:v>0.33942511781846951</c:v>
                </c:pt>
                <c:pt idx="16">
                  <c:v>0.34319655316322506</c:v>
                </c:pt>
                <c:pt idx="17">
                  <c:v>0.33818123530668953</c:v>
                </c:pt>
                <c:pt idx="18">
                  <c:v>0.32932582864290194</c:v>
                </c:pt>
                <c:pt idx="19">
                  <c:v>0.33222601923229766</c:v>
                </c:pt>
                <c:pt idx="20">
                  <c:v>0.33799789319459089</c:v>
                </c:pt>
                <c:pt idx="21">
                  <c:v>0.34517717640642287</c:v>
                </c:pt>
                <c:pt idx="22">
                  <c:v>0.33239373212668738</c:v>
                </c:pt>
                <c:pt idx="23">
                  <c:v>0.33266112593832725</c:v>
                </c:pt>
                <c:pt idx="24">
                  <c:v>0.32245977398491427</c:v>
                </c:pt>
                <c:pt idx="25">
                  <c:v>0.32258712039174453</c:v>
                </c:pt>
                <c:pt idx="26">
                  <c:v>0.31486483075447397</c:v>
                </c:pt>
                <c:pt idx="27">
                  <c:v>0.31025433338733188</c:v>
                </c:pt>
                <c:pt idx="28">
                  <c:v>0.29664751893773805</c:v>
                </c:pt>
                <c:pt idx="29">
                  <c:v>0.28931757897275145</c:v>
                </c:pt>
                <c:pt idx="30">
                  <c:v>0.28388387334508991</c:v>
                </c:pt>
                <c:pt idx="31">
                  <c:v>0.29616160381394774</c:v>
                </c:pt>
                <c:pt idx="32">
                  <c:v>0.31185677072212509</c:v>
                </c:pt>
                <c:pt idx="33">
                  <c:v>0.33020549655376635</c:v>
                </c:pt>
                <c:pt idx="34">
                  <c:v>0.34342241100365184</c:v>
                </c:pt>
                <c:pt idx="35">
                  <c:v>0.34833523993015847</c:v>
                </c:pt>
                <c:pt idx="36">
                  <c:v>0.35531808315244634</c:v>
                </c:pt>
                <c:pt idx="37">
                  <c:v>0.35562089832097504</c:v>
                </c:pt>
                <c:pt idx="38">
                  <c:v>0.35381657052085946</c:v>
                </c:pt>
                <c:pt idx="39">
                  <c:v>0.35494917067950782</c:v>
                </c:pt>
                <c:pt idx="40">
                  <c:v>0.3641740387801623</c:v>
                </c:pt>
                <c:pt idx="41">
                  <c:v>0.372066035263729</c:v>
                </c:pt>
                <c:pt idx="42">
                  <c:v>0.39327308301500041</c:v>
                </c:pt>
                <c:pt idx="43">
                  <c:v>0.41656818718978966</c:v>
                </c:pt>
                <c:pt idx="44">
                  <c:v>0.43845238095238093</c:v>
                </c:pt>
                <c:pt idx="45">
                  <c:v>0.44166450914397343</c:v>
                </c:pt>
                <c:pt idx="46">
                  <c:v>0.44504057407283215</c:v>
                </c:pt>
                <c:pt idx="47">
                  <c:v>0.44286479350371144</c:v>
                </c:pt>
                <c:pt idx="48">
                  <c:v>0.43257400414179559</c:v>
                </c:pt>
                <c:pt idx="49">
                  <c:v>0.42580270482333388</c:v>
                </c:pt>
                <c:pt idx="50">
                  <c:v>0.41327564038584624</c:v>
                </c:pt>
                <c:pt idx="51">
                  <c:v>0.40057441344899614</c:v>
                </c:pt>
                <c:pt idx="52">
                  <c:v>0.37904642833006691</c:v>
                </c:pt>
                <c:pt idx="53">
                  <c:v>0.37779902072484139</c:v>
                </c:pt>
              </c:numCache>
            </c:numRef>
          </c:val>
          <c:smooth val="0"/>
          <c:extLst>
            <c:ext xmlns:c16="http://schemas.microsoft.com/office/drawing/2014/chart" uri="{C3380CC4-5D6E-409C-BE32-E72D297353CC}">
              <c16:uniqueId val="{00000006-F549-4B3D-AD09-976F1DE88742}"/>
            </c:ext>
          </c:extLst>
        </c:ser>
        <c:dLbls>
          <c:showLegendKey val="0"/>
          <c:showVal val="0"/>
          <c:showCatName val="0"/>
          <c:showSerName val="0"/>
          <c:showPercent val="0"/>
          <c:showBubbleSize val="0"/>
        </c:dLbls>
        <c:marker val="1"/>
        <c:smooth val="0"/>
        <c:axId val="405672168"/>
        <c:axId val="405674520"/>
      </c:lineChart>
      <c:catAx>
        <c:axId val="405672168"/>
        <c:scaling>
          <c:orientation val="minMax"/>
        </c:scaling>
        <c:delete val="0"/>
        <c:axPos val="b"/>
        <c:numFmt formatCode="mmm\-yy" sourceLinked="1"/>
        <c:majorTickMark val="none"/>
        <c:minorTickMark val="none"/>
        <c:tickLblPos val="nextTo"/>
        <c:txPr>
          <a:bodyPr rot="-5400000" vert="horz"/>
          <a:lstStyle/>
          <a:p>
            <a:pPr>
              <a:defRPr sz="900">
                <a:latin typeface="Arial" panose="020B0604020202020204" pitchFamily="34" charset="0"/>
                <a:cs typeface="Arial" panose="020B0604020202020204" pitchFamily="34" charset="0"/>
              </a:defRPr>
            </a:pPr>
            <a:endParaRPr lang="es-CL"/>
          </a:p>
        </c:txPr>
        <c:crossAx val="405674520"/>
        <c:crosses val="autoZero"/>
        <c:auto val="0"/>
        <c:lblAlgn val="ctr"/>
        <c:lblOffset val="100"/>
        <c:tickLblSkip val="1"/>
        <c:noMultiLvlLbl val="1"/>
      </c:catAx>
      <c:valAx>
        <c:axId val="405674520"/>
        <c:scaling>
          <c:orientation val="minMax"/>
          <c:min val="0.1"/>
        </c:scaling>
        <c:delete val="0"/>
        <c:axPos val="l"/>
        <c:majorGridlines/>
        <c:title>
          <c:tx>
            <c:rich>
              <a:bodyPr/>
              <a:lstStyle/>
              <a:p>
                <a:pPr>
                  <a:defRPr sz="900" b="0">
                    <a:latin typeface="Arial" panose="020B0604020202020204" pitchFamily="34" charset="0"/>
                    <a:cs typeface="Arial" panose="020B0604020202020204" pitchFamily="34" charset="0"/>
                  </a:defRPr>
                </a:pPr>
                <a:r>
                  <a:rPr lang="es-CL" sz="900" b="0">
                    <a:latin typeface="Arial" panose="020B0604020202020204" pitchFamily="34" charset="0"/>
                    <a:cs typeface="Arial" panose="020B0604020202020204" pitchFamily="34" charset="0"/>
                  </a:rPr>
                  <a:t>Precio Productor (US$/lt)</a:t>
                </a:r>
              </a:p>
            </c:rich>
          </c:tx>
          <c:overlay val="0"/>
        </c:title>
        <c:numFmt formatCode="#,##0.00" sourceLinked="0"/>
        <c:majorTickMark val="none"/>
        <c:minorTickMark val="none"/>
        <c:tickLblPos val="nextTo"/>
        <c:spPr>
          <a:ln w="9525">
            <a:noFill/>
          </a:ln>
        </c:spPr>
        <c:txPr>
          <a:bodyPr rot="0" vert="horz"/>
          <a:lstStyle/>
          <a:p>
            <a:pPr>
              <a:defRPr sz="900">
                <a:latin typeface="Arial" panose="020B0604020202020204" pitchFamily="34" charset="0"/>
                <a:cs typeface="Arial" panose="020B0604020202020204" pitchFamily="34" charset="0"/>
              </a:defRPr>
            </a:pPr>
            <a:endParaRPr lang="es-CL"/>
          </a:p>
        </c:txPr>
        <c:crossAx val="405672168"/>
        <c:crosses val="autoZero"/>
        <c:crossBetween val="between"/>
      </c:valAx>
    </c:plotArea>
    <c:legend>
      <c:legendPos val="b"/>
      <c:layout>
        <c:manualLayout>
          <c:xMode val="edge"/>
          <c:yMode val="edge"/>
          <c:x val="5.1954112619122063E-2"/>
          <c:y val="0.89872203834740927"/>
          <c:w val="0.89999993845411508"/>
          <c:h val="5.7794738644145173E-2"/>
        </c:manualLayout>
      </c:layout>
      <c:overlay val="0"/>
      <c:txPr>
        <a:bodyPr/>
        <a:lstStyle/>
        <a:p>
          <a:pPr>
            <a:defRPr sz="900" b="0">
              <a:latin typeface="Arial" panose="020B0604020202020204" pitchFamily="34" charset="0"/>
              <a:cs typeface="Arial" panose="020B0604020202020204" pitchFamily="34" charset="0"/>
            </a:defRPr>
          </a:pPr>
          <a:endParaRPr lang="es-CL"/>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900" b="1">
                <a:solidFill>
                  <a:sysClr val="windowText" lastClr="000000"/>
                </a:solidFill>
                <a:latin typeface="Arial" panose="020B0604020202020204" pitchFamily="34" charset="0"/>
                <a:cs typeface="Arial" panose="020B0604020202020204" pitchFamily="34" charset="0"/>
              </a:rPr>
              <a:t>Gráfico 10. Índice</a:t>
            </a:r>
            <a:r>
              <a:rPr lang="es-CL" sz="900" b="1" baseline="0">
                <a:solidFill>
                  <a:sysClr val="windowText" lastClr="000000"/>
                </a:solidFill>
                <a:latin typeface="Arial" panose="020B0604020202020204" pitchFamily="34" charset="0"/>
                <a:cs typeface="Arial" panose="020B0604020202020204" pitchFamily="34" charset="0"/>
              </a:rPr>
              <a:t> de precios pagados por el consumidor en lácteos</a:t>
            </a:r>
            <a:endParaRPr lang="es-CL" sz="9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4.8312307064150274E-2"/>
          <c:y val="7.902355623022396E-2"/>
          <c:w val="0.93352214064844652"/>
          <c:h val="0.74677160161819267"/>
        </c:manualLayout>
      </c:layout>
      <c:lineChart>
        <c:grouping val="standard"/>
        <c:varyColors val="0"/>
        <c:ser>
          <c:idx val="0"/>
          <c:order val="0"/>
          <c:tx>
            <c:strRef>
              <c:f>'g10'!$AA$3</c:f>
              <c:strCache>
                <c:ptCount val="1"/>
                <c:pt idx="0">
                  <c:v>Leche en polvo</c:v>
                </c:pt>
              </c:strCache>
            </c:strRef>
          </c:tx>
          <c:spPr>
            <a:ln w="38100" cap="rnd">
              <a:solidFill>
                <a:srgbClr val="FF0000"/>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'g10'!$AB$3:$CD$3</c:f>
              <c:numCache>
                <c:formatCode>General</c:formatCode>
                <c:ptCount val="55"/>
                <c:pt idx="0">
                  <c:v>102.01</c:v>
                </c:pt>
                <c:pt idx="1">
                  <c:v>103.22</c:v>
                </c:pt>
                <c:pt idx="2">
                  <c:v>105.49</c:v>
                </c:pt>
                <c:pt idx="3">
                  <c:v>106.81</c:v>
                </c:pt>
                <c:pt idx="4">
                  <c:v>106.58</c:v>
                </c:pt>
                <c:pt idx="5">
                  <c:v>106.64</c:v>
                </c:pt>
                <c:pt idx="6">
                  <c:v>108.32</c:v>
                </c:pt>
                <c:pt idx="7">
                  <c:v>109.34</c:v>
                </c:pt>
                <c:pt idx="8">
                  <c:v>110.12</c:v>
                </c:pt>
                <c:pt idx="9">
                  <c:v>112.63</c:v>
                </c:pt>
                <c:pt idx="10">
                  <c:v>112.87</c:v>
                </c:pt>
                <c:pt idx="11">
                  <c:v>112.61</c:v>
                </c:pt>
                <c:pt idx="12">
                  <c:v>114.04</c:v>
                </c:pt>
                <c:pt idx="13">
                  <c:v>113.86</c:v>
                </c:pt>
                <c:pt idx="14">
                  <c:v>113.21</c:v>
                </c:pt>
                <c:pt idx="15">
                  <c:v>114.75</c:v>
                </c:pt>
                <c:pt idx="16">
                  <c:v>114.77</c:v>
                </c:pt>
                <c:pt idx="17">
                  <c:v>113.6</c:v>
                </c:pt>
                <c:pt idx="18">
                  <c:v>116.86</c:v>
                </c:pt>
                <c:pt idx="19">
                  <c:v>118.17</c:v>
                </c:pt>
                <c:pt idx="20">
                  <c:v>118.11</c:v>
                </c:pt>
                <c:pt idx="21">
                  <c:v>118.42</c:v>
                </c:pt>
                <c:pt idx="22">
                  <c:v>116.24</c:v>
                </c:pt>
                <c:pt idx="23">
                  <c:v>118.89</c:v>
                </c:pt>
                <c:pt idx="24">
                  <c:v>119.42</c:v>
                </c:pt>
                <c:pt idx="25">
                  <c:v>119.9</c:v>
                </c:pt>
                <c:pt idx="26">
                  <c:v>117.35</c:v>
                </c:pt>
                <c:pt idx="27">
                  <c:v>118.14</c:v>
                </c:pt>
                <c:pt idx="28">
                  <c:v>113.32</c:v>
                </c:pt>
                <c:pt idx="29">
                  <c:v>114.68</c:v>
                </c:pt>
                <c:pt idx="30">
                  <c:v>115.28</c:v>
                </c:pt>
                <c:pt idx="31">
                  <c:v>117.07</c:v>
                </c:pt>
                <c:pt idx="32">
                  <c:v>117.09</c:v>
                </c:pt>
                <c:pt idx="33">
                  <c:v>117.74</c:v>
                </c:pt>
                <c:pt idx="34">
                  <c:v>116.14</c:v>
                </c:pt>
                <c:pt idx="35">
                  <c:v>113.45</c:v>
                </c:pt>
                <c:pt idx="36">
                  <c:v>113.7</c:v>
                </c:pt>
                <c:pt idx="37">
                  <c:v>118.35</c:v>
                </c:pt>
                <c:pt idx="38">
                  <c:v>114.1</c:v>
                </c:pt>
                <c:pt idx="39">
                  <c:v>114.49</c:v>
                </c:pt>
                <c:pt idx="40">
                  <c:v>115.44</c:v>
                </c:pt>
                <c:pt idx="41">
                  <c:v>116.22</c:v>
                </c:pt>
                <c:pt idx="42">
                  <c:v>122.95</c:v>
                </c:pt>
                <c:pt idx="43">
                  <c:v>120.8</c:v>
                </c:pt>
                <c:pt idx="44">
                  <c:v>121.62</c:v>
                </c:pt>
                <c:pt idx="45">
                  <c:v>121.35</c:v>
                </c:pt>
                <c:pt idx="46">
                  <c:v>120.86</c:v>
                </c:pt>
                <c:pt idx="47">
                  <c:v>117.87</c:v>
                </c:pt>
                <c:pt idx="48">
                  <c:v>120.45</c:v>
                </c:pt>
                <c:pt idx="49">
                  <c:v>119.84</c:v>
                </c:pt>
                <c:pt idx="50">
                  <c:v>120.73</c:v>
                </c:pt>
                <c:pt idx="51">
                  <c:v>120.63</c:v>
                </c:pt>
                <c:pt idx="52">
                  <c:v>120.86</c:v>
                </c:pt>
                <c:pt idx="53">
                  <c:v>119.67</c:v>
                </c:pt>
                <c:pt idx="54">
                  <c:v>123</c:v>
                </c:pt>
              </c:numCache>
            </c:numRef>
          </c:val>
          <c:smooth val="0"/>
          <c:extLst>
            <c:ext xmlns:c16="http://schemas.microsoft.com/office/drawing/2014/chart" uri="{C3380CC4-5D6E-409C-BE32-E72D297353CC}">
              <c16:uniqueId val="{00000000-8F4B-49E7-B57D-7A32ED5EA85C}"/>
            </c:ext>
          </c:extLst>
        </c:ser>
        <c:ser>
          <c:idx val="1"/>
          <c:order val="1"/>
          <c:tx>
            <c:strRef>
              <c:f>'g10'!$AA$4</c:f>
              <c:strCache>
                <c:ptCount val="1"/>
                <c:pt idx="0">
                  <c:v>Leche líquida</c:v>
                </c:pt>
              </c:strCache>
            </c:strRef>
          </c:tx>
          <c:spPr>
            <a:ln w="38100" cap="rnd">
              <a:solidFill>
                <a:srgbClr val="FFC000"/>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'g10'!$AB$4:$CD$4</c:f>
              <c:numCache>
                <c:formatCode>General</c:formatCode>
                <c:ptCount val="55"/>
                <c:pt idx="0">
                  <c:v>102.99</c:v>
                </c:pt>
                <c:pt idx="1">
                  <c:v>103.45</c:v>
                </c:pt>
                <c:pt idx="2">
                  <c:v>104.9</c:v>
                </c:pt>
                <c:pt idx="3">
                  <c:v>107.06</c:v>
                </c:pt>
                <c:pt idx="4">
                  <c:v>108.84</c:v>
                </c:pt>
                <c:pt idx="5">
                  <c:v>110.18</c:v>
                </c:pt>
                <c:pt idx="6">
                  <c:v>110.23</c:v>
                </c:pt>
                <c:pt idx="7">
                  <c:v>111.19</c:v>
                </c:pt>
                <c:pt idx="8">
                  <c:v>110.03</c:v>
                </c:pt>
                <c:pt idx="9">
                  <c:v>110.06</c:v>
                </c:pt>
                <c:pt idx="10">
                  <c:v>108.23</c:v>
                </c:pt>
                <c:pt idx="11">
                  <c:v>108.57</c:v>
                </c:pt>
                <c:pt idx="12">
                  <c:v>107.4</c:v>
                </c:pt>
                <c:pt idx="13">
                  <c:v>108.54</c:v>
                </c:pt>
                <c:pt idx="14">
                  <c:v>108.07</c:v>
                </c:pt>
                <c:pt idx="15">
                  <c:v>113.73</c:v>
                </c:pt>
                <c:pt idx="16">
                  <c:v>115.56</c:v>
                </c:pt>
                <c:pt idx="17">
                  <c:v>120.46</c:v>
                </c:pt>
                <c:pt idx="18">
                  <c:v>120.46</c:v>
                </c:pt>
                <c:pt idx="19">
                  <c:v>120.88</c:v>
                </c:pt>
                <c:pt idx="20">
                  <c:v>120.14</c:v>
                </c:pt>
                <c:pt idx="21">
                  <c:v>119.92</c:v>
                </c:pt>
                <c:pt idx="22">
                  <c:v>116.39</c:v>
                </c:pt>
                <c:pt idx="23">
                  <c:v>111.04</c:v>
                </c:pt>
                <c:pt idx="24">
                  <c:v>108.31</c:v>
                </c:pt>
                <c:pt idx="25">
                  <c:v>105.8</c:v>
                </c:pt>
                <c:pt idx="26">
                  <c:v>105.79</c:v>
                </c:pt>
                <c:pt idx="27">
                  <c:v>109.93</c:v>
                </c:pt>
                <c:pt idx="28">
                  <c:v>110.01</c:v>
                </c:pt>
                <c:pt idx="29">
                  <c:v>111.62</c:v>
                </c:pt>
                <c:pt idx="30">
                  <c:v>117.31</c:v>
                </c:pt>
                <c:pt idx="31">
                  <c:v>117.26</c:v>
                </c:pt>
                <c:pt idx="32">
                  <c:v>114.06</c:v>
                </c:pt>
                <c:pt idx="33">
                  <c:v>111.45</c:v>
                </c:pt>
                <c:pt idx="34">
                  <c:v>113.51</c:v>
                </c:pt>
                <c:pt idx="35">
                  <c:v>113.31</c:v>
                </c:pt>
                <c:pt idx="36">
                  <c:v>116.01</c:v>
                </c:pt>
                <c:pt idx="37">
                  <c:v>118.64</c:v>
                </c:pt>
                <c:pt idx="38">
                  <c:v>117.46</c:v>
                </c:pt>
                <c:pt idx="39">
                  <c:v>121.82</c:v>
                </c:pt>
                <c:pt idx="40">
                  <c:v>117.34</c:v>
                </c:pt>
                <c:pt idx="41">
                  <c:v>120.83</c:v>
                </c:pt>
                <c:pt idx="42">
                  <c:v>121.63</c:v>
                </c:pt>
                <c:pt idx="43">
                  <c:v>121.96</c:v>
                </c:pt>
                <c:pt idx="44">
                  <c:v>122.2</c:v>
                </c:pt>
                <c:pt idx="45">
                  <c:v>121.83</c:v>
                </c:pt>
                <c:pt idx="46">
                  <c:v>124.67</c:v>
                </c:pt>
                <c:pt idx="47">
                  <c:v>119.86</c:v>
                </c:pt>
                <c:pt idx="48">
                  <c:v>120.8</c:v>
                </c:pt>
                <c:pt idx="49">
                  <c:v>120.87</c:v>
                </c:pt>
                <c:pt idx="50">
                  <c:v>123.74</c:v>
                </c:pt>
                <c:pt idx="51">
                  <c:v>125.23</c:v>
                </c:pt>
                <c:pt idx="52">
                  <c:v>123.59</c:v>
                </c:pt>
                <c:pt idx="53">
                  <c:v>125.98</c:v>
                </c:pt>
                <c:pt idx="54">
                  <c:v>125.36</c:v>
                </c:pt>
              </c:numCache>
            </c:numRef>
          </c:val>
          <c:smooth val="0"/>
          <c:extLst>
            <c:ext xmlns:c16="http://schemas.microsoft.com/office/drawing/2014/chart" uri="{C3380CC4-5D6E-409C-BE32-E72D297353CC}">
              <c16:uniqueId val="{00000001-8F4B-49E7-B57D-7A32ED5EA85C}"/>
            </c:ext>
          </c:extLst>
        </c:ser>
        <c:ser>
          <c:idx val="2"/>
          <c:order val="2"/>
          <c:tx>
            <c:strRef>
              <c:f>'g10'!$AA$5</c:f>
              <c:strCache>
                <c:ptCount val="1"/>
                <c:pt idx="0">
                  <c:v>Leche condensada</c:v>
                </c:pt>
              </c:strCache>
            </c:strRef>
          </c:tx>
          <c:spPr>
            <a:ln w="38100" cap="rnd">
              <a:solidFill>
                <a:schemeClr val="accent3"/>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'g10'!$AB$5:$CD$5</c:f>
              <c:numCache>
                <c:formatCode>General</c:formatCode>
                <c:ptCount val="55"/>
                <c:pt idx="0">
                  <c:v>105.17</c:v>
                </c:pt>
                <c:pt idx="1">
                  <c:v>107.29</c:v>
                </c:pt>
                <c:pt idx="2">
                  <c:v>109.68</c:v>
                </c:pt>
                <c:pt idx="3">
                  <c:v>112.22</c:v>
                </c:pt>
                <c:pt idx="4">
                  <c:v>114.12</c:v>
                </c:pt>
                <c:pt idx="5">
                  <c:v>115.71</c:v>
                </c:pt>
                <c:pt idx="6">
                  <c:v>115.96</c:v>
                </c:pt>
                <c:pt idx="7">
                  <c:v>114.98</c:v>
                </c:pt>
                <c:pt idx="8">
                  <c:v>115.16</c:v>
                </c:pt>
                <c:pt idx="9">
                  <c:v>116.81</c:v>
                </c:pt>
                <c:pt idx="10">
                  <c:v>116.93</c:v>
                </c:pt>
                <c:pt idx="11">
                  <c:v>116.91</c:v>
                </c:pt>
                <c:pt idx="12">
                  <c:v>115.71</c:v>
                </c:pt>
                <c:pt idx="13">
                  <c:v>115.26</c:v>
                </c:pt>
                <c:pt idx="14">
                  <c:v>116.3</c:v>
                </c:pt>
                <c:pt idx="15">
                  <c:v>118.14</c:v>
                </c:pt>
                <c:pt idx="16">
                  <c:v>118.28</c:v>
                </c:pt>
                <c:pt idx="17">
                  <c:v>119.25</c:v>
                </c:pt>
                <c:pt idx="18">
                  <c:v>121.83</c:v>
                </c:pt>
                <c:pt idx="19">
                  <c:v>122.27</c:v>
                </c:pt>
                <c:pt idx="20">
                  <c:v>121.54</c:v>
                </c:pt>
                <c:pt idx="21">
                  <c:v>121.34</c:v>
                </c:pt>
                <c:pt idx="22">
                  <c:v>120.96</c:v>
                </c:pt>
                <c:pt idx="23">
                  <c:v>119.98</c:v>
                </c:pt>
                <c:pt idx="24">
                  <c:v>120.64</c:v>
                </c:pt>
                <c:pt idx="25">
                  <c:v>120.33</c:v>
                </c:pt>
                <c:pt idx="26">
                  <c:v>119.57</c:v>
                </c:pt>
                <c:pt idx="27">
                  <c:v>121.98</c:v>
                </c:pt>
                <c:pt idx="28">
                  <c:v>123.9</c:v>
                </c:pt>
                <c:pt idx="29">
                  <c:v>124.48</c:v>
                </c:pt>
                <c:pt idx="30">
                  <c:v>125.93</c:v>
                </c:pt>
                <c:pt idx="31">
                  <c:v>126.66</c:v>
                </c:pt>
                <c:pt idx="32">
                  <c:v>125.74</c:v>
                </c:pt>
                <c:pt idx="33">
                  <c:v>125.9</c:v>
                </c:pt>
                <c:pt idx="34">
                  <c:v>128.72999999999999</c:v>
                </c:pt>
                <c:pt idx="35">
                  <c:v>129.84</c:v>
                </c:pt>
                <c:pt idx="36">
                  <c:v>130.97999999999999</c:v>
                </c:pt>
                <c:pt idx="37">
                  <c:v>130.18</c:v>
                </c:pt>
                <c:pt idx="38">
                  <c:v>130.36000000000001</c:v>
                </c:pt>
                <c:pt idx="39">
                  <c:v>130.58000000000001</c:v>
                </c:pt>
                <c:pt idx="40">
                  <c:v>129.71</c:v>
                </c:pt>
                <c:pt idx="41">
                  <c:v>131.69999999999999</c:v>
                </c:pt>
                <c:pt idx="42">
                  <c:v>134.97999999999999</c:v>
                </c:pt>
                <c:pt idx="43">
                  <c:v>136.05000000000001</c:v>
                </c:pt>
                <c:pt idx="44">
                  <c:v>136.54</c:v>
                </c:pt>
                <c:pt idx="45">
                  <c:v>137.06</c:v>
                </c:pt>
                <c:pt idx="46">
                  <c:v>136.15</c:v>
                </c:pt>
                <c:pt idx="47">
                  <c:v>136.5</c:v>
                </c:pt>
                <c:pt idx="48">
                  <c:v>136.58000000000001</c:v>
                </c:pt>
                <c:pt idx="49">
                  <c:v>136.53</c:v>
                </c:pt>
                <c:pt idx="50">
                  <c:v>138.13</c:v>
                </c:pt>
                <c:pt idx="51">
                  <c:v>140.32</c:v>
                </c:pt>
                <c:pt idx="52">
                  <c:v>141.1</c:v>
                </c:pt>
                <c:pt idx="53">
                  <c:v>142.44</c:v>
                </c:pt>
                <c:pt idx="54">
                  <c:v>144.85</c:v>
                </c:pt>
              </c:numCache>
            </c:numRef>
          </c:val>
          <c:smooth val="0"/>
          <c:extLst>
            <c:ext xmlns:c16="http://schemas.microsoft.com/office/drawing/2014/chart" uri="{C3380CC4-5D6E-409C-BE32-E72D297353CC}">
              <c16:uniqueId val="{00000002-8F4B-49E7-B57D-7A32ED5EA85C}"/>
            </c:ext>
          </c:extLst>
        </c:ser>
        <c:ser>
          <c:idx val="3"/>
          <c:order val="3"/>
          <c:tx>
            <c:strRef>
              <c:f>'g10'!$AA$6</c:f>
              <c:strCache>
                <c:ptCount val="1"/>
                <c:pt idx="0">
                  <c:v>Yogur</c:v>
                </c:pt>
              </c:strCache>
            </c:strRef>
          </c:tx>
          <c:spPr>
            <a:ln w="38100" cap="rnd">
              <a:solidFill>
                <a:schemeClr val="bg2">
                  <a:lumMod val="50000"/>
                </a:schemeClr>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'g10'!$AB$6:$CD$6</c:f>
              <c:numCache>
                <c:formatCode>General</c:formatCode>
                <c:ptCount val="55"/>
                <c:pt idx="0">
                  <c:v>101.45</c:v>
                </c:pt>
                <c:pt idx="1">
                  <c:v>102.3</c:v>
                </c:pt>
                <c:pt idx="2">
                  <c:v>102.6</c:v>
                </c:pt>
                <c:pt idx="3">
                  <c:v>104.39</c:v>
                </c:pt>
                <c:pt idx="4">
                  <c:v>104.54</c:v>
                </c:pt>
                <c:pt idx="5">
                  <c:v>104.4</c:v>
                </c:pt>
                <c:pt idx="6">
                  <c:v>106.24</c:v>
                </c:pt>
                <c:pt idx="7">
                  <c:v>106.43</c:v>
                </c:pt>
                <c:pt idx="8">
                  <c:v>107.08</c:v>
                </c:pt>
                <c:pt idx="9">
                  <c:v>105.89</c:v>
                </c:pt>
                <c:pt idx="10">
                  <c:v>104.17</c:v>
                </c:pt>
                <c:pt idx="11">
                  <c:v>105.84</c:v>
                </c:pt>
                <c:pt idx="12">
                  <c:v>105.45</c:v>
                </c:pt>
                <c:pt idx="13">
                  <c:v>106.97</c:v>
                </c:pt>
                <c:pt idx="14">
                  <c:v>106.64</c:v>
                </c:pt>
                <c:pt idx="15">
                  <c:v>107.29</c:v>
                </c:pt>
                <c:pt idx="16">
                  <c:v>107.94</c:v>
                </c:pt>
                <c:pt idx="17">
                  <c:v>109.23</c:v>
                </c:pt>
                <c:pt idx="18">
                  <c:v>109.74</c:v>
                </c:pt>
                <c:pt idx="19">
                  <c:v>110.24</c:v>
                </c:pt>
                <c:pt idx="20">
                  <c:v>109.59</c:v>
                </c:pt>
                <c:pt idx="21">
                  <c:v>109.06</c:v>
                </c:pt>
                <c:pt idx="22">
                  <c:v>107.79</c:v>
                </c:pt>
                <c:pt idx="23">
                  <c:v>109.97</c:v>
                </c:pt>
                <c:pt idx="24">
                  <c:v>108.82</c:v>
                </c:pt>
                <c:pt idx="25">
                  <c:v>107.54</c:v>
                </c:pt>
                <c:pt idx="26">
                  <c:v>105.82</c:v>
                </c:pt>
                <c:pt idx="27">
                  <c:v>109.56</c:v>
                </c:pt>
                <c:pt idx="28">
                  <c:v>109.73</c:v>
                </c:pt>
                <c:pt idx="29">
                  <c:v>111.15</c:v>
                </c:pt>
                <c:pt idx="30">
                  <c:v>112.58</c:v>
                </c:pt>
                <c:pt idx="31">
                  <c:v>113.85</c:v>
                </c:pt>
                <c:pt idx="32">
                  <c:v>113.79</c:v>
                </c:pt>
                <c:pt idx="33">
                  <c:v>111.71</c:v>
                </c:pt>
                <c:pt idx="34">
                  <c:v>113.75</c:v>
                </c:pt>
                <c:pt idx="35">
                  <c:v>114.13</c:v>
                </c:pt>
                <c:pt idx="36">
                  <c:v>113.06</c:v>
                </c:pt>
                <c:pt idx="37">
                  <c:v>115.03</c:v>
                </c:pt>
                <c:pt idx="38">
                  <c:v>115.56</c:v>
                </c:pt>
                <c:pt idx="39">
                  <c:v>117.19</c:v>
                </c:pt>
                <c:pt idx="40">
                  <c:v>118.57</c:v>
                </c:pt>
                <c:pt idx="41">
                  <c:v>118.74</c:v>
                </c:pt>
                <c:pt idx="42">
                  <c:v>120.28</c:v>
                </c:pt>
                <c:pt idx="43">
                  <c:v>119.9</c:v>
                </c:pt>
                <c:pt idx="44">
                  <c:v>120.45</c:v>
                </c:pt>
                <c:pt idx="45">
                  <c:v>122.05</c:v>
                </c:pt>
                <c:pt idx="46">
                  <c:v>123.58</c:v>
                </c:pt>
                <c:pt idx="47">
                  <c:v>121.94</c:v>
                </c:pt>
                <c:pt idx="48">
                  <c:v>121.18</c:v>
                </c:pt>
                <c:pt idx="49">
                  <c:v>122.75</c:v>
                </c:pt>
                <c:pt idx="50">
                  <c:v>121.76</c:v>
                </c:pt>
                <c:pt idx="51">
                  <c:v>123.03</c:v>
                </c:pt>
                <c:pt idx="52">
                  <c:v>123.14</c:v>
                </c:pt>
                <c:pt idx="53">
                  <c:v>122.13</c:v>
                </c:pt>
                <c:pt idx="54">
                  <c:v>122.23</c:v>
                </c:pt>
              </c:numCache>
            </c:numRef>
          </c:val>
          <c:smooth val="0"/>
          <c:extLst>
            <c:ext xmlns:c16="http://schemas.microsoft.com/office/drawing/2014/chart" uri="{C3380CC4-5D6E-409C-BE32-E72D297353CC}">
              <c16:uniqueId val="{00000003-8F4B-49E7-B57D-7A32ED5EA85C}"/>
            </c:ext>
          </c:extLst>
        </c:ser>
        <c:ser>
          <c:idx val="4"/>
          <c:order val="4"/>
          <c:tx>
            <c:strRef>
              <c:f>'g10'!$AA$7</c:f>
              <c:strCache>
                <c:ptCount val="1"/>
                <c:pt idx="0">
                  <c:v>Postres</c:v>
                </c:pt>
              </c:strCache>
            </c:strRef>
          </c:tx>
          <c:spPr>
            <a:ln w="38100" cap="rnd">
              <a:solidFill>
                <a:schemeClr val="accent2">
                  <a:lumMod val="75000"/>
                </a:schemeClr>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'g10'!$AB$7:$CD$7</c:f>
              <c:numCache>
                <c:formatCode>General</c:formatCode>
                <c:ptCount val="55"/>
                <c:pt idx="0">
                  <c:v>100.36</c:v>
                </c:pt>
                <c:pt idx="1">
                  <c:v>100.21</c:v>
                </c:pt>
                <c:pt idx="2">
                  <c:v>100.27</c:v>
                </c:pt>
                <c:pt idx="3">
                  <c:v>102.95</c:v>
                </c:pt>
                <c:pt idx="4">
                  <c:v>103.94</c:v>
                </c:pt>
                <c:pt idx="5">
                  <c:v>102.29</c:v>
                </c:pt>
                <c:pt idx="6">
                  <c:v>105.82</c:v>
                </c:pt>
                <c:pt idx="7">
                  <c:v>107.36</c:v>
                </c:pt>
                <c:pt idx="8">
                  <c:v>107.07</c:v>
                </c:pt>
                <c:pt idx="9">
                  <c:v>108.05</c:v>
                </c:pt>
                <c:pt idx="10">
                  <c:v>105.04</c:v>
                </c:pt>
                <c:pt idx="11">
                  <c:v>104.09</c:v>
                </c:pt>
                <c:pt idx="12">
                  <c:v>102.1</c:v>
                </c:pt>
                <c:pt idx="13">
                  <c:v>103.55</c:v>
                </c:pt>
                <c:pt idx="14">
                  <c:v>104.37</c:v>
                </c:pt>
                <c:pt idx="15">
                  <c:v>105.46</c:v>
                </c:pt>
                <c:pt idx="16">
                  <c:v>106.33</c:v>
                </c:pt>
                <c:pt idx="17">
                  <c:v>102.35</c:v>
                </c:pt>
                <c:pt idx="18">
                  <c:v>104.77</c:v>
                </c:pt>
                <c:pt idx="19">
                  <c:v>105.8</c:v>
                </c:pt>
                <c:pt idx="20">
                  <c:v>106.11</c:v>
                </c:pt>
                <c:pt idx="21">
                  <c:v>104.07</c:v>
                </c:pt>
                <c:pt idx="22">
                  <c:v>103.23</c:v>
                </c:pt>
                <c:pt idx="23">
                  <c:v>102.61</c:v>
                </c:pt>
                <c:pt idx="24">
                  <c:v>100</c:v>
                </c:pt>
                <c:pt idx="25">
                  <c:v>100.8</c:v>
                </c:pt>
                <c:pt idx="26">
                  <c:v>98.58</c:v>
                </c:pt>
                <c:pt idx="27">
                  <c:v>97.55</c:v>
                </c:pt>
                <c:pt idx="28">
                  <c:v>97.92</c:v>
                </c:pt>
                <c:pt idx="29">
                  <c:v>96.86</c:v>
                </c:pt>
                <c:pt idx="30">
                  <c:v>100.19</c:v>
                </c:pt>
                <c:pt idx="31">
                  <c:v>102.15</c:v>
                </c:pt>
                <c:pt idx="32">
                  <c:v>101.53</c:v>
                </c:pt>
                <c:pt idx="33">
                  <c:v>103.18</c:v>
                </c:pt>
                <c:pt idx="34">
                  <c:v>106.37</c:v>
                </c:pt>
                <c:pt idx="35">
                  <c:v>105.97</c:v>
                </c:pt>
                <c:pt idx="36">
                  <c:v>106.08</c:v>
                </c:pt>
                <c:pt idx="37">
                  <c:v>105.89</c:v>
                </c:pt>
                <c:pt idx="38">
                  <c:v>105.95</c:v>
                </c:pt>
                <c:pt idx="39">
                  <c:v>106.93</c:v>
                </c:pt>
                <c:pt idx="40">
                  <c:v>108.03</c:v>
                </c:pt>
                <c:pt idx="41">
                  <c:v>107.77</c:v>
                </c:pt>
                <c:pt idx="42">
                  <c:v>108.62</c:v>
                </c:pt>
                <c:pt idx="43">
                  <c:v>109.4</c:v>
                </c:pt>
                <c:pt idx="44">
                  <c:v>110.87</c:v>
                </c:pt>
                <c:pt idx="45">
                  <c:v>110.96</c:v>
                </c:pt>
                <c:pt idx="46">
                  <c:v>112.19</c:v>
                </c:pt>
                <c:pt idx="47">
                  <c:v>110.89</c:v>
                </c:pt>
                <c:pt idx="48">
                  <c:v>112.87</c:v>
                </c:pt>
                <c:pt idx="49">
                  <c:v>113.4</c:v>
                </c:pt>
                <c:pt idx="50">
                  <c:v>113.87</c:v>
                </c:pt>
                <c:pt idx="51">
                  <c:v>115.21</c:v>
                </c:pt>
                <c:pt idx="52">
                  <c:v>113.1</c:v>
                </c:pt>
                <c:pt idx="53">
                  <c:v>113.64</c:v>
                </c:pt>
                <c:pt idx="54">
                  <c:v>113.12</c:v>
                </c:pt>
              </c:numCache>
            </c:numRef>
          </c:val>
          <c:smooth val="0"/>
          <c:extLst>
            <c:ext xmlns:c16="http://schemas.microsoft.com/office/drawing/2014/chart" uri="{C3380CC4-5D6E-409C-BE32-E72D297353CC}">
              <c16:uniqueId val="{00000004-8F4B-49E7-B57D-7A32ED5EA85C}"/>
            </c:ext>
          </c:extLst>
        </c:ser>
        <c:ser>
          <c:idx val="5"/>
          <c:order val="5"/>
          <c:tx>
            <c:strRef>
              <c:f>'g10'!$AA$8</c:f>
              <c:strCache>
                <c:ptCount val="1"/>
                <c:pt idx="0">
                  <c:v>Queso</c:v>
                </c:pt>
              </c:strCache>
            </c:strRef>
          </c:tx>
          <c:spPr>
            <a:ln w="38100" cap="rnd">
              <a:solidFill>
                <a:srgbClr val="0070C0"/>
              </a:solidFill>
              <a:round/>
            </a:ln>
            <a:effectLst/>
          </c:spPr>
          <c:marker>
            <c:symbol val="none"/>
          </c:marker>
          <c:cat>
            <c:numRef>
              <c:f>'g10'!$AB$2:$CD$2</c:f>
              <c:numCache>
                <c:formatCode>mmm\-yy</c:formatCode>
                <c:ptCount val="5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numCache>
            </c:numRef>
          </c:cat>
          <c:val>
            <c:numRef>
              <c:f>'g10'!$AB$8:$CD$8</c:f>
              <c:numCache>
                <c:formatCode>General</c:formatCode>
                <c:ptCount val="55"/>
                <c:pt idx="0">
                  <c:v>105.38</c:v>
                </c:pt>
                <c:pt idx="1">
                  <c:v>106.57</c:v>
                </c:pt>
                <c:pt idx="2">
                  <c:v>107.5</c:v>
                </c:pt>
                <c:pt idx="3">
                  <c:v>109.56</c:v>
                </c:pt>
                <c:pt idx="4">
                  <c:v>106.3</c:v>
                </c:pt>
                <c:pt idx="5">
                  <c:v>105.11</c:v>
                </c:pt>
                <c:pt idx="6">
                  <c:v>107.09</c:v>
                </c:pt>
                <c:pt idx="7">
                  <c:v>108.5</c:v>
                </c:pt>
                <c:pt idx="8">
                  <c:v>109.45</c:v>
                </c:pt>
                <c:pt idx="9">
                  <c:v>110.72</c:v>
                </c:pt>
                <c:pt idx="10">
                  <c:v>108.21</c:v>
                </c:pt>
                <c:pt idx="11">
                  <c:v>107.99</c:v>
                </c:pt>
                <c:pt idx="12">
                  <c:v>106.74</c:v>
                </c:pt>
                <c:pt idx="13">
                  <c:v>110.25</c:v>
                </c:pt>
                <c:pt idx="14">
                  <c:v>106.88</c:v>
                </c:pt>
                <c:pt idx="15">
                  <c:v>111.95</c:v>
                </c:pt>
                <c:pt idx="16">
                  <c:v>110.49</c:v>
                </c:pt>
                <c:pt idx="17">
                  <c:v>110.88</c:v>
                </c:pt>
                <c:pt idx="18">
                  <c:v>111.45</c:v>
                </c:pt>
                <c:pt idx="19">
                  <c:v>110.82</c:v>
                </c:pt>
                <c:pt idx="20">
                  <c:v>108.24</c:v>
                </c:pt>
                <c:pt idx="21">
                  <c:v>108.28</c:v>
                </c:pt>
                <c:pt idx="22">
                  <c:v>106.75</c:v>
                </c:pt>
                <c:pt idx="23">
                  <c:v>107.7</c:v>
                </c:pt>
                <c:pt idx="24">
                  <c:v>104.21</c:v>
                </c:pt>
                <c:pt idx="25">
                  <c:v>105.85</c:v>
                </c:pt>
                <c:pt idx="26">
                  <c:v>105.97</c:v>
                </c:pt>
                <c:pt idx="27">
                  <c:v>107.23</c:v>
                </c:pt>
                <c:pt idx="28">
                  <c:v>107.43</c:v>
                </c:pt>
                <c:pt idx="29">
                  <c:v>107.88</c:v>
                </c:pt>
                <c:pt idx="30">
                  <c:v>107.87</c:v>
                </c:pt>
                <c:pt idx="31">
                  <c:v>109.34</c:v>
                </c:pt>
                <c:pt idx="32">
                  <c:v>108.62</c:v>
                </c:pt>
                <c:pt idx="33">
                  <c:v>107.44</c:v>
                </c:pt>
                <c:pt idx="34">
                  <c:v>109.68</c:v>
                </c:pt>
                <c:pt idx="35">
                  <c:v>108.64</c:v>
                </c:pt>
                <c:pt idx="36">
                  <c:v>105.95</c:v>
                </c:pt>
                <c:pt idx="37">
                  <c:v>108.93</c:v>
                </c:pt>
                <c:pt idx="38">
                  <c:v>108.69</c:v>
                </c:pt>
                <c:pt idx="39">
                  <c:v>109.95</c:v>
                </c:pt>
                <c:pt idx="40">
                  <c:v>109.62</c:v>
                </c:pt>
                <c:pt idx="41">
                  <c:v>110.81</c:v>
                </c:pt>
                <c:pt idx="42">
                  <c:v>113.21</c:v>
                </c:pt>
                <c:pt idx="43">
                  <c:v>113.88</c:v>
                </c:pt>
                <c:pt idx="44">
                  <c:v>113.74</c:v>
                </c:pt>
                <c:pt idx="45">
                  <c:v>114.3</c:v>
                </c:pt>
                <c:pt idx="46">
                  <c:v>112.81</c:v>
                </c:pt>
                <c:pt idx="47">
                  <c:v>112.44</c:v>
                </c:pt>
                <c:pt idx="48">
                  <c:v>112.08</c:v>
                </c:pt>
                <c:pt idx="49">
                  <c:v>113.82</c:v>
                </c:pt>
                <c:pt idx="50">
                  <c:v>109.77</c:v>
                </c:pt>
                <c:pt idx="51">
                  <c:v>112.45</c:v>
                </c:pt>
                <c:pt idx="52">
                  <c:v>111.36</c:v>
                </c:pt>
                <c:pt idx="53">
                  <c:v>112.48</c:v>
                </c:pt>
                <c:pt idx="54">
                  <c:v>113.61</c:v>
                </c:pt>
              </c:numCache>
            </c:numRef>
          </c:val>
          <c:smooth val="0"/>
          <c:extLst>
            <c:ext xmlns:c16="http://schemas.microsoft.com/office/drawing/2014/chart" uri="{C3380CC4-5D6E-409C-BE32-E72D297353CC}">
              <c16:uniqueId val="{00000005-8F4B-49E7-B57D-7A32ED5EA85C}"/>
            </c:ext>
          </c:extLst>
        </c:ser>
        <c:dLbls>
          <c:showLegendKey val="0"/>
          <c:showVal val="0"/>
          <c:showCatName val="0"/>
          <c:showSerName val="0"/>
          <c:showPercent val="0"/>
          <c:showBubbleSize val="0"/>
        </c:dLbls>
        <c:smooth val="0"/>
        <c:axId val="683291152"/>
        <c:axId val="560934848"/>
      </c:lineChart>
      <c:dateAx>
        <c:axId val="683291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60934848"/>
        <c:crosses val="autoZero"/>
        <c:auto val="1"/>
        <c:lblOffset val="100"/>
        <c:baseTimeUnit val="months"/>
      </c:dateAx>
      <c:valAx>
        <c:axId val="560934848"/>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83291152"/>
        <c:crosses val="autoZero"/>
        <c:crossBetween val="between"/>
      </c:valAx>
      <c:spPr>
        <a:noFill/>
        <a:ln>
          <a:noFill/>
        </a:ln>
        <a:effectLst/>
      </c:spPr>
    </c:plotArea>
    <c:legend>
      <c:legendPos val="b"/>
      <c:layout>
        <c:manualLayout>
          <c:xMode val="edge"/>
          <c:yMode val="edge"/>
          <c:x val="2.4012727589533937E-2"/>
          <c:y val="0.89448406629020383"/>
          <c:w val="0.94272525999941736"/>
          <c:h val="0.1011721851701411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11. Importaciones de productos lácteos
Enero - julio 2018
Valor miles USD 199.984</a:t>
            </a:r>
          </a:p>
        </c:rich>
      </c:tx>
      <c:layout>
        <c:manualLayout>
          <c:xMode val="edge"/>
          <c:yMode val="edge"/>
          <c:x val="0.29939674756502938"/>
          <c:y val="1.77642837593573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113836245637911"/>
          <c:y val="0.29903272907269618"/>
          <c:w val="0.51128037839418095"/>
          <c:h val="0.40258036653221718"/>
        </c:manualLayout>
      </c:layout>
      <c:pie3DChart>
        <c:varyColors val="1"/>
        <c:ser>
          <c:idx val="0"/>
          <c:order val="0"/>
          <c:spPr>
            <a:solidFill>
              <a:srgbClr val="9999FF"/>
            </a:solidFill>
            <a:ln w="3175">
              <a:solidFill>
                <a:srgbClr val="000000"/>
              </a:solidFill>
              <a:prstDash val="solid"/>
            </a:ln>
          </c:spPr>
          <c:explosion val="19"/>
          <c:dPt>
            <c:idx val="0"/>
            <c:bubble3D val="0"/>
            <c:spPr>
              <a:solidFill>
                <a:srgbClr val="FFFF00"/>
              </a:solidFill>
              <a:ln w="3175">
                <a:solidFill>
                  <a:srgbClr val="000000"/>
                </a:solidFill>
                <a:prstDash val="solid"/>
              </a:ln>
            </c:spPr>
            <c:extLst>
              <c:ext xmlns:c16="http://schemas.microsoft.com/office/drawing/2014/chart" uri="{C3380CC4-5D6E-409C-BE32-E72D297353CC}">
                <c16:uniqueId val="{00000001-DEFB-43D7-B472-0A800745A7A3}"/>
              </c:ext>
            </c:extLst>
          </c:dPt>
          <c:dPt>
            <c:idx val="1"/>
            <c:bubble3D val="0"/>
            <c:spPr>
              <a:solidFill>
                <a:srgbClr val="299867"/>
              </a:solidFill>
              <a:ln w="3175">
                <a:solidFill>
                  <a:srgbClr val="000000"/>
                </a:solidFill>
                <a:prstDash val="solid"/>
              </a:ln>
            </c:spPr>
            <c:extLst>
              <c:ext xmlns:c16="http://schemas.microsoft.com/office/drawing/2014/chart" uri="{C3380CC4-5D6E-409C-BE32-E72D297353CC}">
                <c16:uniqueId val="{00000003-DEFB-43D7-B472-0A800745A7A3}"/>
              </c:ext>
            </c:extLst>
          </c:dPt>
          <c:dPt>
            <c:idx val="2"/>
            <c:bubble3D val="0"/>
            <c:spPr>
              <a:solidFill>
                <a:srgbClr val="FFFFCC"/>
              </a:solidFill>
              <a:ln w="3175">
                <a:solidFill>
                  <a:srgbClr val="000000"/>
                </a:solidFill>
                <a:prstDash val="solid"/>
              </a:ln>
            </c:spPr>
            <c:extLst>
              <c:ext xmlns:c16="http://schemas.microsoft.com/office/drawing/2014/chart" uri="{C3380CC4-5D6E-409C-BE32-E72D297353CC}">
                <c16:uniqueId val="{00000005-DEFB-43D7-B472-0A800745A7A3}"/>
              </c:ext>
            </c:extLst>
          </c:dPt>
          <c:dPt>
            <c:idx val="3"/>
            <c:bubble3D val="0"/>
            <c:spPr>
              <a:solidFill>
                <a:srgbClr val="CCFFFF"/>
              </a:solidFill>
              <a:ln w="3175">
                <a:solidFill>
                  <a:srgbClr val="000000"/>
                </a:solidFill>
                <a:prstDash val="solid"/>
              </a:ln>
            </c:spPr>
            <c:extLst>
              <c:ext xmlns:c16="http://schemas.microsoft.com/office/drawing/2014/chart" uri="{C3380CC4-5D6E-409C-BE32-E72D297353CC}">
                <c16:uniqueId val="{00000007-DEFB-43D7-B472-0A800745A7A3}"/>
              </c:ext>
            </c:extLst>
          </c:dPt>
          <c:dPt>
            <c:idx val="4"/>
            <c:bubble3D val="0"/>
            <c:spPr>
              <a:solidFill>
                <a:srgbClr val="FF0000"/>
              </a:solidFill>
              <a:ln w="3175">
                <a:solidFill>
                  <a:srgbClr val="000000"/>
                </a:solidFill>
                <a:prstDash val="solid"/>
              </a:ln>
            </c:spPr>
            <c:extLst>
              <c:ext xmlns:c16="http://schemas.microsoft.com/office/drawing/2014/chart" uri="{C3380CC4-5D6E-409C-BE32-E72D297353CC}">
                <c16:uniqueId val="{00000009-DEFB-43D7-B472-0A800745A7A3}"/>
              </c:ext>
            </c:extLst>
          </c:dPt>
          <c:dPt>
            <c:idx val="5"/>
            <c:bubble3D val="0"/>
            <c:extLst>
              <c:ext xmlns:c16="http://schemas.microsoft.com/office/drawing/2014/chart" uri="{C3380CC4-5D6E-409C-BE32-E72D297353CC}">
                <c16:uniqueId val="{0000000A-DEFB-43D7-B472-0A800745A7A3}"/>
              </c:ext>
            </c:extLst>
          </c:dPt>
          <c:dLbls>
            <c:dLbl>
              <c:idx val="0"/>
              <c:layout>
                <c:manualLayout>
                  <c:x val="2.3122349214785842E-2"/>
                  <c:y val="-9.333445743548869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FB-43D7-B472-0A800745A7A3}"/>
                </c:ext>
              </c:extLst>
            </c:dLbl>
            <c:dLbl>
              <c:idx val="1"/>
              <c:layout>
                <c:manualLayout>
                  <c:x val="2.6601470039411705E-2"/>
                  <c:y val="-3.846498741133325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FB-43D7-B472-0A800745A7A3}"/>
                </c:ext>
              </c:extLst>
            </c:dLbl>
            <c:dLbl>
              <c:idx val="2"/>
              <c:layout>
                <c:manualLayout>
                  <c:x val="4.1407084951645967E-2"/>
                  <c:y val="0.1153354359153193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FB-43D7-B472-0A800745A7A3}"/>
                </c:ext>
              </c:extLst>
            </c:dLbl>
            <c:dLbl>
              <c:idx val="3"/>
              <c:layout>
                <c:manualLayout>
                  <c:x val="-4.4153115154991061E-2"/>
                  <c:y val="7.049649340456237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FB-43D7-B472-0A800745A7A3}"/>
                </c:ext>
              </c:extLst>
            </c:dLbl>
            <c:dLbl>
              <c:idx val="4"/>
              <c:layout>
                <c:manualLayout>
                  <c:x val="-4.9116960230939834E-3"/>
                  <c:y val="-2.386501687289088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EFB-43D7-B472-0A800745A7A3}"/>
                </c:ext>
              </c:extLst>
            </c:dLbl>
            <c:dLbl>
              <c:idx val="5"/>
              <c:layout>
                <c:manualLayout>
                  <c:x val="1.1635162946004212E-2"/>
                  <c:y val="-8.133671074935459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EFB-43D7-B472-0A800745A7A3}"/>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'c8'!$AO$21:$AO$26</c:f>
              <c:strCache>
                <c:ptCount val="6"/>
                <c:pt idx="0">
                  <c:v>Leche entera en polvo</c:v>
                </c:pt>
                <c:pt idx="1">
                  <c:v>Leche descremada en polvo</c:v>
                </c:pt>
                <c:pt idx="2">
                  <c:v>Suero y lactosuero</c:v>
                </c:pt>
                <c:pt idx="3">
                  <c:v>Quesos</c:v>
                </c:pt>
                <c:pt idx="4">
                  <c:v>Preparaciones para la alimentación infantil</c:v>
                </c:pt>
                <c:pt idx="5">
                  <c:v>Otros productos</c:v>
                </c:pt>
              </c:strCache>
            </c:strRef>
          </c:cat>
          <c:val>
            <c:numRef>
              <c:f>'c8'!$AP$21:$AP$26</c:f>
              <c:numCache>
                <c:formatCode>#,##0</c:formatCode>
                <c:ptCount val="6"/>
                <c:pt idx="0">
                  <c:v>18648.673320000002</c:v>
                </c:pt>
                <c:pt idx="1">
                  <c:v>15249.520840000001</c:v>
                </c:pt>
                <c:pt idx="2">
                  <c:v>7462.2561600000008</c:v>
                </c:pt>
                <c:pt idx="3">
                  <c:v>122680.70726999998</c:v>
                </c:pt>
                <c:pt idx="4">
                  <c:v>8323.52736</c:v>
                </c:pt>
                <c:pt idx="5">
                  <c:v>27619.31583</c:v>
                </c:pt>
              </c:numCache>
            </c:numRef>
          </c:val>
          <c:extLst>
            <c:ext xmlns:c16="http://schemas.microsoft.com/office/drawing/2014/chart" uri="{C3380CC4-5D6E-409C-BE32-E72D297353CC}">
              <c16:uniqueId val="{0000000B-DEFB-43D7-B472-0A800745A7A3}"/>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12. Importaciones de quesos por país de origen
Año 2017
Toneladas 44.439</a:t>
            </a:r>
          </a:p>
        </c:rich>
      </c:tx>
      <c:layout>
        <c:manualLayout>
          <c:xMode val="edge"/>
          <c:yMode val="edge"/>
          <c:x val="0.27770162252445718"/>
          <c:y val="3.654525198738646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242134062927498"/>
          <c:y val="0.44850571095325309"/>
          <c:w val="0.33652530779753764"/>
          <c:h val="0.32558192350680593"/>
        </c:manualLayout>
      </c:layout>
      <c:pie3DChart>
        <c:varyColors val="1"/>
        <c:ser>
          <c:idx val="0"/>
          <c:order val="0"/>
          <c:spPr>
            <a:solidFill>
              <a:srgbClr val="9999FF"/>
            </a:solidFill>
            <a:ln w="3175">
              <a:solidFill>
                <a:srgbClr val="000000"/>
              </a:solidFill>
              <a:prstDash val="solid"/>
            </a:ln>
          </c:spPr>
          <c:explosion val="13"/>
          <c:dPt>
            <c:idx val="0"/>
            <c:bubble3D val="0"/>
            <c:spPr>
              <a:solidFill>
                <a:srgbClr val="FFFF00"/>
              </a:solidFill>
              <a:ln w="3175">
                <a:solidFill>
                  <a:srgbClr val="000000"/>
                </a:solidFill>
                <a:prstDash val="solid"/>
              </a:ln>
            </c:spPr>
            <c:extLst>
              <c:ext xmlns:c16="http://schemas.microsoft.com/office/drawing/2014/chart" uri="{C3380CC4-5D6E-409C-BE32-E72D297353CC}">
                <c16:uniqueId val="{00000001-3298-4C48-9C53-1B4C957E9FFB}"/>
              </c:ext>
            </c:extLst>
          </c:dPt>
          <c:dPt>
            <c:idx val="1"/>
            <c:bubble3D val="0"/>
            <c:spPr>
              <a:solidFill>
                <a:schemeClr val="accent4">
                  <a:lumMod val="75000"/>
                </a:schemeClr>
              </a:solidFill>
              <a:ln w="3175">
                <a:solidFill>
                  <a:srgbClr val="000000"/>
                </a:solidFill>
                <a:prstDash val="solid"/>
              </a:ln>
            </c:spPr>
            <c:extLst>
              <c:ext xmlns:c16="http://schemas.microsoft.com/office/drawing/2014/chart" uri="{C3380CC4-5D6E-409C-BE32-E72D297353CC}">
                <c16:uniqueId val="{00000003-3298-4C48-9C53-1B4C957E9FFB}"/>
              </c:ext>
            </c:extLst>
          </c:dPt>
          <c:dPt>
            <c:idx val="2"/>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05-3298-4C48-9C53-1B4C957E9FFB}"/>
              </c:ext>
            </c:extLst>
          </c:dPt>
          <c:dPt>
            <c:idx val="3"/>
            <c:bubble3D val="0"/>
            <c:spPr>
              <a:solidFill>
                <a:schemeClr val="accent6">
                  <a:lumMod val="60000"/>
                  <a:lumOff val="40000"/>
                </a:schemeClr>
              </a:solidFill>
              <a:ln w="3175">
                <a:solidFill>
                  <a:srgbClr val="000000"/>
                </a:solidFill>
                <a:prstDash val="solid"/>
              </a:ln>
            </c:spPr>
            <c:extLst>
              <c:ext xmlns:c16="http://schemas.microsoft.com/office/drawing/2014/chart" uri="{C3380CC4-5D6E-409C-BE32-E72D297353CC}">
                <c16:uniqueId val="{00000007-3298-4C48-9C53-1B4C957E9FFB}"/>
              </c:ext>
            </c:extLst>
          </c:dPt>
          <c:dPt>
            <c:idx val="4"/>
            <c:bubble3D val="0"/>
            <c:spPr>
              <a:solidFill>
                <a:srgbClr val="99CC00"/>
              </a:solidFill>
              <a:ln w="3175">
                <a:solidFill>
                  <a:srgbClr val="000000"/>
                </a:solidFill>
                <a:prstDash val="solid"/>
              </a:ln>
            </c:spPr>
            <c:extLst>
              <c:ext xmlns:c16="http://schemas.microsoft.com/office/drawing/2014/chart" uri="{C3380CC4-5D6E-409C-BE32-E72D297353CC}">
                <c16:uniqueId val="{00000009-3298-4C48-9C53-1B4C957E9FFB}"/>
              </c:ext>
            </c:extLst>
          </c:dPt>
          <c:dPt>
            <c:idx val="5"/>
            <c:bubble3D val="0"/>
            <c:spPr>
              <a:solidFill>
                <a:schemeClr val="accent6">
                  <a:lumMod val="50000"/>
                </a:schemeClr>
              </a:solidFill>
              <a:ln w="3175">
                <a:solidFill>
                  <a:srgbClr val="000000"/>
                </a:solidFill>
                <a:prstDash val="solid"/>
              </a:ln>
            </c:spPr>
            <c:extLst>
              <c:ext xmlns:c16="http://schemas.microsoft.com/office/drawing/2014/chart" uri="{C3380CC4-5D6E-409C-BE32-E72D297353CC}">
                <c16:uniqueId val="{0000000B-3298-4C48-9C53-1B4C957E9FFB}"/>
              </c:ext>
            </c:extLst>
          </c:dPt>
          <c:dPt>
            <c:idx val="6"/>
            <c:bubble3D val="0"/>
            <c:spPr>
              <a:solidFill>
                <a:schemeClr val="tx2">
                  <a:lumMod val="60000"/>
                  <a:lumOff val="40000"/>
                </a:schemeClr>
              </a:solidFill>
              <a:ln w="3175">
                <a:solidFill>
                  <a:srgbClr val="000000"/>
                </a:solidFill>
                <a:prstDash val="solid"/>
              </a:ln>
            </c:spPr>
            <c:extLst>
              <c:ext xmlns:c16="http://schemas.microsoft.com/office/drawing/2014/chart" uri="{C3380CC4-5D6E-409C-BE32-E72D297353CC}">
                <c16:uniqueId val="{0000000D-3298-4C48-9C53-1B4C957E9FFB}"/>
              </c:ext>
            </c:extLst>
          </c:dPt>
          <c:dLbls>
            <c:dLbl>
              <c:idx val="0"/>
              <c:layout>
                <c:manualLayout>
                  <c:x val="-1.6677105702696253E-3"/>
                  <c:y val="-7.612077267320006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98-4C48-9C53-1B4C957E9FFB}"/>
                </c:ext>
              </c:extLst>
            </c:dLbl>
            <c:dLbl>
              <c:idx val="1"/>
              <c:layout>
                <c:manualLayout>
                  <c:x val="1.777037103316631E-2"/>
                  <c:y val="8.551672048188212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98-4C48-9C53-1B4C957E9FFB}"/>
                </c:ext>
              </c:extLst>
            </c:dLbl>
            <c:dLbl>
              <c:idx val="2"/>
              <c:layout>
                <c:manualLayout>
                  <c:x val="-2.3937306132188023E-2"/>
                  <c:y val="4.74472705300324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98-4C48-9C53-1B4C957E9FFB}"/>
                </c:ext>
              </c:extLst>
            </c:dLbl>
            <c:dLbl>
              <c:idx val="3"/>
              <c:layout>
                <c:manualLayout>
                  <c:x val="-3.4171886184681463E-2"/>
                  <c:y val="3.717970505485287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98-4C48-9C53-1B4C957E9FFB}"/>
                </c:ext>
              </c:extLst>
            </c:dLbl>
            <c:dLbl>
              <c:idx val="4"/>
              <c:layout>
                <c:manualLayout>
                  <c:x val="-1.3783404915294714E-2"/>
                  <c:y val="-8.607941992862407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98-4C48-9C53-1B4C957E9FFB}"/>
                </c:ext>
              </c:extLst>
            </c:dLbl>
            <c:dLbl>
              <c:idx val="5"/>
              <c:layout>
                <c:manualLayout>
                  <c:x val="3.2411566451920781E-2"/>
                  <c:y val="-0.150213183783681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98-4C48-9C53-1B4C957E9FFB}"/>
                </c:ext>
              </c:extLst>
            </c:dLbl>
            <c:dLbl>
              <c:idx val="6"/>
              <c:layout>
                <c:manualLayout>
                  <c:x val="7.3439214984490506E-2"/>
                  <c:y val="-0.1143813138465605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98-4C48-9C53-1B4C957E9FFB}"/>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'c9'!$BB$7:$BB$13</c:f>
              <c:strCache>
                <c:ptCount val="7"/>
                <c:pt idx="0">
                  <c:v>Estados Unidos</c:v>
                </c:pt>
                <c:pt idx="1">
                  <c:v>Países Bajos</c:v>
                </c:pt>
                <c:pt idx="2">
                  <c:v>Alemania</c:v>
                </c:pt>
                <c:pt idx="3">
                  <c:v>Nueva Zelanda</c:v>
                </c:pt>
                <c:pt idx="4">
                  <c:v>Argentina</c:v>
                </c:pt>
                <c:pt idx="5">
                  <c:v>México</c:v>
                </c:pt>
                <c:pt idx="6">
                  <c:v>Otros</c:v>
                </c:pt>
              </c:strCache>
            </c:strRef>
          </c:cat>
          <c:val>
            <c:numRef>
              <c:f>'c9'!$BC$7:$BC$13</c:f>
              <c:numCache>
                <c:formatCode>#,##0</c:formatCode>
                <c:ptCount val="7"/>
                <c:pt idx="0">
                  <c:v>8954.9990823000007</c:v>
                </c:pt>
                <c:pt idx="1">
                  <c:v>8636.7159869000006</c:v>
                </c:pt>
                <c:pt idx="2">
                  <c:v>7691.5576099999998</c:v>
                </c:pt>
                <c:pt idx="3">
                  <c:v>6830.0151530000003</c:v>
                </c:pt>
                <c:pt idx="4">
                  <c:v>5584.1360610000011</c:v>
                </c:pt>
                <c:pt idx="5">
                  <c:v>1367.2939800000001</c:v>
                </c:pt>
                <c:pt idx="6">
                  <c:v>5374</c:v>
                </c:pt>
              </c:numCache>
            </c:numRef>
          </c:val>
          <c:extLst>
            <c:ext xmlns:c16="http://schemas.microsoft.com/office/drawing/2014/chart" uri="{C3380CC4-5D6E-409C-BE32-E72D297353CC}">
              <c16:uniqueId val="{0000000E-3298-4C48-9C53-1B4C957E9FFB}"/>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13. Importaciones de quesos por país de origen
Enero - julio  2018
Toneladas 31.662</a:t>
            </a:r>
          </a:p>
        </c:rich>
      </c:tx>
      <c:layout>
        <c:manualLayout>
          <c:xMode val="edge"/>
          <c:yMode val="edge"/>
          <c:x val="0.28338358983536149"/>
          <c:y val="5.155081421273953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926128590971272"/>
          <c:y val="0.45270270270270269"/>
          <c:w val="0.3228454172366621"/>
          <c:h val="0.31756756756756754"/>
        </c:manualLayout>
      </c:layout>
      <c:pie3DChart>
        <c:varyColors val="1"/>
        <c:ser>
          <c:idx val="0"/>
          <c:order val="0"/>
          <c:spPr>
            <a:solidFill>
              <a:srgbClr val="9999FF"/>
            </a:solidFill>
            <a:ln w="3175">
              <a:solidFill>
                <a:srgbClr val="000000"/>
              </a:solidFill>
              <a:prstDash val="solid"/>
            </a:ln>
          </c:spPr>
          <c:explosion val="7"/>
          <c:dPt>
            <c:idx val="0"/>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01-53E1-488C-96DC-939EE9874942}"/>
              </c:ext>
            </c:extLst>
          </c:dPt>
          <c:dPt>
            <c:idx val="1"/>
            <c:bubble3D val="0"/>
            <c:spPr>
              <a:solidFill>
                <a:srgbClr val="FFFF00"/>
              </a:solidFill>
              <a:ln w="3175">
                <a:solidFill>
                  <a:srgbClr val="000000"/>
                </a:solidFill>
                <a:prstDash val="solid"/>
              </a:ln>
            </c:spPr>
            <c:extLst>
              <c:ext xmlns:c16="http://schemas.microsoft.com/office/drawing/2014/chart" uri="{C3380CC4-5D6E-409C-BE32-E72D297353CC}">
                <c16:uniqueId val="{00000003-53E1-488C-96DC-939EE9874942}"/>
              </c:ext>
            </c:extLst>
          </c:dPt>
          <c:dPt>
            <c:idx val="2"/>
            <c:bubble3D val="0"/>
            <c:spPr>
              <a:solidFill>
                <a:schemeClr val="accent6">
                  <a:lumMod val="60000"/>
                  <a:lumOff val="40000"/>
                </a:schemeClr>
              </a:solidFill>
              <a:ln w="3175">
                <a:solidFill>
                  <a:srgbClr val="000000"/>
                </a:solidFill>
                <a:prstDash val="solid"/>
              </a:ln>
            </c:spPr>
            <c:extLst>
              <c:ext xmlns:c16="http://schemas.microsoft.com/office/drawing/2014/chart" uri="{C3380CC4-5D6E-409C-BE32-E72D297353CC}">
                <c16:uniqueId val="{00000005-53E1-488C-96DC-939EE9874942}"/>
              </c:ext>
            </c:extLst>
          </c:dPt>
          <c:dPt>
            <c:idx val="3"/>
            <c:bubble3D val="0"/>
            <c:spPr>
              <a:solidFill>
                <a:schemeClr val="accent3"/>
              </a:solidFill>
              <a:ln w="3175">
                <a:solidFill>
                  <a:srgbClr val="FFFF00"/>
                </a:solidFill>
                <a:prstDash val="solid"/>
              </a:ln>
            </c:spPr>
            <c:extLst>
              <c:ext xmlns:c16="http://schemas.microsoft.com/office/drawing/2014/chart" uri="{C3380CC4-5D6E-409C-BE32-E72D297353CC}">
                <c16:uniqueId val="{00000007-53E1-488C-96DC-939EE9874942}"/>
              </c:ext>
            </c:extLst>
          </c:dPt>
          <c:dPt>
            <c:idx val="4"/>
            <c:bubble3D val="0"/>
            <c:spPr>
              <a:solidFill>
                <a:srgbClr val="FF0000"/>
              </a:solidFill>
              <a:ln w="3175">
                <a:solidFill>
                  <a:srgbClr val="000000"/>
                </a:solidFill>
                <a:prstDash val="solid"/>
              </a:ln>
            </c:spPr>
            <c:extLst>
              <c:ext xmlns:c16="http://schemas.microsoft.com/office/drawing/2014/chart" uri="{C3380CC4-5D6E-409C-BE32-E72D297353CC}">
                <c16:uniqueId val="{00000009-53E1-488C-96DC-939EE9874942}"/>
              </c:ext>
            </c:extLst>
          </c:dPt>
          <c:dPt>
            <c:idx val="5"/>
            <c:bubble3D val="0"/>
            <c:spPr>
              <a:solidFill>
                <a:schemeClr val="accent6">
                  <a:lumMod val="50000"/>
                </a:schemeClr>
              </a:solidFill>
              <a:ln w="3175">
                <a:solidFill>
                  <a:srgbClr val="000000"/>
                </a:solidFill>
                <a:prstDash val="solid"/>
              </a:ln>
            </c:spPr>
            <c:extLst>
              <c:ext xmlns:c16="http://schemas.microsoft.com/office/drawing/2014/chart" uri="{C3380CC4-5D6E-409C-BE32-E72D297353CC}">
                <c16:uniqueId val="{0000000B-53E1-488C-96DC-939EE9874942}"/>
              </c:ext>
            </c:extLst>
          </c:dPt>
          <c:dPt>
            <c:idx val="6"/>
            <c:bubble3D val="0"/>
            <c:spPr>
              <a:solidFill>
                <a:schemeClr val="tx2">
                  <a:lumMod val="60000"/>
                  <a:lumOff val="40000"/>
                </a:schemeClr>
              </a:solidFill>
              <a:ln w="3175">
                <a:solidFill>
                  <a:srgbClr val="000000"/>
                </a:solidFill>
                <a:prstDash val="solid"/>
              </a:ln>
            </c:spPr>
            <c:extLst>
              <c:ext xmlns:c16="http://schemas.microsoft.com/office/drawing/2014/chart" uri="{C3380CC4-5D6E-409C-BE32-E72D297353CC}">
                <c16:uniqueId val="{0000000D-53E1-488C-96DC-939EE9874942}"/>
              </c:ext>
            </c:extLst>
          </c:dPt>
          <c:dLbls>
            <c:dLbl>
              <c:idx val="0"/>
              <c:layout>
                <c:manualLayout>
                  <c:x val="4.3266523502743973E-2"/>
                  <c:y val="-4.97292892540057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E1-488C-96DC-939EE9874942}"/>
                </c:ext>
              </c:extLst>
            </c:dLbl>
            <c:dLbl>
              <c:idx val="1"/>
              <c:layout>
                <c:manualLayout>
                  <c:x val="4.0310060160362066E-2"/>
                  <c:y val="4.774062054200125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E1-488C-96DC-939EE9874942}"/>
                </c:ext>
              </c:extLst>
            </c:dLbl>
            <c:dLbl>
              <c:idx val="2"/>
              <c:layout>
                <c:manualLayout>
                  <c:x val="6.3876461465044139E-3"/>
                  <c:y val="6.58494306916669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E1-488C-96DC-939EE9874942}"/>
                </c:ext>
              </c:extLst>
            </c:dLbl>
            <c:dLbl>
              <c:idx val="3"/>
              <c:layout>
                <c:manualLayout>
                  <c:x val="-3.2431549749463134E-2"/>
                  <c:y val="2.069374421722455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3E1-488C-96DC-939EE9874942}"/>
                </c:ext>
              </c:extLst>
            </c:dLbl>
            <c:dLbl>
              <c:idx val="4"/>
              <c:layout>
                <c:manualLayout>
                  <c:x val="-3.6931519923645906E-2"/>
                  <c:y val="-6.895787307162148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3E1-488C-96DC-939EE9874942}"/>
                </c:ext>
              </c:extLst>
            </c:dLbl>
            <c:dLbl>
              <c:idx val="5"/>
              <c:layout>
                <c:manualLayout>
                  <c:x val="3.5906704843712715E-2"/>
                  <c:y val="-0.1104216469344209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3E1-488C-96DC-939EE9874942}"/>
                </c:ext>
              </c:extLst>
            </c:dLbl>
            <c:dLbl>
              <c:idx val="6"/>
              <c:layout>
                <c:manualLayout>
                  <c:x val="7.4970025053686398E-2"/>
                  <c:y val="-9.89527747880436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3E1-488C-96DC-939EE9874942}"/>
                </c:ext>
              </c:extLst>
            </c:dLbl>
            <c:dLbl>
              <c:idx val="7"/>
              <c:layout>
                <c:manualLayout>
                  <c:x val="6.6417880977169746E-2"/>
                  <c:y val="-0.1333989362877004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3E1-488C-96DC-939EE9874942}"/>
                </c:ext>
              </c:extLst>
            </c:dLbl>
            <c:dLbl>
              <c:idx val="8"/>
              <c:layout>
                <c:manualLayout>
                  <c:x val="9.6947513371196892E-2"/>
                  <c:y val="-0.1105381854131424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3E1-488C-96DC-939EE9874942}"/>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'c9'!$BB$19:$BB$25</c:f>
              <c:strCache>
                <c:ptCount val="7"/>
                <c:pt idx="0">
                  <c:v>Alemania</c:v>
                </c:pt>
                <c:pt idx="1">
                  <c:v>Estados Unidos</c:v>
                </c:pt>
                <c:pt idx="2">
                  <c:v>Nueva Zelanda</c:v>
                </c:pt>
                <c:pt idx="3">
                  <c:v>Argentina</c:v>
                </c:pt>
                <c:pt idx="4">
                  <c:v>Países Bajos</c:v>
                </c:pt>
                <c:pt idx="5">
                  <c:v>México</c:v>
                </c:pt>
                <c:pt idx="6">
                  <c:v>Otros</c:v>
                </c:pt>
              </c:strCache>
            </c:strRef>
          </c:cat>
          <c:val>
            <c:numRef>
              <c:f>'c9'!$BC$19:$BC$25</c:f>
              <c:numCache>
                <c:formatCode>#,##0</c:formatCode>
                <c:ptCount val="7"/>
                <c:pt idx="0">
                  <c:v>8347.5169258000005</c:v>
                </c:pt>
                <c:pt idx="1">
                  <c:v>5970.330114299999</c:v>
                </c:pt>
                <c:pt idx="2">
                  <c:v>6419.2493050000003</c:v>
                </c:pt>
                <c:pt idx="3">
                  <c:v>3921.8603400000002</c:v>
                </c:pt>
                <c:pt idx="4">
                  <c:v>3041.6716029999998</c:v>
                </c:pt>
                <c:pt idx="5">
                  <c:v>963.36579999999992</c:v>
                </c:pt>
                <c:pt idx="6">
                  <c:v>2997.7488819</c:v>
                </c:pt>
              </c:numCache>
            </c:numRef>
          </c:val>
          <c:extLst>
            <c:ext xmlns:c16="http://schemas.microsoft.com/office/drawing/2014/chart" uri="{C3380CC4-5D6E-409C-BE32-E72D297353CC}">
              <c16:uniqueId val="{00000010-53E1-488C-96DC-939EE9874942}"/>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14. Importaciones de leche en polvo por país de origen
Año 2017
Toneladas 27.043</a:t>
            </a:r>
          </a:p>
        </c:rich>
      </c:tx>
      <c:layout>
        <c:manualLayout>
          <c:xMode val="edge"/>
          <c:yMode val="edge"/>
          <c:x val="0.25683086125862176"/>
          <c:y val="3.75424836601307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743209424403348"/>
          <c:y val="0.39801847603695206"/>
          <c:w val="0.35557300250259416"/>
          <c:h val="0.35047884762436193"/>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2039-4BA0-9AAF-C7B417A5134D}"/>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2039-4BA0-9AAF-C7B417A5134D}"/>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2039-4BA0-9AAF-C7B417A5134D}"/>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2039-4BA0-9AAF-C7B417A5134D}"/>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2039-4BA0-9AAF-C7B417A5134D}"/>
              </c:ext>
            </c:extLst>
          </c:dPt>
          <c:dPt>
            <c:idx val="5"/>
            <c:bubble3D val="0"/>
            <c:extLst>
              <c:ext xmlns:c16="http://schemas.microsoft.com/office/drawing/2014/chart" uri="{C3380CC4-5D6E-409C-BE32-E72D297353CC}">
                <c16:uniqueId val="{0000000A-2039-4BA0-9AAF-C7B417A5134D}"/>
              </c:ext>
            </c:extLst>
          </c:dPt>
          <c:dPt>
            <c:idx val="6"/>
            <c:bubble3D val="0"/>
            <c:extLst>
              <c:ext xmlns:c16="http://schemas.microsoft.com/office/drawing/2014/chart" uri="{C3380CC4-5D6E-409C-BE32-E72D297353CC}">
                <c16:uniqueId val="{0000000B-2039-4BA0-9AAF-C7B417A5134D}"/>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39-4BA0-9AAF-C7B417A5134D}"/>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39-4BA0-9AAF-C7B417A5134D}"/>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39-4BA0-9AAF-C7B417A5134D}"/>
                </c:ext>
              </c:extLst>
            </c:dLbl>
            <c:dLbl>
              <c:idx val="3"/>
              <c:layout>
                <c:manualLayout>
                  <c:x val="-3.8128547885002743E-2"/>
                  <c:y val="-9.173802493438319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39-4BA0-9AAF-C7B417A5134D}"/>
                </c:ext>
              </c:extLst>
            </c:dLbl>
            <c:dLbl>
              <c:idx val="4"/>
              <c:layout>
                <c:manualLayout>
                  <c:x val="2.0380577427821522E-2"/>
                  <c:y val="-5.958149348978436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039-4BA0-9AAF-C7B417A5134D}"/>
                </c:ext>
              </c:extLst>
            </c:dLbl>
            <c:dLbl>
              <c:idx val="5"/>
              <c:layout>
                <c:manualLayout>
                  <c:x val="7.2380058597326491E-2"/>
                  <c:y val="-4.728182414698162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039-4BA0-9AAF-C7B417A5134D}"/>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039-4BA0-9AAF-C7B417A5134D}"/>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'c10'!$AO$4:$AO$10</c:f>
              <c:strCache>
                <c:ptCount val="7"/>
                <c:pt idx="0">
                  <c:v>Estados Unidos</c:v>
                </c:pt>
                <c:pt idx="1">
                  <c:v>Nueva Zelanda</c:v>
                </c:pt>
                <c:pt idx="2">
                  <c:v>Argentina</c:v>
                </c:pt>
                <c:pt idx="3">
                  <c:v>Unión Europea</c:v>
                </c:pt>
                <c:pt idx="4">
                  <c:v>Uruguay</c:v>
                </c:pt>
                <c:pt idx="5">
                  <c:v>Canadá</c:v>
                </c:pt>
                <c:pt idx="6">
                  <c:v>Otros</c:v>
                </c:pt>
              </c:strCache>
            </c:strRef>
          </c:cat>
          <c:val>
            <c:numRef>
              <c:f>'c10'!$AP$4:$AP$10</c:f>
              <c:numCache>
                <c:formatCode>#,##0</c:formatCode>
                <c:ptCount val="7"/>
                <c:pt idx="0">
                  <c:v>12324.769808299998</c:v>
                </c:pt>
                <c:pt idx="1">
                  <c:v>6523.8280999999997</c:v>
                </c:pt>
                <c:pt idx="2">
                  <c:v>4199.5046691999996</c:v>
                </c:pt>
                <c:pt idx="3">
                  <c:v>1145.7339076000003</c:v>
                </c:pt>
                <c:pt idx="4">
                  <c:v>1061.0176919999999</c:v>
                </c:pt>
                <c:pt idx="5">
                  <c:v>1774.05</c:v>
                </c:pt>
                <c:pt idx="6">
                  <c:v>14</c:v>
                </c:pt>
              </c:numCache>
            </c:numRef>
          </c:val>
          <c:extLst>
            <c:ext xmlns:c16="http://schemas.microsoft.com/office/drawing/2014/chart" uri="{C3380CC4-5D6E-409C-BE32-E72D297353CC}">
              <c16:uniqueId val="{0000000C-2039-4BA0-9AAF-C7B417A5134D}"/>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15. Importaciones de leche en polvo por país de origen
Enero - julio 2018
Toneladas 13.943</a:t>
            </a:r>
          </a:p>
        </c:rich>
      </c:tx>
      <c:layout>
        <c:manualLayout>
          <c:xMode val="edge"/>
          <c:yMode val="edge"/>
          <c:x val="0.25224928279313924"/>
          <c:y val="6.651049868766403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7675642585493141"/>
          <c:y val="0.47233202099737531"/>
          <c:w val="0.30589890086336813"/>
          <c:h val="0.30985915492957744"/>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5971-4D5E-A458-4C58855BD73C}"/>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5971-4D5E-A458-4C58855BD73C}"/>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5971-4D5E-A458-4C58855BD73C}"/>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5971-4D5E-A458-4C58855BD73C}"/>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5971-4D5E-A458-4C58855BD73C}"/>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5971-4D5E-A458-4C58855BD73C}"/>
              </c:ext>
            </c:extLst>
          </c:dPt>
          <c:dPt>
            <c:idx val="6"/>
            <c:bubble3D val="0"/>
            <c:extLst>
              <c:ext xmlns:c16="http://schemas.microsoft.com/office/drawing/2014/chart" uri="{C3380CC4-5D6E-409C-BE32-E72D297353CC}">
                <c16:uniqueId val="{0000000C-5971-4D5E-A458-4C58855BD73C}"/>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71-4D5E-A458-4C58855BD73C}"/>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71-4D5E-A458-4C58855BD73C}"/>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71-4D5E-A458-4C58855BD73C}"/>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971-4D5E-A458-4C58855BD73C}"/>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971-4D5E-A458-4C58855BD73C}"/>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971-4D5E-A458-4C58855BD73C}"/>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971-4D5E-A458-4C58855BD73C}"/>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'c10'!$AO$17:$AO$23</c:f>
              <c:strCache>
                <c:ptCount val="7"/>
                <c:pt idx="0">
                  <c:v>Estados Unidos</c:v>
                </c:pt>
                <c:pt idx="1">
                  <c:v>Argentina</c:v>
                </c:pt>
                <c:pt idx="2">
                  <c:v>Nueva Zelanda</c:v>
                </c:pt>
                <c:pt idx="3">
                  <c:v>Uruguay</c:v>
                </c:pt>
                <c:pt idx="4">
                  <c:v>Unión Europea</c:v>
                </c:pt>
                <c:pt idx="5">
                  <c:v>Canadá</c:v>
                </c:pt>
                <c:pt idx="6">
                  <c:v>Otros</c:v>
                </c:pt>
              </c:strCache>
            </c:strRef>
          </c:cat>
          <c:val>
            <c:numRef>
              <c:f>'c10'!$AP$17:$AP$23</c:f>
              <c:numCache>
                <c:formatCode>#,##0</c:formatCode>
                <c:ptCount val="7"/>
                <c:pt idx="0">
                  <c:v>7643.1038730999999</c:v>
                </c:pt>
                <c:pt idx="1">
                  <c:v>3341.25</c:v>
                </c:pt>
                <c:pt idx="2">
                  <c:v>2180.3500000000004</c:v>
                </c:pt>
                <c:pt idx="3">
                  <c:v>495.00199999999995</c:v>
                </c:pt>
                <c:pt idx="4">
                  <c:v>155.99438459999999</c:v>
                </c:pt>
                <c:pt idx="5">
                  <c:v>124.9014</c:v>
                </c:pt>
                <c:pt idx="6">
                  <c:v>2.1859999999999999</c:v>
                </c:pt>
              </c:numCache>
            </c:numRef>
          </c:val>
          <c:extLst>
            <c:ext xmlns:c16="http://schemas.microsoft.com/office/drawing/2014/chart" uri="{C3380CC4-5D6E-409C-BE32-E72D297353CC}">
              <c16:uniqueId val="{0000000D-5971-4D5E-A458-4C58855BD73C}"/>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L" sz="900" b="1" baseline="0">
                <a:solidFill>
                  <a:schemeClr val="tx1"/>
                </a:solidFill>
                <a:latin typeface="Arial" panose="020B0604020202020204" pitchFamily="34" charset="0"/>
                <a:cs typeface="Arial" panose="020B0604020202020204" pitchFamily="34" charset="0"/>
              </a:rPr>
              <a:t>Gráfico 2. Temperaturas en las principales ciudades del sur</a:t>
            </a:r>
            <a:endParaRPr lang="es-CL" sz="9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9.1799795186891964E-2"/>
          <c:y val="0.11149383927597863"/>
          <c:w val="0.8858467741935484"/>
          <c:h val="0.62272271289935677"/>
        </c:manualLayout>
      </c:layout>
      <c:barChart>
        <c:barDir val="col"/>
        <c:grouping val="clustered"/>
        <c:varyColors val="0"/>
        <c:ser>
          <c:idx val="0"/>
          <c:order val="0"/>
          <c:tx>
            <c:strRef>
              <c:f>'g1-2'!$AA$19</c:f>
              <c:strCache>
                <c:ptCount val="1"/>
                <c:pt idx="0">
                  <c:v>Temuco</c:v>
                </c:pt>
              </c:strCache>
            </c:strRef>
          </c:tx>
          <c:spPr>
            <a:solidFill>
              <a:schemeClr val="accent1"/>
            </a:solidFill>
            <a:ln>
              <a:noFill/>
            </a:ln>
            <a:effectLst/>
          </c:spPr>
          <c:invertIfNegative val="0"/>
          <c:cat>
            <c:multiLvlStrRef>
              <c:f>'g1-2'!$AB$17:$AG$18</c:f>
              <c:multiLvlStrCache>
                <c:ptCount val="6"/>
                <c:lvl>
                  <c:pt idx="0">
                    <c:v>julio de 2017</c:v>
                  </c:pt>
                  <c:pt idx="1">
                    <c:v>julio de 2018</c:v>
                  </c:pt>
                  <c:pt idx="2">
                    <c:v>julio de 2017</c:v>
                  </c:pt>
                  <c:pt idx="3">
                    <c:v>julio de 2018</c:v>
                  </c:pt>
                  <c:pt idx="4">
                    <c:v>julio de 2017</c:v>
                  </c:pt>
                  <c:pt idx="5">
                    <c:v>julio de 2018</c:v>
                  </c:pt>
                </c:lvl>
                <c:lvl>
                  <c:pt idx="0">
                    <c:v>T° Mínimas</c:v>
                  </c:pt>
                  <c:pt idx="2">
                    <c:v>T° Media</c:v>
                  </c:pt>
                  <c:pt idx="4">
                    <c:v>T° Máximas</c:v>
                  </c:pt>
                </c:lvl>
              </c:multiLvlStrCache>
            </c:multiLvlStrRef>
          </c:cat>
          <c:val>
            <c:numRef>
              <c:f>'g1-2'!$AB$19:$AG$19</c:f>
              <c:numCache>
                <c:formatCode>General</c:formatCode>
                <c:ptCount val="6"/>
                <c:pt idx="0">
                  <c:v>0.9</c:v>
                </c:pt>
                <c:pt idx="1">
                  <c:v>2.2999999999999998</c:v>
                </c:pt>
                <c:pt idx="2">
                  <c:v>5.6</c:v>
                </c:pt>
                <c:pt idx="3">
                  <c:v>6.1</c:v>
                </c:pt>
                <c:pt idx="4">
                  <c:v>13.9</c:v>
                </c:pt>
                <c:pt idx="5">
                  <c:v>11.7</c:v>
                </c:pt>
              </c:numCache>
            </c:numRef>
          </c:val>
          <c:extLst>
            <c:ext xmlns:c16="http://schemas.microsoft.com/office/drawing/2014/chart" uri="{C3380CC4-5D6E-409C-BE32-E72D297353CC}">
              <c16:uniqueId val="{00000000-4DE2-4295-B65D-E578E011B845}"/>
            </c:ext>
          </c:extLst>
        </c:ser>
        <c:ser>
          <c:idx val="1"/>
          <c:order val="1"/>
          <c:tx>
            <c:strRef>
              <c:f>'g1-2'!$AA$20</c:f>
              <c:strCache>
                <c:ptCount val="1"/>
                <c:pt idx="0">
                  <c:v>Valdivia</c:v>
                </c:pt>
              </c:strCache>
            </c:strRef>
          </c:tx>
          <c:spPr>
            <a:solidFill>
              <a:schemeClr val="accent2"/>
            </a:solidFill>
            <a:ln>
              <a:noFill/>
            </a:ln>
            <a:effectLst/>
          </c:spPr>
          <c:invertIfNegative val="0"/>
          <c:cat>
            <c:multiLvlStrRef>
              <c:f>'g1-2'!$AB$17:$AG$18</c:f>
              <c:multiLvlStrCache>
                <c:ptCount val="6"/>
                <c:lvl>
                  <c:pt idx="0">
                    <c:v>julio de 2017</c:v>
                  </c:pt>
                  <c:pt idx="1">
                    <c:v>julio de 2018</c:v>
                  </c:pt>
                  <c:pt idx="2">
                    <c:v>julio de 2017</c:v>
                  </c:pt>
                  <c:pt idx="3">
                    <c:v>julio de 2018</c:v>
                  </c:pt>
                  <c:pt idx="4">
                    <c:v>julio de 2017</c:v>
                  </c:pt>
                  <c:pt idx="5">
                    <c:v>julio de 2018</c:v>
                  </c:pt>
                </c:lvl>
                <c:lvl>
                  <c:pt idx="0">
                    <c:v>T° Mínimas</c:v>
                  </c:pt>
                  <c:pt idx="2">
                    <c:v>T° Media</c:v>
                  </c:pt>
                  <c:pt idx="4">
                    <c:v>T° Máximas</c:v>
                  </c:pt>
                </c:lvl>
              </c:multiLvlStrCache>
            </c:multiLvlStrRef>
          </c:cat>
          <c:val>
            <c:numRef>
              <c:f>'g1-2'!$AB$20:$AG$20</c:f>
              <c:numCache>
                <c:formatCode>General</c:formatCode>
                <c:ptCount val="6"/>
                <c:pt idx="0">
                  <c:v>3.7</c:v>
                </c:pt>
                <c:pt idx="1">
                  <c:v>2.8</c:v>
                </c:pt>
                <c:pt idx="2">
                  <c:v>6.7</c:v>
                </c:pt>
                <c:pt idx="3">
                  <c:v>5.6</c:v>
                </c:pt>
                <c:pt idx="4">
                  <c:v>10.8</c:v>
                </c:pt>
                <c:pt idx="5">
                  <c:v>10.3</c:v>
                </c:pt>
              </c:numCache>
            </c:numRef>
          </c:val>
          <c:extLst>
            <c:ext xmlns:c16="http://schemas.microsoft.com/office/drawing/2014/chart" uri="{C3380CC4-5D6E-409C-BE32-E72D297353CC}">
              <c16:uniqueId val="{00000001-4DE2-4295-B65D-E578E011B845}"/>
            </c:ext>
          </c:extLst>
        </c:ser>
        <c:ser>
          <c:idx val="2"/>
          <c:order val="2"/>
          <c:tx>
            <c:strRef>
              <c:f>'g1-2'!$AA$21</c:f>
              <c:strCache>
                <c:ptCount val="1"/>
                <c:pt idx="0">
                  <c:v>Osorno</c:v>
                </c:pt>
              </c:strCache>
            </c:strRef>
          </c:tx>
          <c:spPr>
            <a:solidFill>
              <a:schemeClr val="accent3"/>
            </a:solidFill>
            <a:ln>
              <a:noFill/>
            </a:ln>
            <a:effectLst/>
          </c:spPr>
          <c:invertIfNegative val="0"/>
          <c:cat>
            <c:multiLvlStrRef>
              <c:f>'g1-2'!$AB$17:$AG$18</c:f>
              <c:multiLvlStrCache>
                <c:ptCount val="6"/>
                <c:lvl>
                  <c:pt idx="0">
                    <c:v>julio de 2017</c:v>
                  </c:pt>
                  <c:pt idx="1">
                    <c:v>julio de 2018</c:v>
                  </c:pt>
                  <c:pt idx="2">
                    <c:v>julio de 2017</c:v>
                  </c:pt>
                  <c:pt idx="3">
                    <c:v>julio de 2018</c:v>
                  </c:pt>
                  <c:pt idx="4">
                    <c:v>julio de 2017</c:v>
                  </c:pt>
                  <c:pt idx="5">
                    <c:v>julio de 2018</c:v>
                  </c:pt>
                </c:lvl>
                <c:lvl>
                  <c:pt idx="0">
                    <c:v>T° Mínimas</c:v>
                  </c:pt>
                  <c:pt idx="2">
                    <c:v>T° Media</c:v>
                  </c:pt>
                  <c:pt idx="4">
                    <c:v>T° Máximas</c:v>
                  </c:pt>
                </c:lvl>
              </c:multiLvlStrCache>
            </c:multiLvlStrRef>
          </c:cat>
          <c:val>
            <c:numRef>
              <c:f>'g1-2'!$AB$21:$AG$21</c:f>
              <c:numCache>
                <c:formatCode>General</c:formatCode>
                <c:ptCount val="6"/>
                <c:pt idx="0">
                  <c:v>2</c:v>
                </c:pt>
                <c:pt idx="1">
                  <c:v>3.4</c:v>
                </c:pt>
                <c:pt idx="2">
                  <c:v>7.2</c:v>
                </c:pt>
                <c:pt idx="3">
                  <c:v>8.1999999999999993</c:v>
                </c:pt>
                <c:pt idx="4">
                  <c:v>10.3</c:v>
                </c:pt>
                <c:pt idx="5">
                  <c:v>10.9</c:v>
                </c:pt>
              </c:numCache>
            </c:numRef>
          </c:val>
          <c:extLst>
            <c:ext xmlns:c16="http://schemas.microsoft.com/office/drawing/2014/chart" uri="{C3380CC4-5D6E-409C-BE32-E72D297353CC}">
              <c16:uniqueId val="{00000002-4DE2-4295-B65D-E578E011B845}"/>
            </c:ext>
          </c:extLst>
        </c:ser>
        <c:ser>
          <c:idx val="3"/>
          <c:order val="3"/>
          <c:tx>
            <c:strRef>
              <c:f>'g1-2'!$AA$22</c:f>
              <c:strCache>
                <c:ptCount val="1"/>
                <c:pt idx="0">
                  <c:v>Puerto Montt</c:v>
                </c:pt>
              </c:strCache>
            </c:strRef>
          </c:tx>
          <c:spPr>
            <a:solidFill>
              <a:schemeClr val="accent4"/>
            </a:solidFill>
            <a:ln>
              <a:noFill/>
            </a:ln>
            <a:effectLst/>
          </c:spPr>
          <c:invertIfNegative val="0"/>
          <c:cat>
            <c:multiLvlStrRef>
              <c:f>'g1-2'!$AB$17:$AG$18</c:f>
              <c:multiLvlStrCache>
                <c:ptCount val="6"/>
                <c:lvl>
                  <c:pt idx="0">
                    <c:v>julio de 2017</c:v>
                  </c:pt>
                  <c:pt idx="1">
                    <c:v>julio de 2018</c:v>
                  </c:pt>
                  <c:pt idx="2">
                    <c:v>julio de 2017</c:v>
                  </c:pt>
                  <c:pt idx="3">
                    <c:v>julio de 2018</c:v>
                  </c:pt>
                  <c:pt idx="4">
                    <c:v>julio de 2017</c:v>
                  </c:pt>
                  <c:pt idx="5">
                    <c:v>julio de 2018</c:v>
                  </c:pt>
                </c:lvl>
                <c:lvl>
                  <c:pt idx="0">
                    <c:v>T° Mínimas</c:v>
                  </c:pt>
                  <c:pt idx="2">
                    <c:v>T° Media</c:v>
                  </c:pt>
                  <c:pt idx="4">
                    <c:v>T° Máximas</c:v>
                  </c:pt>
                </c:lvl>
              </c:multiLvlStrCache>
            </c:multiLvlStrRef>
          </c:cat>
          <c:val>
            <c:numRef>
              <c:f>'g1-2'!$AB$22:$AG$22</c:f>
              <c:numCache>
                <c:formatCode>General</c:formatCode>
                <c:ptCount val="6"/>
                <c:pt idx="0">
                  <c:v>3.3</c:v>
                </c:pt>
                <c:pt idx="1">
                  <c:v>1.9</c:v>
                </c:pt>
                <c:pt idx="2">
                  <c:v>6.1</c:v>
                </c:pt>
                <c:pt idx="3">
                  <c:v>5</c:v>
                </c:pt>
                <c:pt idx="4">
                  <c:v>10.5</c:v>
                </c:pt>
                <c:pt idx="5">
                  <c:v>10.199999999999999</c:v>
                </c:pt>
              </c:numCache>
            </c:numRef>
          </c:val>
          <c:extLst>
            <c:ext xmlns:c16="http://schemas.microsoft.com/office/drawing/2014/chart" uri="{C3380CC4-5D6E-409C-BE32-E72D297353CC}">
              <c16:uniqueId val="{00000003-4DE2-4295-B65D-E578E011B845}"/>
            </c:ext>
          </c:extLst>
        </c:ser>
        <c:dLbls>
          <c:showLegendKey val="0"/>
          <c:showVal val="0"/>
          <c:showCatName val="0"/>
          <c:showSerName val="0"/>
          <c:showPercent val="0"/>
          <c:showBubbleSize val="0"/>
        </c:dLbls>
        <c:gapWidth val="219"/>
        <c:overlap val="-27"/>
        <c:axId val="539967920"/>
        <c:axId val="596858096"/>
      </c:barChart>
      <c:catAx>
        <c:axId val="53996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96858096"/>
        <c:crosses val="autoZero"/>
        <c:auto val="1"/>
        <c:lblAlgn val="ctr"/>
        <c:lblOffset val="100"/>
        <c:noMultiLvlLbl val="0"/>
      </c:catAx>
      <c:valAx>
        <c:axId val="596858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es-CL" sz="900">
                    <a:solidFill>
                      <a:schemeClr val="tx1"/>
                    </a:solidFill>
                    <a:latin typeface="Arial" panose="020B0604020202020204" pitchFamily="34" charset="0"/>
                    <a:cs typeface="Arial" panose="020B0604020202020204" pitchFamily="34" charset="0"/>
                  </a:rPr>
                  <a:t>Temperatura (°C)</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539967920"/>
        <c:crosses val="autoZero"/>
        <c:crossBetween val="between"/>
      </c:valAx>
      <c:spPr>
        <a:noFill/>
        <a:ln>
          <a:noFill/>
        </a:ln>
        <a:effectLst/>
      </c:spPr>
    </c:plotArea>
    <c:legend>
      <c:legendPos val="b"/>
      <c:layout>
        <c:manualLayout>
          <c:xMode val="edge"/>
          <c:yMode val="edge"/>
          <c:x val="0.28731918842805942"/>
          <c:y val="0.86887634936211977"/>
          <c:w val="0.42536162314388121"/>
          <c:h val="5.842165521753352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16. Exportaciones de productos lácteos
Enero - julio 2018
Valor miles dólares FOB 118.874</a:t>
            </a:r>
          </a:p>
        </c:rich>
      </c:tx>
      <c:layout>
        <c:manualLayout>
          <c:xMode val="edge"/>
          <c:yMode val="edge"/>
          <c:x val="0.28034382409147496"/>
          <c:y val="3.3536338931084937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973563204445362"/>
          <c:y val="0.35021454176635003"/>
          <c:w val="0.45723207349587619"/>
          <c:h val="0.35670784809071326"/>
        </c:manualLayout>
      </c:layout>
      <c:pie3DChart>
        <c:varyColors val="1"/>
        <c:ser>
          <c:idx val="0"/>
          <c:order val="0"/>
          <c:spPr>
            <a:solidFill>
              <a:srgbClr val="9999FF"/>
            </a:solidFill>
            <a:ln w="3175">
              <a:solidFill>
                <a:srgbClr val="000000"/>
              </a:solidFill>
              <a:prstDash val="solid"/>
            </a:ln>
          </c:spPr>
          <c:explosion val="24"/>
          <c:dPt>
            <c:idx val="0"/>
            <c:bubble3D val="0"/>
            <c:spPr>
              <a:solidFill>
                <a:srgbClr val="E3E3E3"/>
              </a:solidFill>
              <a:ln w="3175">
                <a:solidFill>
                  <a:srgbClr val="000000"/>
                </a:solidFill>
                <a:prstDash val="solid"/>
              </a:ln>
            </c:spPr>
            <c:extLst>
              <c:ext xmlns:c16="http://schemas.microsoft.com/office/drawing/2014/chart" uri="{C3380CC4-5D6E-409C-BE32-E72D297353CC}">
                <c16:uniqueId val="{00000001-2DAA-4AC9-AF1B-7BF9CC700DEA}"/>
              </c:ext>
            </c:extLst>
          </c:dPt>
          <c:dPt>
            <c:idx val="1"/>
            <c:bubble3D val="0"/>
            <c:spPr>
              <a:solidFill>
                <a:srgbClr val="FF0000"/>
              </a:solidFill>
              <a:ln w="3175">
                <a:solidFill>
                  <a:srgbClr val="000000"/>
                </a:solidFill>
                <a:prstDash val="solid"/>
              </a:ln>
            </c:spPr>
            <c:extLst>
              <c:ext xmlns:c16="http://schemas.microsoft.com/office/drawing/2014/chart" uri="{C3380CC4-5D6E-409C-BE32-E72D297353CC}">
                <c16:uniqueId val="{00000003-2DAA-4AC9-AF1B-7BF9CC700DEA}"/>
              </c:ext>
            </c:extLst>
          </c:dPt>
          <c:dPt>
            <c:idx val="2"/>
            <c:bubble3D val="0"/>
            <c:spPr>
              <a:solidFill>
                <a:srgbClr val="CCFFFF"/>
              </a:solidFill>
              <a:ln w="3175">
                <a:solidFill>
                  <a:srgbClr val="000000"/>
                </a:solidFill>
                <a:prstDash val="solid"/>
              </a:ln>
            </c:spPr>
            <c:extLst>
              <c:ext xmlns:c16="http://schemas.microsoft.com/office/drawing/2014/chart" uri="{C3380CC4-5D6E-409C-BE32-E72D297353CC}">
                <c16:uniqueId val="{00000005-2DAA-4AC9-AF1B-7BF9CC700DEA}"/>
              </c:ext>
            </c:extLst>
          </c:dPt>
          <c:dPt>
            <c:idx val="3"/>
            <c:bubble3D val="0"/>
            <c:spPr>
              <a:solidFill>
                <a:srgbClr val="FFFF00"/>
              </a:solidFill>
              <a:ln w="3175">
                <a:solidFill>
                  <a:srgbClr val="000000"/>
                </a:solidFill>
                <a:prstDash val="solid"/>
              </a:ln>
            </c:spPr>
            <c:extLst>
              <c:ext xmlns:c16="http://schemas.microsoft.com/office/drawing/2014/chart" uri="{C3380CC4-5D6E-409C-BE32-E72D297353CC}">
                <c16:uniqueId val="{00000007-2DAA-4AC9-AF1B-7BF9CC700DEA}"/>
              </c:ext>
            </c:extLst>
          </c:dPt>
          <c:dPt>
            <c:idx val="4"/>
            <c:bubble3D val="0"/>
            <c:spPr>
              <a:solidFill>
                <a:srgbClr val="993300"/>
              </a:solidFill>
              <a:ln w="3175">
                <a:solidFill>
                  <a:srgbClr val="000000"/>
                </a:solidFill>
                <a:prstDash val="solid"/>
              </a:ln>
            </c:spPr>
            <c:extLst>
              <c:ext xmlns:c16="http://schemas.microsoft.com/office/drawing/2014/chart" uri="{C3380CC4-5D6E-409C-BE32-E72D297353CC}">
                <c16:uniqueId val="{00000009-2DAA-4AC9-AF1B-7BF9CC700DEA}"/>
              </c:ext>
            </c:extLst>
          </c:dPt>
          <c:dPt>
            <c:idx val="5"/>
            <c:bubble3D val="0"/>
            <c:spPr>
              <a:solidFill>
                <a:srgbClr val="FF8080"/>
              </a:solidFill>
              <a:ln w="3175">
                <a:solidFill>
                  <a:srgbClr val="000000"/>
                </a:solidFill>
                <a:prstDash val="solid"/>
              </a:ln>
            </c:spPr>
            <c:extLst>
              <c:ext xmlns:c16="http://schemas.microsoft.com/office/drawing/2014/chart" uri="{C3380CC4-5D6E-409C-BE32-E72D297353CC}">
                <c16:uniqueId val="{0000000B-2DAA-4AC9-AF1B-7BF9CC700DEA}"/>
              </c:ext>
            </c:extLst>
          </c:dPt>
          <c:dPt>
            <c:idx val="6"/>
            <c:bubble3D val="0"/>
            <c:spPr>
              <a:solidFill>
                <a:srgbClr val="FF9900"/>
              </a:solidFill>
              <a:ln w="3175">
                <a:solidFill>
                  <a:srgbClr val="000000"/>
                </a:solidFill>
                <a:prstDash val="solid"/>
              </a:ln>
            </c:spPr>
            <c:extLst>
              <c:ext xmlns:c16="http://schemas.microsoft.com/office/drawing/2014/chart" uri="{C3380CC4-5D6E-409C-BE32-E72D297353CC}">
                <c16:uniqueId val="{0000000D-2DAA-4AC9-AF1B-7BF9CC700DEA}"/>
              </c:ext>
            </c:extLst>
          </c:dPt>
          <c:dPt>
            <c:idx val="7"/>
            <c:bubble3D val="0"/>
            <c:spPr>
              <a:solidFill>
                <a:srgbClr val="C0C0C0"/>
              </a:solidFill>
              <a:ln w="3175">
                <a:solidFill>
                  <a:srgbClr val="000000"/>
                </a:solidFill>
                <a:prstDash val="solid"/>
              </a:ln>
            </c:spPr>
            <c:extLst>
              <c:ext xmlns:c16="http://schemas.microsoft.com/office/drawing/2014/chart" uri="{C3380CC4-5D6E-409C-BE32-E72D297353CC}">
                <c16:uniqueId val="{0000000F-2DAA-4AC9-AF1B-7BF9CC700DEA}"/>
              </c:ext>
            </c:extLst>
          </c:dPt>
          <c:dPt>
            <c:idx val="8"/>
            <c:bubble3D val="0"/>
            <c:spPr>
              <a:solidFill>
                <a:srgbClr val="0000FF"/>
              </a:solidFill>
              <a:ln w="3175">
                <a:solidFill>
                  <a:srgbClr val="000000"/>
                </a:solidFill>
                <a:prstDash val="solid"/>
              </a:ln>
            </c:spPr>
            <c:extLst>
              <c:ext xmlns:c16="http://schemas.microsoft.com/office/drawing/2014/chart" uri="{C3380CC4-5D6E-409C-BE32-E72D297353CC}">
                <c16:uniqueId val="{00000011-2DAA-4AC9-AF1B-7BF9CC700DEA}"/>
              </c:ext>
            </c:extLst>
          </c:dPt>
          <c:dPt>
            <c:idx val="9"/>
            <c:bubble3D val="0"/>
            <c:spPr>
              <a:solidFill>
                <a:srgbClr val="00FF00"/>
              </a:solidFill>
              <a:ln w="3175">
                <a:solidFill>
                  <a:srgbClr val="000000"/>
                </a:solidFill>
                <a:prstDash val="solid"/>
              </a:ln>
            </c:spPr>
            <c:extLst>
              <c:ext xmlns:c16="http://schemas.microsoft.com/office/drawing/2014/chart" uri="{C3380CC4-5D6E-409C-BE32-E72D297353CC}">
                <c16:uniqueId val="{00000013-2DAA-4AC9-AF1B-7BF9CC700DEA}"/>
              </c:ext>
            </c:extLst>
          </c:dPt>
          <c:dPt>
            <c:idx val="10"/>
            <c:bubble3D val="0"/>
            <c:extLst>
              <c:ext xmlns:c16="http://schemas.microsoft.com/office/drawing/2014/chart" uri="{C3380CC4-5D6E-409C-BE32-E72D297353CC}">
                <c16:uniqueId val="{00000014-2DAA-4AC9-AF1B-7BF9CC700DEA}"/>
              </c:ext>
            </c:extLst>
          </c:dPt>
          <c:dPt>
            <c:idx val="11"/>
            <c:bubble3D val="0"/>
            <c:extLst>
              <c:ext xmlns:c16="http://schemas.microsoft.com/office/drawing/2014/chart" uri="{C3380CC4-5D6E-409C-BE32-E72D297353CC}">
                <c16:uniqueId val="{00000015-2DAA-4AC9-AF1B-7BF9CC700DEA}"/>
              </c:ext>
            </c:extLst>
          </c:dPt>
          <c:dLbls>
            <c:dLbl>
              <c:idx val="0"/>
              <c:layout>
                <c:manualLayout>
                  <c:x val="-8.5191269427222979E-2"/>
                  <c:y val="-5.255785504688023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A-4AC9-AF1B-7BF9CC700DEA}"/>
                </c:ext>
              </c:extLst>
            </c:dLbl>
            <c:dLbl>
              <c:idx val="1"/>
              <c:layout>
                <c:manualLayout>
                  <c:x val="6.4233365282344398E-2"/>
                  <c:y val="-7.52994371278811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A-4AC9-AF1B-7BF9CC700DEA}"/>
                </c:ext>
              </c:extLst>
            </c:dLbl>
            <c:dLbl>
              <c:idx val="2"/>
              <c:layout>
                <c:manualLayout>
                  <c:x val="0.10569881384241453"/>
                  <c:y val="3.3156032487089556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AA-4AC9-AF1B-7BF9CC700DEA}"/>
                </c:ext>
              </c:extLst>
            </c:dLbl>
            <c:dLbl>
              <c:idx val="3"/>
              <c:layout>
                <c:manualLayout>
                  <c:x val="4.2151503018979179E-2"/>
                  <c:y val="8.340107928986680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AA-4AC9-AF1B-7BF9CC700DEA}"/>
                </c:ext>
              </c:extLst>
            </c:dLbl>
            <c:dLbl>
              <c:idx val="4"/>
              <c:layout>
                <c:manualLayout>
                  <c:x val="0.13319964716162142"/>
                  <c:y val="1.859919120975308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AA-4AC9-AF1B-7BF9CC700DEA}"/>
                </c:ext>
              </c:extLst>
            </c:dLbl>
            <c:dLbl>
              <c:idx val="5"/>
              <c:layout>
                <c:manualLayout>
                  <c:x val="0.13689140167186328"/>
                  <c:y val="0.1376545188488607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DAA-4AC9-AF1B-7BF9CC700DEA}"/>
                </c:ext>
              </c:extLst>
            </c:dLbl>
            <c:dLbl>
              <c:idx val="6"/>
              <c:layout>
                <c:manualLayout>
                  <c:x val="-1.4324804160650951E-2"/>
                  <c:y val="0.162471062798566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DAA-4AC9-AF1B-7BF9CC700DEA}"/>
                </c:ext>
              </c:extLst>
            </c:dLbl>
            <c:dLbl>
              <c:idx val="7"/>
              <c:layout>
                <c:manualLayout>
                  <c:x val="-0.1693429673840659"/>
                  <c:y val="5.616333650018321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AA-4AC9-AF1B-7BF9CC700DEA}"/>
                </c:ext>
              </c:extLst>
            </c:dLbl>
            <c:dLbl>
              <c:idx val="8"/>
              <c:layout>
                <c:manualLayout>
                  <c:x val="-7.3799256245962647E-2"/>
                  <c:y val="6.454471144360271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DAA-4AC9-AF1B-7BF9CC700DEA}"/>
                </c:ext>
              </c:extLst>
            </c:dLbl>
            <c:dLbl>
              <c:idx val="9"/>
              <c:layout>
                <c:manualLayout>
                  <c:x val="-6.6671196146706663E-2"/>
                  <c:y val="3.226317949194396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DAA-4AC9-AF1B-7BF9CC700DEA}"/>
                </c:ext>
              </c:extLst>
            </c:dLbl>
            <c:dLbl>
              <c:idx val="10"/>
              <c:layout>
                <c:manualLayout>
                  <c:x val="-1.9830109095787946E-3"/>
                  <c:y val="-0.10827770422502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2DAA-4AC9-AF1B-7BF9CC700DEA}"/>
                </c:ext>
              </c:extLst>
            </c:dLbl>
            <c:dLbl>
              <c:idx val="11"/>
              <c:layout>
                <c:manualLayout>
                  <c:x val="1.2866473354929247E-2"/>
                  <c:y val="-0.1052736549524229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DAA-4AC9-AF1B-7BF9CC700DE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'c11'!$AL$26:$AL$37</c:f>
              <c:strCache>
                <c:ptCount val="12"/>
                <c:pt idx="0">
                  <c:v>Leche fluida</c:v>
                </c:pt>
                <c:pt idx="1">
                  <c:v>Leche descremada en polvo</c:v>
                </c:pt>
                <c:pt idx="2">
                  <c:v>Leche entera en polvo</c:v>
                </c:pt>
                <c:pt idx="3">
                  <c:v>Leche condensada</c:v>
                </c:pt>
                <c:pt idx="4">
                  <c:v>Leche crema y nata</c:v>
                </c:pt>
                <c:pt idx="5">
                  <c:v>Yogur</c:v>
                </c:pt>
                <c:pt idx="6">
                  <c:v>Suero y lactosuero</c:v>
                </c:pt>
                <c:pt idx="7">
                  <c:v>Mantequilla y demás materias grasas de la leche</c:v>
                </c:pt>
                <c:pt idx="8">
                  <c:v>Quesos</c:v>
                </c:pt>
                <c:pt idx="9">
                  <c:v>Manjar</c:v>
                </c:pt>
                <c:pt idx="10">
                  <c:v>Preparaciones para la alimentación infantil</c:v>
                </c:pt>
                <c:pt idx="11">
                  <c:v>Otros</c:v>
                </c:pt>
              </c:strCache>
            </c:strRef>
          </c:cat>
          <c:val>
            <c:numRef>
              <c:f>'c11'!$AM$26:$AM$37</c:f>
              <c:numCache>
                <c:formatCode>#,##0</c:formatCode>
                <c:ptCount val="12"/>
                <c:pt idx="0">
                  <c:v>240.1858</c:v>
                </c:pt>
                <c:pt idx="1">
                  <c:v>3231.6544299999996</c:v>
                </c:pt>
                <c:pt idx="2">
                  <c:v>11406.812689999999</c:v>
                </c:pt>
                <c:pt idx="3">
                  <c:v>30861.784299999999</c:v>
                </c:pt>
                <c:pt idx="4">
                  <c:v>175.99851000000001</c:v>
                </c:pt>
                <c:pt idx="5">
                  <c:v>843.25718999999992</c:v>
                </c:pt>
                <c:pt idx="6">
                  <c:v>6272.0045300000002</c:v>
                </c:pt>
                <c:pt idx="7">
                  <c:v>6030.8051599999999</c:v>
                </c:pt>
                <c:pt idx="8">
                  <c:v>16960.595419999998</c:v>
                </c:pt>
                <c:pt idx="9">
                  <c:v>5670.4124000000002</c:v>
                </c:pt>
                <c:pt idx="10">
                  <c:v>37151.811569999998</c:v>
                </c:pt>
                <c:pt idx="11">
                  <c:v>29.159380000000002</c:v>
                </c:pt>
              </c:numCache>
            </c:numRef>
          </c:val>
          <c:extLst>
            <c:ext xmlns:c16="http://schemas.microsoft.com/office/drawing/2014/chart" uri="{C3380CC4-5D6E-409C-BE32-E72D297353CC}">
              <c16:uniqueId val="{00000016-2DAA-4AC9-AF1B-7BF9CC700DEA}"/>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00" b="1" i="0" u="none" strike="noStrike" baseline="0">
                <a:solidFill>
                  <a:srgbClr val="000000"/>
                </a:solidFill>
                <a:latin typeface="Arial"/>
                <a:ea typeface="Arial"/>
                <a:cs typeface="Arial"/>
              </a:defRPr>
            </a:pPr>
            <a:r>
              <a:rPr lang="es-CL" sz="900"/>
              <a:t>Gráfico 17. Exportaciones de preparaciones para alimentación infantil por país de destino
Año 2017
Toneladas 15.630</a:t>
            </a:r>
          </a:p>
        </c:rich>
      </c:tx>
      <c:layout>
        <c:manualLayout>
          <c:xMode val="edge"/>
          <c:yMode val="edge"/>
          <c:x val="0.14442776048342795"/>
          <c:y val="3.7542483660130715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743209424403348"/>
          <c:y val="0.39801847603695206"/>
          <c:w val="0.35557300250259416"/>
          <c:h val="0.35047884762436193"/>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7A27-4940-91E4-C6880870043A}"/>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7A27-4940-91E4-C6880870043A}"/>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7A27-4940-91E4-C6880870043A}"/>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7A27-4940-91E4-C6880870043A}"/>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7A27-4940-91E4-C6880870043A}"/>
              </c:ext>
            </c:extLst>
          </c:dPt>
          <c:dPt>
            <c:idx val="5"/>
            <c:bubble3D val="0"/>
            <c:extLst>
              <c:ext xmlns:c16="http://schemas.microsoft.com/office/drawing/2014/chart" uri="{C3380CC4-5D6E-409C-BE32-E72D297353CC}">
                <c16:uniqueId val="{0000000A-7A27-4940-91E4-C6880870043A}"/>
              </c:ext>
            </c:extLst>
          </c:dPt>
          <c:dPt>
            <c:idx val="6"/>
            <c:bubble3D val="0"/>
            <c:extLst>
              <c:ext xmlns:c16="http://schemas.microsoft.com/office/drawing/2014/chart" uri="{C3380CC4-5D6E-409C-BE32-E72D297353CC}">
                <c16:uniqueId val="{0000000B-7A27-4940-91E4-C6880870043A}"/>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27-4940-91E4-C6880870043A}"/>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27-4940-91E4-C6880870043A}"/>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27-4940-91E4-C6880870043A}"/>
                </c:ext>
              </c:extLst>
            </c:dLbl>
            <c:dLbl>
              <c:idx val="3"/>
              <c:layout>
                <c:manualLayout>
                  <c:x val="-5.3632423853994998E-2"/>
                  <c:y val="-8.0778138026864291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27-4940-91E4-C6880870043A}"/>
                </c:ext>
              </c:extLst>
            </c:dLbl>
            <c:dLbl>
              <c:idx val="4"/>
              <c:layout>
                <c:manualLayout>
                  <c:x val="-6.6828724897759872E-2"/>
                  <c:y val="-9.095404250939220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27-4940-91E4-C6880870043A}"/>
                </c:ext>
              </c:extLst>
            </c:dLbl>
            <c:dLbl>
              <c:idx val="5"/>
              <c:layout>
                <c:manualLayout>
                  <c:x val="5.687618262833425E-2"/>
                  <c:y val="-0.1675434100149245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27-4940-91E4-C6880870043A}"/>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27-4940-91E4-C6880870043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'c12'!$AM$4:$AM$10</c:f>
              <c:strCache>
                <c:ptCount val="7"/>
                <c:pt idx="0">
                  <c:v>Estados Unidos</c:v>
                </c:pt>
                <c:pt idx="1">
                  <c:v>Honduras</c:v>
                </c:pt>
                <c:pt idx="2">
                  <c:v>Nicaragua</c:v>
                </c:pt>
                <c:pt idx="3">
                  <c:v>Guatemala</c:v>
                </c:pt>
                <c:pt idx="4">
                  <c:v>El Salvador</c:v>
                </c:pt>
                <c:pt idx="5">
                  <c:v>Panamá</c:v>
                </c:pt>
                <c:pt idx="6">
                  <c:v>Otros</c:v>
                </c:pt>
              </c:strCache>
            </c:strRef>
          </c:cat>
          <c:val>
            <c:numRef>
              <c:f>'c12'!$AN$4:$AN$10</c:f>
              <c:numCache>
                <c:formatCode>#,##0</c:formatCode>
                <c:ptCount val="7"/>
                <c:pt idx="0">
                  <c:v>3838.5935999999942</c:v>
                </c:pt>
                <c:pt idx="1">
                  <c:v>2595.1085999999996</c:v>
                </c:pt>
                <c:pt idx="2">
                  <c:v>2749.2140800000002</c:v>
                </c:pt>
                <c:pt idx="3">
                  <c:v>1776.6163200000001</c:v>
                </c:pt>
                <c:pt idx="4">
                  <c:v>1038.88456</c:v>
                </c:pt>
                <c:pt idx="5">
                  <c:v>1048.0384800000002</c:v>
                </c:pt>
                <c:pt idx="6">
                  <c:v>2583.3399399999962</c:v>
                </c:pt>
              </c:numCache>
            </c:numRef>
          </c:val>
          <c:extLst>
            <c:ext xmlns:c16="http://schemas.microsoft.com/office/drawing/2014/chart" uri="{C3380CC4-5D6E-409C-BE32-E72D297353CC}">
              <c16:uniqueId val="{0000000C-7A27-4940-91E4-C6880870043A}"/>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18. </a:t>
            </a:r>
            <a:r>
              <a:rPr lang="es-CL" sz="900" b="1" i="0" u="none" strike="noStrike" baseline="0">
                <a:effectLst/>
              </a:rPr>
              <a:t>Exportaciones de preparaciones para alimentación infantil por país de destino</a:t>
            </a:r>
            <a:r>
              <a:rPr lang="es-CL" sz="900"/>
              <a:t>
Enero-julio 2018</a:t>
            </a:r>
          </a:p>
          <a:p>
            <a:pPr>
              <a:defRPr sz="900" b="1" i="0" u="none" strike="noStrike" baseline="0">
                <a:solidFill>
                  <a:srgbClr val="000000"/>
                </a:solidFill>
                <a:latin typeface="Arial"/>
                <a:ea typeface="Arial"/>
                <a:cs typeface="Arial"/>
              </a:defRPr>
            </a:pPr>
            <a:r>
              <a:rPr lang="es-CL" sz="900"/>
              <a:t>Toneladas 8.775</a:t>
            </a:r>
          </a:p>
        </c:rich>
      </c:tx>
      <c:layout>
        <c:manualLayout>
          <c:xMode val="edge"/>
          <c:yMode val="edge"/>
          <c:x val="0.14566013550631751"/>
          <c:y val="7.762160979877515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2249282793139222"/>
          <c:y val="0.40010979877515318"/>
          <c:w val="0.30589890086336813"/>
          <c:h val="0.30985915492957744"/>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A9F8-4DEB-84D2-AB705BB143B1}"/>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A9F8-4DEB-84D2-AB705BB143B1}"/>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A9F8-4DEB-84D2-AB705BB143B1}"/>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A9F8-4DEB-84D2-AB705BB143B1}"/>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A9F8-4DEB-84D2-AB705BB143B1}"/>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A9F8-4DEB-84D2-AB705BB143B1}"/>
              </c:ext>
            </c:extLst>
          </c:dPt>
          <c:dPt>
            <c:idx val="6"/>
            <c:bubble3D val="0"/>
            <c:extLst>
              <c:ext xmlns:c16="http://schemas.microsoft.com/office/drawing/2014/chart" uri="{C3380CC4-5D6E-409C-BE32-E72D297353CC}">
                <c16:uniqueId val="{0000000C-A9F8-4DEB-84D2-AB705BB143B1}"/>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F8-4DEB-84D2-AB705BB143B1}"/>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F8-4DEB-84D2-AB705BB143B1}"/>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9F8-4DEB-84D2-AB705BB143B1}"/>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9F8-4DEB-84D2-AB705BB143B1}"/>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9F8-4DEB-84D2-AB705BB143B1}"/>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9F8-4DEB-84D2-AB705BB143B1}"/>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9F8-4DEB-84D2-AB705BB143B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'c12'!$AM$16:$AM$22</c:f>
              <c:strCache>
                <c:ptCount val="7"/>
                <c:pt idx="0">
                  <c:v>Estados Unidos</c:v>
                </c:pt>
                <c:pt idx="1">
                  <c:v>Honduras</c:v>
                </c:pt>
                <c:pt idx="2">
                  <c:v>Nicaragua</c:v>
                </c:pt>
                <c:pt idx="3">
                  <c:v>Guatemala</c:v>
                </c:pt>
                <c:pt idx="4">
                  <c:v>El Salvador</c:v>
                </c:pt>
                <c:pt idx="5">
                  <c:v>Panamá</c:v>
                </c:pt>
                <c:pt idx="6">
                  <c:v>Otros</c:v>
                </c:pt>
              </c:strCache>
            </c:strRef>
          </c:cat>
          <c:val>
            <c:numRef>
              <c:f>'c12'!$AN$16:$AN$22</c:f>
              <c:numCache>
                <c:formatCode>#,##0</c:formatCode>
                <c:ptCount val="7"/>
                <c:pt idx="0">
                  <c:v>2552.063999999998</c:v>
                </c:pt>
                <c:pt idx="1">
                  <c:v>1594.6336799999997</c:v>
                </c:pt>
                <c:pt idx="2">
                  <c:v>1322.5019199999999</c:v>
                </c:pt>
                <c:pt idx="3">
                  <c:v>785.69951999999989</c:v>
                </c:pt>
                <c:pt idx="4">
                  <c:v>670.30704000000003</c:v>
                </c:pt>
                <c:pt idx="5">
                  <c:v>613.6468799999999</c:v>
                </c:pt>
                <c:pt idx="6">
                  <c:v>1235.9486399999996</c:v>
                </c:pt>
              </c:numCache>
            </c:numRef>
          </c:val>
          <c:extLst>
            <c:ext xmlns:c16="http://schemas.microsoft.com/office/drawing/2014/chart" uri="{C3380CC4-5D6E-409C-BE32-E72D297353CC}">
              <c16:uniqueId val="{0000000D-A9F8-4DEB-84D2-AB705BB143B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900" b="1" i="0" u="none" strike="noStrike" baseline="0">
                <a:solidFill>
                  <a:srgbClr val="000000"/>
                </a:solidFill>
                <a:latin typeface="Arial"/>
                <a:ea typeface="Arial"/>
                <a:cs typeface="Arial"/>
              </a:defRPr>
            </a:pPr>
            <a:r>
              <a:rPr lang="es-CL" sz="900"/>
              <a:t>Gráfico 19. Exportaciones de leche</a:t>
            </a:r>
            <a:r>
              <a:rPr lang="es-CL" sz="900" baseline="0"/>
              <a:t> condensada </a:t>
            </a:r>
            <a:r>
              <a:rPr lang="es-CL" sz="900"/>
              <a:t>por país de destino
Año 2017
Toneladas 28.660</a:t>
            </a:r>
          </a:p>
        </c:rich>
      </c:tx>
      <c:layout>
        <c:manualLayout>
          <c:xMode val="edge"/>
          <c:yMode val="edge"/>
          <c:x val="0.20008737790526715"/>
          <c:y val="9.4117647058823608E-4"/>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074721642872755"/>
          <c:y val="0.34045388505144375"/>
          <c:w val="0.44589120183299996"/>
          <c:h val="0.43903959543709159"/>
        </c:manualLayout>
      </c:layout>
      <c:pie3DChart>
        <c:varyColors val="1"/>
        <c:ser>
          <c:idx val="0"/>
          <c:order val="0"/>
          <c:spPr>
            <a:ln w="3175">
              <a:solidFill>
                <a:srgbClr val="000000"/>
              </a:solidFill>
              <a:prstDash val="solid"/>
            </a:ln>
          </c:spPr>
          <c:explosion val="32"/>
          <c:dPt>
            <c:idx val="0"/>
            <c:bubble3D val="0"/>
            <c:explosion val="18"/>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B95D-437D-BA86-960F7C179357}"/>
              </c:ext>
            </c:extLst>
          </c:dPt>
          <c:dPt>
            <c:idx val="1"/>
            <c:bubble3D val="0"/>
            <c:spPr>
              <a:solidFill>
                <a:srgbClr val="99CC00"/>
              </a:solidFill>
              <a:ln w="3175">
                <a:solidFill>
                  <a:srgbClr val="000000"/>
                </a:solidFill>
                <a:prstDash val="solid"/>
              </a:ln>
            </c:spPr>
            <c:extLst>
              <c:ext xmlns:c16="http://schemas.microsoft.com/office/drawing/2014/chart" uri="{C3380CC4-5D6E-409C-BE32-E72D297353CC}">
                <c16:uniqueId val="{00000003-B95D-437D-BA86-960F7C179357}"/>
              </c:ext>
            </c:extLst>
          </c:dPt>
          <c:dPt>
            <c:idx val="2"/>
            <c:bubble3D val="0"/>
            <c:spPr>
              <a:solidFill>
                <a:srgbClr val="FFFF00"/>
              </a:solidFill>
              <a:ln w="3175">
                <a:solidFill>
                  <a:srgbClr val="000000"/>
                </a:solidFill>
                <a:prstDash val="solid"/>
              </a:ln>
            </c:spPr>
            <c:extLst>
              <c:ext xmlns:c16="http://schemas.microsoft.com/office/drawing/2014/chart" uri="{C3380CC4-5D6E-409C-BE32-E72D297353CC}">
                <c16:uniqueId val="{00000005-B95D-437D-BA86-960F7C179357}"/>
              </c:ext>
            </c:extLst>
          </c:dPt>
          <c:dPt>
            <c:idx val="3"/>
            <c:bubble3D val="0"/>
            <c:spPr>
              <a:solidFill>
                <a:schemeClr val="bg1">
                  <a:lumMod val="85000"/>
                </a:schemeClr>
              </a:solidFill>
              <a:ln w="3175">
                <a:solidFill>
                  <a:srgbClr val="000000"/>
                </a:solidFill>
                <a:prstDash val="solid"/>
              </a:ln>
            </c:spPr>
            <c:extLst>
              <c:ext xmlns:c16="http://schemas.microsoft.com/office/drawing/2014/chart" uri="{C3380CC4-5D6E-409C-BE32-E72D297353CC}">
                <c16:uniqueId val="{00000007-B95D-437D-BA86-960F7C179357}"/>
              </c:ext>
            </c:extLst>
          </c:dPt>
          <c:dPt>
            <c:idx val="4"/>
            <c:bubble3D val="0"/>
            <c:spPr>
              <a:solidFill>
                <a:srgbClr val="1F497D"/>
              </a:solidFill>
              <a:ln w="3175">
                <a:solidFill>
                  <a:srgbClr val="000000"/>
                </a:solidFill>
                <a:prstDash val="solid"/>
              </a:ln>
            </c:spPr>
            <c:extLst>
              <c:ext xmlns:c16="http://schemas.microsoft.com/office/drawing/2014/chart" uri="{C3380CC4-5D6E-409C-BE32-E72D297353CC}">
                <c16:uniqueId val="{00000009-B95D-437D-BA86-960F7C179357}"/>
              </c:ext>
            </c:extLst>
          </c:dPt>
          <c:dPt>
            <c:idx val="5"/>
            <c:bubble3D val="0"/>
            <c:extLst>
              <c:ext xmlns:c16="http://schemas.microsoft.com/office/drawing/2014/chart" uri="{C3380CC4-5D6E-409C-BE32-E72D297353CC}">
                <c16:uniqueId val="{0000000A-B95D-437D-BA86-960F7C179357}"/>
              </c:ext>
            </c:extLst>
          </c:dPt>
          <c:dPt>
            <c:idx val="6"/>
            <c:bubble3D val="0"/>
            <c:extLst>
              <c:ext xmlns:c16="http://schemas.microsoft.com/office/drawing/2014/chart" uri="{C3380CC4-5D6E-409C-BE32-E72D297353CC}">
                <c16:uniqueId val="{0000000B-B95D-437D-BA86-960F7C179357}"/>
              </c:ext>
            </c:extLst>
          </c:dPt>
          <c:dLbls>
            <c:dLbl>
              <c:idx val="0"/>
              <c:layout>
                <c:manualLayout>
                  <c:x val="2.5476026562253489E-2"/>
                  <c:y val="-4.52952084061164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95D-437D-BA86-960F7C179357}"/>
                </c:ext>
              </c:extLst>
            </c:dLbl>
            <c:dLbl>
              <c:idx val="1"/>
              <c:layout>
                <c:manualLayout>
                  <c:x val="-7.8682233686306786E-3"/>
                  <c:y val="6.312541010498687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95D-437D-BA86-960F7C179357}"/>
                </c:ext>
              </c:extLst>
            </c:dLbl>
            <c:dLbl>
              <c:idx val="2"/>
              <c:layout>
                <c:manualLayout>
                  <c:x val="-4.6193067245904607E-2"/>
                  <c:y val="1.34422670850354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95D-437D-BA86-960F7C179357}"/>
                </c:ext>
              </c:extLst>
            </c:dLbl>
            <c:dLbl>
              <c:idx val="3"/>
              <c:layout>
                <c:manualLayout>
                  <c:x val="-5.3632423853994998E-2"/>
                  <c:y val="-8.0778138026864291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95D-437D-BA86-960F7C179357}"/>
                </c:ext>
              </c:extLst>
            </c:dLbl>
            <c:dLbl>
              <c:idx val="4"/>
              <c:layout>
                <c:manualLayout>
                  <c:x val="-6.6828724897759872E-2"/>
                  <c:y val="-9.095404250939220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95D-437D-BA86-960F7C179357}"/>
                </c:ext>
              </c:extLst>
            </c:dLbl>
            <c:dLbl>
              <c:idx val="5"/>
              <c:layout>
                <c:manualLayout>
                  <c:x val="5.687618262833425E-2"/>
                  <c:y val="-0.1675434100149245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95D-437D-BA86-960F7C179357}"/>
                </c:ext>
              </c:extLst>
            </c:dLbl>
            <c:dLbl>
              <c:idx val="6"/>
              <c:layout>
                <c:manualLayout>
                  <c:x val="9.0463933387636891E-2"/>
                  <c:y val="-6.633039291141239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95D-437D-BA86-960F7C17935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'c13'!$AM$4:$AM$10</c:f>
              <c:strCache>
                <c:ptCount val="7"/>
                <c:pt idx="0">
                  <c:v>Estados Unidos</c:v>
                </c:pt>
                <c:pt idx="1">
                  <c:v>Costa Rica</c:v>
                </c:pt>
                <c:pt idx="2">
                  <c:v>Perú</c:v>
                </c:pt>
                <c:pt idx="3">
                  <c:v>Ecuador</c:v>
                </c:pt>
                <c:pt idx="4">
                  <c:v>Argentina</c:v>
                </c:pt>
                <c:pt idx="5">
                  <c:v>México</c:v>
                </c:pt>
                <c:pt idx="6">
                  <c:v>Otros</c:v>
                </c:pt>
              </c:strCache>
            </c:strRef>
          </c:cat>
          <c:val>
            <c:numRef>
              <c:f>'c13'!$AN$4:$AN$10</c:f>
              <c:numCache>
                <c:formatCode>#,##0</c:formatCode>
                <c:ptCount val="7"/>
                <c:pt idx="0">
                  <c:v>12427.682699999998</c:v>
                </c:pt>
                <c:pt idx="1">
                  <c:v>4854.8560800000005</c:v>
                </c:pt>
                <c:pt idx="2">
                  <c:v>4180.1985499999992</c:v>
                </c:pt>
                <c:pt idx="3">
                  <c:v>1935.1197899999997</c:v>
                </c:pt>
                <c:pt idx="4">
                  <c:v>1868.8056699999988</c:v>
                </c:pt>
                <c:pt idx="5">
                  <c:v>1552.6279999999997</c:v>
                </c:pt>
                <c:pt idx="6">
                  <c:v>1840.6424200000001</c:v>
                </c:pt>
              </c:numCache>
            </c:numRef>
          </c:val>
          <c:extLst>
            <c:ext xmlns:c16="http://schemas.microsoft.com/office/drawing/2014/chart" uri="{C3380CC4-5D6E-409C-BE32-E72D297353CC}">
              <c16:uniqueId val="{0000000C-B95D-437D-BA86-960F7C179357}"/>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20. </a:t>
            </a:r>
            <a:r>
              <a:rPr lang="es-CL" sz="900" b="1" i="0" u="none" strike="noStrike" baseline="0">
                <a:effectLst/>
              </a:rPr>
              <a:t>Exportaciones de leche condensada por país de destino</a:t>
            </a:r>
            <a:r>
              <a:rPr lang="es-CL" sz="900"/>
              <a:t>
Enero-julio 2018</a:t>
            </a:r>
          </a:p>
          <a:p>
            <a:pPr>
              <a:defRPr sz="900" b="1" i="0" u="none" strike="noStrike" baseline="0">
                <a:solidFill>
                  <a:srgbClr val="000000"/>
                </a:solidFill>
                <a:latin typeface="Arial"/>
                <a:ea typeface="Arial"/>
                <a:cs typeface="Arial"/>
              </a:defRPr>
            </a:pPr>
            <a:r>
              <a:rPr lang="es-CL" sz="900"/>
              <a:t>Toneladas 17.807</a:t>
            </a:r>
          </a:p>
        </c:rich>
      </c:tx>
      <c:layout>
        <c:manualLayout>
          <c:xMode val="edge"/>
          <c:yMode val="edge"/>
          <c:x val="0.21542757736678264"/>
          <c:y val="2.206605424321959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2163061677594434"/>
          <c:y val="0.31982538331178423"/>
          <c:w val="0.45651788241158059"/>
          <c:h val="0.46087949192367283"/>
        </c:manualLayout>
      </c:layout>
      <c:pie3DChart>
        <c:varyColors val="1"/>
        <c:ser>
          <c:idx val="0"/>
          <c:order val="0"/>
          <c:spPr>
            <a:ln w="3175">
              <a:solidFill>
                <a:srgbClr val="000000"/>
              </a:solidFill>
              <a:prstDash val="solid"/>
            </a:ln>
          </c:spPr>
          <c:explosion val="13"/>
          <c:dPt>
            <c:idx val="0"/>
            <c:bubble3D val="0"/>
            <c:explosion val="15"/>
            <c:spPr>
              <a:solidFill>
                <a:schemeClr val="accent4">
                  <a:lumMod val="60000"/>
                  <a:lumOff val="40000"/>
                </a:schemeClr>
              </a:solidFill>
              <a:ln w="3175">
                <a:solidFill>
                  <a:srgbClr val="000000"/>
                </a:solidFill>
                <a:prstDash val="solid"/>
              </a:ln>
            </c:spPr>
            <c:extLst>
              <c:ext xmlns:c16="http://schemas.microsoft.com/office/drawing/2014/chart" uri="{C3380CC4-5D6E-409C-BE32-E72D297353CC}">
                <c16:uniqueId val="{00000001-0DBF-48DE-B9F7-A38EE65FDA61}"/>
              </c:ext>
            </c:extLst>
          </c:dPt>
          <c:dPt>
            <c:idx val="1"/>
            <c:bubble3D val="0"/>
            <c:spPr>
              <a:solidFill>
                <a:srgbClr val="FFFF00"/>
              </a:solidFill>
              <a:ln w="3175">
                <a:solidFill>
                  <a:schemeClr val="accent3">
                    <a:lumMod val="75000"/>
                  </a:schemeClr>
                </a:solidFill>
                <a:prstDash val="solid"/>
              </a:ln>
            </c:spPr>
            <c:extLst>
              <c:ext xmlns:c16="http://schemas.microsoft.com/office/drawing/2014/chart" uri="{C3380CC4-5D6E-409C-BE32-E72D297353CC}">
                <c16:uniqueId val="{00000003-0DBF-48DE-B9F7-A38EE65FDA61}"/>
              </c:ext>
            </c:extLst>
          </c:dPt>
          <c:dPt>
            <c:idx val="2"/>
            <c:bubble3D val="0"/>
            <c:spPr>
              <a:solidFill>
                <a:srgbClr val="92D050"/>
              </a:solidFill>
              <a:ln w="3175">
                <a:solidFill>
                  <a:schemeClr val="tx1">
                    <a:lumMod val="65000"/>
                    <a:lumOff val="35000"/>
                  </a:schemeClr>
                </a:solidFill>
                <a:prstDash val="solid"/>
              </a:ln>
            </c:spPr>
            <c:extLst>
              <c:ext xmlns:c16="http://schemas.microsoft.com/office/drawing/2014/chart" uri="{C3380CC4-5D6E-409C-BE32-E72D297353CC}">
                <c16:uniqueId val="{00000005-0DBF-48DE-B9F7-A38EE65FDA61}"/>
              </c:ext>
            </c:extLst>
          </c:dPt>
          <c:dPt>
            <c:idx val="3"/>
            <c:bubble3D val="0"/>
            <c:spPr>
              <a:solidFill>
                <a:schemeClr val="accent1">
                  <a:lumMod val="75000"/>
                </a:schemeClr>
              </a:solidFill>
              <a:ln w="3175">
                <a:solidFill>
                  <a:srgbClr val="000000"/>
                </a:solidFill>
                <a:prstDash val="solid"/>
              </a:ln>
            </c:spPr>
            <c:extLst>
              <c:ext xmlns:c16="http://schemas.microsoft.com/office/drawing/2014/chart" uri="{C3380CC4-5D6E-409C-BE32-E72D297353CC}">
                <c16:uniqueId val="{00000007-0DBF-48DE-B9F7-A38EE65FDA61}"/>
              </c:ext>
            </c:extLst>
          </c:dPt>
          <c:dPt>
            <c:idx val="4"/>
            <c:bubble3D val="0"/>
            <c:spPr>
              <a:solidFill>
                <a:schemeClr val="tx1">
                  <a:lumMod val="50000"/>
                  <a:lumOff val="50000"/>
                </a:schemeClr>
              </a:solidFill>
              <a:ln w="3175">
                <a:solidFill>
                  <a:schemeClr val="accent1">
                    <a:lumMod val="75000"/>
                  </a:schemeClr>
                </a:solidFill>
                <a:prstDash val="solid"/>
              </a:ln>
            </c:spPr>
            <c:extLst>
              <c:ext xmlns:c16="http://schemas.microsoft.com/office/drawing/2014/chart" uri="{C3380CC4-5D6E-409C-BE32-E72D297353CC}">
                <c16:uniqueId val="{00000009-0DBF-48DE-B9F7-A38EE65FDA61}"/>
              </c:ext>
            </c:extLst>
          </c:dPt>
          <c:dPt>
            <c:idx val="5"/>
            <c:bubble3D val="0"/>
            <c:spPr>
              <a:solidFill>
                <a:schemeClr val="accent6"/>
              </a:solidFill>
              <a:ln w="3175">
                <a:solidFill>
                  <a:srgbClr val="000000"/>
                </a:solidFill>
                <a:prstDash val="solid"/>
              </a:ln>
            </c:spPr>
            <c:extLst>
              <c:ext xmlns:c16="http://schemas.microsoft.com/office/drawing/2014/chart" uri="{C3380CC4-5D6E-409C-BE32-E72D297353CC}">
                <c16:uniqueId val="{0000000B-0DBF-48DE-B9F7-A38EE65FDA61}"/>
              </c:ext>
            </c:extLst>
          </c:dPt>
          <c:dPt>
            <c:idx val="6"/>
            <c:bubble3D val="0"/>
            <c:extLst>
              <c:ext xmlns:c16="http://schemas.microsoft.com/office/drawing/2014/chart" uri="{C3380CC4-5D6E-409C-BE32-E72D297353CC}">
                <c16:uniqueId val="{0000000C-0DBF-48DE-B9F7-A38EE65FDA61}"/>
              </c:ext>
            </c:extLst>
          </c:dPt>
          <c:dLbls>
            <c:dLbl>
              <c:idx val="0"/>
              <c:layout>
                <c:manualLayout>
                  <c:x val="4.9279893792345722E-2"/>
                  <c:y val="-5.75879265091863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BF-48DE-B9F7-A38EE65FDA61}"/>
                </c:ext>
              </c:extLst>
            </c:dLbl>
            <c:dLbl>
              <c:idx val="1"/>
              <c:layout>
                <c:manualLayout>
                  <c:x val="6.8271989257156812E-4"/>
                  <c:y val="8.84540682414697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BF-48DE-B9F7-A38EE65FDA61}"/>
                </c:ext>
              </c:extLst>
            </c:dLbl>
            <c:dLbl>
              <c:idx val="2"/>
              <c:layout>
                <c:manualLayout>
                  <c:x val="-4.8453732527620128E-2"/>
                  <c:y val="6.253324584426936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BF-48DE-B9F7-A38EE65FDA61}"/>
                </c:ext>
              </c:extLst>
            </c:dLbl>
            <c:dLbl>
              <c:idx val="3"/>
              <c:layout>
                <c:manualLayout>
                  <c:x val="-0.11886147225782824"/>
                  <c:y val="-2.7139107611549064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BF-48DE-B9F7-A38EE65FDA61}"/>
                </c:ext>
              </c:extLst>
            </c:dLbl>
            <c:dLbl>
              <c:idx val="4"/>
              <c:layout>
                <c:manualLayout>
                  <c:x val="-9.3812335958005255E-2"/>
                  <c:y val="-0.1402979002624671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BF-48DE-B9F7-A38EE65FDA61}"/>
                </c:ext>
              </c:extLst>
            </c:dLbl>
            <c:dLbl>
              <c:idx val="5"/>
              <c:layout>
                <c:manualLayout>
                  <c:x val="3.6820179454312325E-2"/>
                  <c:y val="-9.702755905511815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BF-48DE-B9F7-A38EE65FDA61}"/>
                </c:ext>
              </c:extLst>
            </c:dLbl>
            <c:dLbl>
              <c:idx val="6"/>
              <c:layout>
                <c:manualLayout>
                  <c:x val="0.13138848196301045"/>
                  <c:y val="-5.952537182852143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BF-48DE-B9F7-A38EE65FDA6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'c13'!$AM$16:$AM$22</c:f>
              <c:strCache>
                <c:ptCount val="7"/>
                <c:pt idx="0">
                  <c:v>Estados Unidos</c:v>
                </c:pt>
                <c:pt idx="1">
                  <c:v>Perú</c:v>
                </c:pt>
                <c:pt idx="2">
                  <c:v>Costa Rica</c:v>
                </c:pt>
                <c:pt idx="3">
                  <c:v>México</c:v>
                </c:pt>
                <c:pt idx="4">
                  <c:v>Ecuador</c:v>
                </c:pt>
                <c:pt idx="5">
                  <c:v>Argentina</c:v>
                </c:pt>
                <c:pt idx="6">
                  <c:v>Otros</c:v>
                </c:pt>
              </c:strCache>
            </c:strRef>
          </c:cat>
          <c:val>
            <c:numRef>
              <c:f>'c13'!$AN$16:$AN$22</c:f>
              <c:numCache>
                <c:formatCode>#,##0</c:formatCode>
                <c:ptCount val="7"/>
                <c:pt idx="0">
                  <c:v>8557.1861000000026</c:v>
                </c:pt>
                <c:pt idx="1">
                  <c:v>3382.7467399999991</c:v>
                </c:pt>
                <c:pt idx="2">
                  <c:v>2343.7228799999989</c:v>
                </c:pt>
                <c:pt idx="3">
                  <c:v>881.18399999999986</c:v>
                </c:pt>
                <c:pt idx="4">
                  <c:v>827.93060000000014</c:v>
                </c:pt>
                <c:pt idx="5">
                  <c:v>632.4387200000001</c:v>
                </c:pt>
                <c:pt idx="6">
                  <c:v>1181.9296799999975</c:v>
                </c:pt>
              </c:numCache>
            </c:numRef>
          </c:val>
          <c:extLst>
            <c:ext xmlns:c16="http://schemas.microsoft.com/office/drawing/2014/chart" uri="{C3380CC4-5D6E-409C-BE32-E72D297353CC}">
              <c16:uniqueId val="{0000000D-0DBF-48DE-B9F7-A38EE65FDA6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22.   Lácteos: comercio exterior Chile - Mercosur
Años 2004  -  2018</a:t>
            </a:r>
          </a:p>
        </c:rich>
      </c:tx>
      <c:layout>
        <c:manualLayout>
          <c:xMode val="edge"/>
          <c:yMode val="edge"/>
          <c:x val="0.25678890560028311"/>
          <c:y val="3.1100536893319992E-2"/>
        </c:manualLayout>
      </c:layout>
      <c:overlay val="0"/>
      <c:spPr>
        <a:noFill/>
        <a:ln w="25400">
          <a:noFill/>
        </a:ln>
      </c:spPr>
    </c:title>
    <c:autoTitleDeleted val="0"/>
    <c:plotArea>
      <c:layout>
        <c:manualLayout>
          <c:layoutTarget val="inner"/>
          <c:xMode val="edge"/>
          <c:yMode val="edge"/>
          <c:x val="0.14420961068627228"/>
          <c:y val="0.15352404690420893"/>
          <c:w val="0.84232839653725611"/>
          <c:h val="0.47085682634994369"/>
        </c:manualLayout>
      </c:layout>
      <c:barChart>
        <c:barDir val="col"/>
        <c:grouping val="clustered"/>
        <c:varyColors val="0"/>
        <c:ser>
          <c:idx val="0"/>
          <c:order val="0"/>
          <c:tx>
            <c:strRef>
              <c:f>'g 21-22'!$AK$33</c:f>
              <c:strCache>
                <c:ptCount val="1"/>
                <c:pt idx="0">
                  <c:v>Exp</c:v>
                </c:pt>
              </c:strCache>
            </c:strRef>
          </c:tx>
          <c:spPr>
            <a:solidFill>
              <a:srgbClr val="FFFF00"/>
            </a:solidFill>
            <a:ln w="3175">
              <a:solidFill>
                <a:srgbClr val="000000"/>
              </a:solidFill>
              <a:prstDash val="solid"/>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21-22'!$AN$33:$BC$33</c:f>
              <c:numCache>
                <c:formatCode>#,##0</c:formatCode>
                <c:ptCount val="16"/>
                <c:pt idx="0">
                  <c:v>124.8</c:v>
                </c:pt>
                <c:pt idx="1">
                  <c:v>2683.14</c:v>
                </c:pt>
                <c:pt idx="2">
                  <c:v>51.2</c:v>
                </c:pt>
                <c:pt idx="3">
                  <c:v>3.5459999999999998</c:v>
                </c:pt>
                <c:pt idx="4">
                  <c:v>905.94100000000003</c:v>
                </c:pt>
                <c:pt idx="5">
                  <c:v>46.076000000000001</c:v>
                </c:pt>
                <c:pt idx="6">
                  <c:v>10904.166999999999</c:v>
                </c:pt>
                <c:pt idx="7">
                  <c:v>19332</c:v>
                </c:pt>
                <c:pt idx="8">
                  <c:v>24722.592000000001</c:v>
                </c:pt>
                <c:pt idx="9">
                  <c:v>22047.008000000002</c:v>
                </c:pt>
                <c:pt idx="10">
                  <c:v>18627.3737</c:v>
                </c:pt>
                <c:pt idx="11">
                  <c:v>3938.3812699999999</c:v>
                </c:pt>
                <c:pt idx="12">
                  <c:v>16792.135309999998</c:v>
                </c:pt>
                <c:pt idx="13">
                  <c:v>15366.00102</c:v>
                </c:pt>
                <c:pt idx="14">
                  <c:v>11514.476570000001</c:v>
                </c:pt>
                <c:pt idx="15">
                  <c:v>9578.0588900000002</c:v>
                </c:pt>
              </c:numCache>
            </c:numRef>
          </c:val>
          <c:extLst>
            <c:ext xmlns:c16="http://schemas.microsoft.com/office/drawing/2014/chart" uri="{C3380CC4-5D6E-409C-BE32-E72D297353CC}">
              <c16:uniqueId val="{00000000-B19D-4FB1-A081-AF6CED2EECA9}"/>
            </c:ext>
          </c:extLst>
        </c:ser>
        <c:ser>
          <c:idx val="1"/>
          <c:order val="1"/>
          <c:tx>
            <c:strRef>
              <c:f>'g 21-22'!$AK$34</c:f>
              <c:strCache>
                <c:ptCount val="1"/>
                <c:pt idx="0">
                  <c:v>Imp</c:v>
                </c:pt>
              </c:strCache>
            </c:strRef>
          </c:tx>
          <c:spPr>
            <a:solidFill>
              <a:srgbClr val="FF0000"/>
            </a:solidFill>
            <a:ln w="3175">
              <a:solidFill>
                <a:srgbClr val="000000"/>
              </a:solidFill>
              <a:prstDash val="solid"/>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21-22'!$AN$34:$BC$34</c:f>
              <c:numCache>
                <c:formatCode>#,##0</c:formatCode>
                <c:ptCount val="16"/>
                <c:pt idx="0">
                  <c:v>34183</c:v>
                </c:pt>
                <c:pt idx="1">
                  <c:v>65933</c:v>
                </c:pt>
                <c:pt idx="2">
                  <c:v>67546</c:v>
                </c:pt>
                <c:pt idx="3">
                  <c:v>40935</c:v>
                </c:pt>
                <c:pt idx="4">
                  <c:v>52177</c:v>
                </c:pt>
                <c:pt idx="5">
                  <c:v>53324</c:v>
                </c:pt>
                <c:pt idx="6">
                  <c:v>48690</c:v>
                </c:pt>
                <c:pt idx="7">
                  <c:v>66968</c:v>
                </c:pt>
                <c:pt idx="8">
                  <c:v>81738.159</c:v>
                </c:pt>
                <c:pt idx="9">
                  <c:v>76079.263999999996</c:v>
                </c:pt>
                <c:pt idx="10">
                  <c:v>70930.066999999995</c:v>
                </c:pt>
                <c:pt idx="11">
                  <c:v>64911.697899999999</c:v>
                </c:pt>
                <c:pt idx="12">
                  <c:v>58790.327840000005</c:v>
                </c:pt>
                <c:pt idx="13">
                  <c:v>66154.130780000007</c:v>
                </c:pt>
                <c:pt idx="14">
                  <c:v>37629.72711</c:v>
                </c:pt>
                <c:pt idx="15">
                  <c:v>39597.96269</c:v>
                </c:pt>
              </c:numCache>
            </c:numRef>
          </c:val>
          <c:extLst>
            <c:ext xmlns:c16="http://schemas.microsoft.com/office/drawing/2014/chart" uri="{C3380CC4-5D6E-409C-BE32-E72D297353CC}">
              <c16:uniqueId val="{00000001-B19D-4FB1-A081-AF6CED2EECA9}"/>
            </c:ext>
          </c:extLst>
        </c:ser>
        <c:ser>
          <c:idx val="2"/>
          <c:order val="2"/>
          <c:tx>
            <c:strRef>
              <c:f>'g 21-22'!$AK$35</c:f>
              <c:strCache>
                <c:ptCount val="1"/>
                <c:pt idx="0">
                  <c:v>Saldo</c:v>
                </c:pt>
              </c:strCache>
            </c:strRef>
          </c:tx>
          <c:spPr>
            <a:ln>
              <a:solidFill>
                <a:schemeClr val="tx1">
                  <a:lumMod val="50000"/>
                  <a:lumOff val="50000"/>
                </a:schemeClr>
              </a:solidFill>
            </a:ln>
          </c:spPr>
          <c:invertIfNegative val="0"/>
          <c:cat>
            <c:strRef>
              <c:f>'g 21-22'!$AN$32:$BC$32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21-22'!$AN$35:$BC$35</c:f>
              <c:numCache>
                <c:formatCode>#,##0</c:formatCode>
                <c:ptCount val="16"/>
                <c:pt idx="0">
                  <c:v>-34058.199999999997</c:v>
                </c:pt>
                <c:pt idx="1">
                  <c:v>-63249.86</c:v>
                </c:pt>
                <c:pt idx="2">
                  <c:v>-67494.8</c:v>
                </c:pt>
                <c:pt idx="3">
                  <c:v>-40931.453999999998</c:v>
                </c:pt>
                <c:pt idx="4">
                  <c:v>-51271.059000000001</c:v>
                </c:pt>
                <c:pt idx="5">
                  <c:v>-53277.923999999999</c:v>
                </c:pt>
                <c:pt idx="6">
                  <c:v>-37785.832999999999</c:v>
                </c:pt>
                <c:pt idx="7">
                  <c:v>-47636</c:v>
                </c:pt>
                <c:pt idx="8">
                  <c:v>-57015.566999999995</c:v>
                </c:pt>
                <c:pt idx="9">
                  <c:v>-54032.255999999994</c:v>
                </c:pt>
                <c:pt idx="10">
                  <c:v>-52302.693299999999</c:v>
                </c:pt>
                <c:pt idx="11">
                  <c:v>-60973.316630000001</c:v>
                </c:pt>
                <c:pt idx="12">
                  <c:v>-41998.192530000008</c:v>
                </c:pt>
                <c:pt idx="13">
                  <c:v>-50788.129760000011</c:v>
                </c:pt>
                <c:pt idx="14">
                  <c:v>-26115.250540000001</c:v>
                </c:pt>
                <c:pt idx="15">
                  <c:v>-30019.9038</c:v>
                </c:pt>
              </c:numCache>
            </c:numRef>
          </c:val>
          <c:extLst>
            <c:ext xmlns:c16="http://schemas.microsoft.com/office/drawing/2014/chart" uri="{C3380CC4-5D6E-409C-BE32-E72D297353CC}">
              <c16:uniqueId val="{00000002-B19D-4FB1-A081-AF6CED2EECA9}"/>
            </c:ext>
          </c:extLst>
        </c:ser>
        <c:dLbls>
          <c:showLegendKey val="0"/>
          <c:showVal val="0"/>
          <c:showCatName val="0"/>
          <c:showSerName val="0"/>
          <c:showPercent val="0"/>
          <c:showBubbleSize val="0"/>
        </c:dLbls>
        <c:gapWidth val="150"/>
        <c:axId val="14757040"/>
        <c:axId val="1"/>
      </c:barChart>
      <c:catAx>
        <c:axId val="14757040"/>
        <c:scaling>
          <c:orientation val="minMax"/>
        </c:scaling>
        <c:delete val="0"/>
        <c:axPos val="b"/>
        <c:numFmt formatCode="General" sourceLinked="1"/>
        <c:majorTickMark val="out"/>
        <c:minorTickMark val="none"/>
        <c:tickLblPos val="nextTo"/>
        <c:spPr>
          <a:solidFill>
            <a:schemeClr val="tx1"/>
          </a:solidFill>
        </c:spPr>
        <c:txPr>
          <a:bodyPr rot="0" vert="horz"/>
          <a:lstStyle/>
          <a:p>
            <a:pPr>
              <a:defRPr sz="8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dólares</a:t>
                </a:r>
              </a:p>
            </c:rich>
          </c:tx>
          <c:layout>
            <c:manualLayout>
              <c:xMode val="edge"/>
              <c:yMode val="edge"/>
              <c:x val="2.8533722610516385E-2"/>
              <c:y val="0.314433681401335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14757040"/>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Arial"/>
                <a:ea typeface="Arial"/>
                <a:cs typeface="Arial"/>
              </a:defRPr>
            </a:pPr>
            <a:endParaRPr lang="es-CL"/>
          </a:p>
        </c:txPr>
      </c:dTable>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1" l="0.75" r="0.75" t="1" header="0.51180555555555551" footer="0.51180555555555551"/>
    <c:pageSetup paperSize="9" firstPageNumber="0"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21.  Chile: comercio exterior de lácteos
Años 2004  -  2018</a:t>
            </a:r>
          </a:p>
        </c:rich>
      </c:tx>
      <c:layout>
        <c:manualLayout>
          <c:xMode val="edge"/>
          <c:yMode val="edge"/>
          <c:x val="0.29904052021587185"/>
          <c:y val="3.1026517368782137E-2"/>
        </c:manualLayout>
      </c:layout>
      <c:overlay val="0"/>
      <c:spPr>
        <a:noFill/>
        <a:ln w="25400">
          <a:noFill/>
        </a:ln>
      </c:spPr>
    </c:title>
    <c:autoTitleDeleted val="0"/>
    <c:plotArea>
      <c:layout>
        <c:manualLayout>
          <c:layoutTarget val="inner"/>
          <c:xMode val="edge"/>
          <c:yMode val="edge"/>
          <c:x val="0.13403874064573371"/>
          <c:y val="0.12873536240662226"/>
          <c:w val="0.85262210239227743"/>
          <c:h val="0.56801909307875897"/>
        </c:manualLayout>
      </c:layout>
      <c:barChart>
        <c:barDir val="col"/>
        <c:grouping val="clustered"/>
        <c:varyColors val="0"/>
        <c:ser>
          <c:idx val="0"/>
          <c:order val="0"/>
          <c:tx>
            <c:strRef>
              <c:f>'g 21-22'!$AK$10</c:f>
              <c:strCache>
                <c:ptCount val="1"/>
                <c:pt idx="0">
                  <c:v>Imp</c:v>
                </c:pt>
              </c:strCache>
            </c:strRef>
          </c:tx>
          <c:spPr>
            <a:solidFill>
              <a:srgbClr val="FF000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21-22'!$AN$10:$BC$10</c:f>
              <c:numCache>
                <c:formatCode>#,##0_);\(#,##0\)</c:formatCode>
                <c:ptCount val="16"/>
                <c:pt idx="0">
                  <c:v>50688</c:v>
                </c:pt>
                <c:pt idx="1">
                  <c:v>85423</c:v>
                </c:pt>
                <c:pt idx="2" formatCode="#,##0">
                  <c:v>86123</c:v>
                </c:pt>
                <c:pt idx="3" formatCode="#,##0">
                  <c:v>73945</c:v>
                </c:pt>
                <c:pt idx="4" formatCode="#,##0">
                  <c:v>102085</c:v>
                </c:pt>
                <c:pt idx="5" formatCode="#,##0">
                  <c:v>76384</c:v>
                </c:pt>
                <c:pt idx="6" formatCode="#,##0">
                  <c:v>89288</c:v>
                </c:pt>
                <c:pt idx="7" formatCode="#,##0">
                  <c:v>128986</c:v>
                </c:pt>
                <c:pt idx="8" formatCode="#,##0">
                  <c:v>187700.777</c:v>
                </c:pt>
                <c:pt idx="9" formatCode="#,##0">
                  <c:v>219229.93400000001</c:v>
                </c:pt>
                <c:pt idx="10" formatCode="#,##0">
                  <c:v>224997.76699999999</c:v>
                </c:pt>
                <c:pt idx="11" formatCode="#,##0">
                  <c:v>212555</c:v>
                </c:pt>
                <c:pt idx="12" formatCode="#,##0">
                  <c:v>209550.78563</c:v>
                </c:pt>
                <c:pt idx="13" formatCode="#,##0">
                  <c:v>325644.84794000001</c:v>
                </c:pt>
                <c:pt idx="14" formatCode="#,##0">
                  <c:v>204666.86642999999</c:v>
                </c:pt>
                <c:pt idx="15" formatCode="#,##0">
                  <c:v>199984.00078</c:v>
                </c:pt>
              </c:numCache>
            </c:numRef>
          </c:val>
          <c:extLst>
            <c:ext xmlns:c16="http://schemas.microsoft.com/office/drawing/2014/chart" uri="{C3380CC4-5D6E-409C-BE32-E72D297353CC}">
              <c16:uniqueId val="{00000000-0545-41EB-A6A7-F9C7622C1085}"/>
            </c:ext>
          </c:extLst>
        </c:ser>
        <c:ser>
          <c:idx val="1"/>
          <c:order val="1"/>
          <c:tx>
            <c:strRef>
              <c:f>'g 21-22'!$AK$11</c:f>
              <c:strCache>
                <c:ptCount val="1"/>
                <c:pt idx="0">
                  <c:v>Exp</c:v>
                </c:pt>
              </c:strCache>
            </c:strRef>
          </c:tx>
          <c:spPr>
            <a:solidFill>
              <a:srgbClr val="FFFF0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21-22'!$AN$11:$BC$11</c:f>
              <c:numCache>
                <c:formatCode>#,##0_);\(#,##0\)</c:formatCode>
                <c:ptCount val="16"/>
                <c:pt idx="0">
                  <c:v>85519</c:v>
                </c:pt>
                <c:pt idx="1">
                  <c:v>115211</c:v>
                </c:pt>
                <c:pt idx="2" formatCode="#,##0">
                  <c:v>121980</c:v>
                </c:pt>
                <c:pt idx="3" formatCode="#,##0">
                  <c:v>173548</c:v>
                </c:pt>
                <c:pt idx="4" formatCode="#,##0">
                  <c:v>226406</c:v>
                </c:pt>
                <c:pt idx="5" formatCode="#,##0">
                  <c:v>129655</c:v>
                </c:pt>
                <c:pt idx="6" formatCode="#,##0">
                  <c:v>159263</c:v>
                </c:pt>
                <c:pt idx="7" formatCode="#,##0">
                  <c:v>201828</c:v>
                </c:pt>
                <c:pt idx="8" formatCode="#,##0">
                  <c:v>212166.80900000001</c:v>
                </c:pt>
                <c:pt idx="9" formatCode="#,##0">
                  <c:v>269747.93300000002</c:v>
                </c:pt>
                <c:pt idx="10" formatCode="#,##0">
                  <c:v>299788.25543999998</c:v>
                </c:pt>
                <c:pt idx="11" formatCode="#,##0">
                  <c:v>172765.05684</c:v>
                </c:pt>
                <c:pt idx="12" formatCode="#,##0">
                  <c:v>169372.28246000002</c:v>
                </c:pt>
                <c:pt idx="13" formatCode="#,##0">
                  <c:v>187262.05431000001</c:v>
                </c:pt>
                <c:pt idx="14" formatCode="#,##0">
                  <c:v>124922.16313</c:v>
                </c:pt>
                <c:pt idx="15" formatCode="#,##0">
                  <c:v>118874.48138</c:v>
                </c:pt>
              </c:numCache>
            </c:numRef>
          </c:val>
          <c:extLst>
            <c:ext xmlns:c16="http://schemas.microsoft.com/office/drawing/2014/chart" uri="{C3380CC4-5D6E-409C-BE32-E72D297353CC}">
              <c16:uniqueId val="{00000001-0545-41EB-A6A7-F9C7622C1085}"/>
            </c:ext>
          </c:extLst>
        </c:ser>
        <c:ser>
          <c:idx val="2"/>
          <c:order val="2"/>
          <c:tx>
            <c:strRef>
              <c:f>'g 21-22'!$AK$12</c:f>
              <c:strCache>
                <c:ptCount val="1"/>
                <c:pt idx="0">
                  <c:v>Saldo</c:v>
                </c:pt>
              </c:strCache>
            </c:strRef>
          </c:tx>
          <c:spPr>
            <a:solidFill>
              <a:srgbClr val="92D050"/>
            </a:solidFill>
            <a:ln w="3175">
              <a:solidFill>
                <a:srgbClr val="000000"/>
              </a:solidFill>
              <a:prstDash val="solid"/>
            </a:ln>
          </c:spPr>
          <c:invertIfNegative val="0"/>
          <c:cat>
            <c:strRef>
              <c:f>'g 21-22'!$AN$9:$BC$9</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ene-jul 2017</c:v>
                </c:pt>
                <c:pt idx="15">
                  <c:v>ene-jul 2018</c:v>
                </c:pt>
              </c:strCache>
            </c:strRef>
          </c:cat>
          <c:val>
            <c:numRef>
              <c:f>'g 21-22'!$AN$12:$BC$12</c:f>
              <c:numCache>
                <c:formatCode>#,##0</c:formatCode>
                <c:ptCount val="16"/>
                <c:pt idx="0">
                  <c:v>34831</c:v>
                </c:pt>
                <c:pt idx="1">
                  <c:v>29788</c:v>
                </c:pt>
                <c:pt idx="2">
                  <c:v>35857</c:v>
                </c:pt>
                <c:pt idx="3">
                  <c:v>99603</c:v>
                </c:pt>
                <c:pt idx="4">
                  <c:v>124321</c:v>
                </c:pt>
                <c:pt idx="5">
                  <c:v>53271</c:v>
                </c:pt>
                <c:pt idx="6">
                  <c:v>69975</c:v>
                </c:pt>
                <c:pt idx="7">
                  <c:v>72842</c:v>
                </c:pt>
                <c:pt idx="8">
                  <c:v>24466.032000000007</c:v>
                </c:pt>
                <c:pt idx="9">
                  <c:v>50517.999000000011</c:v>
                </c:pt>
                <c:pt idx="10">
                  <c:v>74790.488439999986</c:v>
                </c:pt>
                <c:pt idx="11">
                  <c:v>-39789.943159999995</c:v>
                </c:pt>
                <c:pt idx="12">
                  <c:v>-40178.503169999982</c:v>
                </c:pt>
                <c:pt idx="13">
                  <c:v>-138382.79363</c:v>
                </c:pt>
                <c:pt idx="14">
                  <c:v>-79744.703299999994</c:v>
                </c:pt>
                <c:pt idx="15">
                  <c:v>-81109.519400000005</c:v>
                </c:pt>
              </c:numCache>
            </c:numRef>
          </c:val>
          <c:extLst>
            <c:ext xmlns:c16="http://schemas.microsoft.com/office/drawing/2014/chart" uri="{C3380CC4-5D6E-409C-BE32-E72D297353CC}">
              <c16:uniqueId val="{00000002-0545-41EB-A6A7-F9C7622C1085}"/>
            </c:ext>
          </c:extLst>
        </c:ser>
        <c:dLbls>
          <c:showLegendKey val="0"/>
          <c:showVal val="0"/>
          <c:showCatName val="0"/>
          <c:showSerName val="0"/>
          <c:showPercent val="0"/>
          <c:showBubbleSize val="0"/>
        </c:dLbls>
        <c:gapWidth val="150"/>
        <c:axId val="14767024"/>
        <c:axId val="1"/>
      </c:barChart>
      <c:catAx>
        <c:axId val="14767024"/>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a:ea typeface="Arial"/>
                    <a:cs typeface="Arial"/>
                  </a:defRPr>
                </a:pPr>
                <a:r>
                  <a:rPr lang="es-CL"/>
                  <a:t>Miles de dólares</a:t>
                </a:r>
              </a:p>
            </c:rich>
          </c:tx>
          <c:layout>
            <c:manualLayout>
              <c:xMode val="edge"/>
              <c:yMode val="edge"/>
              <c:x val="1.9204341030404904E-2"/>
              <c:y val="0.3659507669454987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s-CL"/>
          </a:p>
        </c:txPr>
        <c:crossAx val="14767024"/>
        <c:crosses val="autoZero"/>
        <c:crossBetween val="between"/>
      </c:valAx>
      <c:dTable>
        <c:showHorzBorder val="1"/>
        <c:showVertBorder val="1"/>
        <c:showOutline val="1"/>
        <c:showKeys val="1"/>
        <c:txPr>
          <a:bodyPr/>
          <a:lstStyle/>
          <a:p>
            <a:pPr rtl="0">
              <a:defRPr sz="600" b="0" i="0" u="none" strike="noStrike" baseline="0">
                <a:solidFill>
                  <a:srgbClr val="000000"/>
                </a:solidFill>
                <a:latin typeface="Arial"/>
                <a:ea typeface="Arial"/>
                <a:cs typeface="Arial"/>
              </a:defRPr>
            </a:pPr>
            <a:endParaRPr lang="es-CL"/>
          </a:p>
        </c:txPr>
      </c:dTable>
      <c:spPr>
        <a:solidFill>
          <a:srgbClr val="FFFFFF"/>
        </a:solidFill>
        <a:ln w="12700">
          <a:solidFill>
            <a:srgbClr val="80808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 r="0.75" t="1" header="0.51180555555555551" footer="0.51180555555555551"/>
    <c:pageSetup firstPageNumber="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23. Precios internacionales de leche entera en polvo y queso cheddar</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enero 2014 a julio 2018</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US$/tonelada FOB Oceanía</a:t>
            </a:r>
          </a:p>
        </c:rich>
      </c:tx>
      <c:layout>
        <c:manualLayout>
          <c:xMode val="edge"/>
          <c:yMode val="edge"/>
          <c:x val="0.20953193974861559"/>
          <c:y val="2.7757770588753929E-2"/>
        </c:manualLayout>
      </c:layout>
      <c:overlay val="0"/>
      <c:spPr>
        <a:noFill/>
        <a:ln w="25400">
          <a:noFill/>
        </a:ln>
      </c:spPr>
    </c:title>
    <c:autoTitleDeleted val="0"/>
    <c:plotArea>
      <c:layout>
        <c:manualLayout>
          <c:layoutTarget val="inner"/>
          <c:xMode val="edge"/>
          <c:yMode val="edge"/>
          <c:x val="7.1922642098139894E-2"/>
          <c:y val="0.20964872914201799"/>
          <c:w val="0.91366645270668601"/>
          <c:h val="0.63522010525886297"/>
        </c:manualLayout>
      </c:layout>
      <c:lineChart>
        <c:grouping val="standard"/>
        <c:varyColors val="0"/>
        <c:ser>
          <c:idx val="0"/>
          <c:order val="0"/>
          <c:tx>
            <c:strRef>
              <c:f>'c14'!$B$7:$B$8</c:f>
              <c:strCache>
                <c:ptCount val="2"/>
                <c:pt idx="0">
                  <c:v>Queso Cheddar</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cat>
            <c:strRef>
              <c:f>'c14'!$A$81:$A$134</c:f>
              <c:strCache>
                <c:ptCount val="54"/>
                <c:pt idx="0">
                  <c:v>E 2014</c:v>
                </c:pt>
                <c:pt idx="1">
                  <c:v>F</c:v>
                </c:pt>
                <c:pt idx="2">
                  <c:v>M</c:v>
                </c:pt>
                <c:pt idx="3">
                  <c:v>A</c:v>
                </c:pt>
                <c:pt idx="4">
                  <c:v>M</c:v>
                </c:pt>
                <c:pt idx="5">
                  <c:v>J</c:v>
                </c:pt>
                <c:pt idx="6">
                  <c:v>J</c:v>
                </c:pt>
                <c:pt idx="7">
                  <c:v>A</c:v>
                </c:pt>
                <c:pt idx="8">
                  <c:v>S</c:v>
                </c:pt>
                <c:pt idx="9">
                  <c:v>O</c:v>
                </c:pt>
                <c:pt idx="10">
                  <c:v>N</c:v>
                </c:pt>
                <c:pt idx="11">
                  <c:v>D</c:v>
                </c:pt>
                <c:pt idx="12">
                  <c:v>E 2015</c:v>
                </c:pt>
                <c:pt idx="13">
                  <c:v>F</c:v>
                </c:pt>
                <c:pt idx="14">
                  <c:v>M</c:v>
                </c:pt>
                <c:pt idx="15">
                  <c:v>A</c:v>
                </c:pt>
                <c:pt idx="16">
                  <c:v>M</c:v>
                </c:pt>
                <c:pt idx="17">
                  <c:v>J</c:v>
                </c:pt>
                <c:pt idx="18">
                  <c:v>J</c:v>
                </c:pt>
                <c:pt idx="19">
                  <c:v>A</c:v>
                </c:pt>
                <c:pt idx="20">
                  <c:v>S</c:v>
                </c:pt>
                <c:pt idx="21">
                  <c:v>O</c:v>
                </c:pt>
                <c:pt idx="22">
                  <c:v>N</c:v>
                </c:pt>
                <c:pt idx="23">
                  <c:v>D</c:v>
                </c:pt>
                <c:pt idx="24">
                  <c:v>E 2016</c:v>
                </c:pt>
                <c:pt idx="25">
                  <c:v>F</c:v>
                </c:pt>
                <c:pt idx="26">
                  <c:v>M</c:v>
                </c:pt>
                <c:pt idx="27">
                  <c:v>A</c:v>
                </c:pt>
                <c:pt idx="28">
                  <c:v>M</c:v>
                </c:pt>
                <c:pt idx="29">
                  <c:v>J</c:v>
                </c:pt>
                <c:pt idx="30">
                  <c:v>J</c:v>
                </c:pt>
                <c:pt idx="31">
                  <c:v>A</c:v>
                </c:pt>
                <c:pt idx="32">
                  <c:v>S</c:v>
                </c:pt>
                <c:pt idx="33">
                  <c:v>O</c:v>
                </c:pt>
                <c:pt idx="34">
                  <c:v>N</c:v>
                </c:pt>
                <c:pt idx="35">
                  <c:v>D</c:v>
                </c:pt>
                <c:pt idx="36">
                  <c:v>E 2017</c:v>
                </c:pt>
                <c:pt idx="37">
                  <c:v>F</c:v>
                </c:pt>
                <c:pt idx="38">
                  <c:v>M</c:v>
                </c:pt>
                <c:pt idx="39">
                  <c:v>A</c:v>
                </c:pt>
                <c:pt idx="40">
                  <c:v>M</c:v>
                </c:pt>
                <c:pt idx="41">
                  <c:v>J</c:v>
                </c:pt>
                <c:pt idx="42">
                  <c:v>J</c:v>
                </c:pt>
                <c:pt idx="43">
                  <c:v>A</c:v>
                </c:pt>
                <c:pt idx="44">
                  <c:v>S</c:v>
                </c:pt>
                <c:pt idx="45">
                  <c:v>O</c:v>
                </c:pt>
                <c:pt idx="46">
                  <c:v>N</c:v>
                </c:pt>
                <c:pt idx="47">
                  <c:v>D</c:v>
                </c:pt>
                <c:pt idx="48">
                  <c:v>E 2018</c:v>
                </c:pt>
                <c:pt idx="49">
                  <c:v>F</c:v>
                </c:pt>
                <c:pt idx="50">
                  <c:v>M</c:v>
                </c:pt>
                <c:pt idx="51">
                  <c:v>A</c:v>
                </c:pt>
                <c:pt idx="52">
                  <c:v>M</c:v>
                </c:pt>
                <c:pt idx="53">
                  <c:v>J</c:v>
                </c:pt>
              </c:strCache>
            </c:strRef>
          </c:cat>
          <c:val>
            <c:numRef>
              <c:f>'c14'!$B$81:$B$135</c:f>
              <c:numCache>
                <c:formatCode>#,##0</c:formatCode>
                <c:ptCount val="55"/>
                <c:pt idx="0">
                  <c:v>4900</c:v>
                </c:pt>
                <c:pt idx="1">
                  <c:v>5225</c:v>
                </c:pt>
                <c:pt idx="2">
                  <c:v>5100</c:v>
                </c:pt>
                <c:pt idx="3">
                  <c:v>4875</c:v>
                </c:pt>
                <c:pt idx="4">
                  <c:v>4600</c:v>
                </c:pt>
                <c:pt idx="5">
                  <c:v>4650</c:v>
                </c:pt>
                <c:pt idx="6">
                  <c:v>4491.666666666667</c:v>
                </c:pt>
                <c:pt idx="7">
                  <c:v>4100</c:v>
                </c:pt>
                <c:pt idx="8">
                  <c:v>3975</c:v>
                </c:pt>
                <c:pt idx="9">
                  <c:v>3975</c:v>
                </c:pt>
                <c:pt idx="10">
                  <c:v>3850</c:v>
                </c:pt>
                <c:pt idx="11">
                  <c:v>3725</c:v>
                </c:pt>
                <c:pt idx="12">
                  <c:v>3700</c:v>
                </c:pt>
                <c:pt idx="13">
                  <c:v>3700</c:v>
                </c:pt>
                <c:pt idx="14">
                  <c:v>3575</c:v>
                </c:pt>
                <c:pt idx="15">
                  <c:v>3500</c:v>
                </c:pt>
                <c:pt idx="16">
                  <c:v>3475</c:v>
                </c:pt>
                <c:pt idx="17">
                  <c:v>3412.5</c:v>
                </c:pt>
                <c:pt idx="18">
                  <c:v>3212.5</c:v>
                </c:pt>
                <c:pt idx="19">
                  <c:v>2970.8333333333335</c:v>
                </c:pt>
                <c:pt idx="20">
                  <c:v>3050</c:v>
                </c:pt>
                <c:pt idx="21">
                  <c:v>3200</c:v>
                </c:pt>
                <c:pt idx="22">
                  <c:v>3150</c:v>
                </c:pt>
                <c:pt idx="23">
                  <c:v>3150</c:v>
                </c:pt>
                <c:pt idx="24">
                  <c:v>3068.75</c:v>
                </c:pt>
                <c:pt idx="25">
                  <c:v>2908.3333333333335</c:v>
                </c:pt>
                <c:pt idx="26">
                  <c:v>2550</c:v>
                </c:pt>
                <c:pt idx="27">
                  <c:v>2587.5</c:v>
                </c:pt>
                <c:pt idx="28">
                  <c:v>2587.5</c:v>
                </c:pt>
                <c:pt idx="29">
                  <c:v>2825</c:v>
                </c:pt>
                <c:pt idx="30">
                  <c:v>2843.75</c:v>
                </c:pt>
                <c:pt idx="31">
                  <c:v>3195.8333333333335</c:v>
                </c:pt>
                <c:pt idx="32">
                  <c:v>3581.25</c:v>
                </c:pt>
                <c:pt idx="33">
                  <c:v>3631.25</c:v>
                </c:pt>
                <c:pt idx="34">
                  <c:v>3612.5</c:v>
                </c:pt>
                <c:pt idx="35">
                  <c:v>3725</c:v>
                </c:pt>
                <c:pt idx="36">
                  <c:v>3762.5</c:v>
                </c:pt>
                <c:pt idx="37">
                  <c:v>3856.25</c:v>
                </c:pt>
                <c:pt idx="38">
                  <c:v>3612.5</c:v>
                </c:pt>
                <c:pt idx="39">
                  <c:v>3437.5</c:v>
                </c:pt>
                <c:pt idx="40">
                  <c:v>3618.75</c:v>
                </c:pt>
                <c:pt idx="41">
                  <c:v>3900</c:v>
                </c:pt>
                <c:pt idx="42">
                  <c:v>4020.8333333333335</c:v>
                </c:pt>
                <c:pt idx="43">
                  <c:v>4012.5</c:v>
                </c:pt>
                <c:pt idx="44">
                  <c:v>4143.75</c:v>
                </c:pt>
                <c:pt idx="45">
                  <c:v>4125</c:v>
                </c:pt>
                <c:pt idx="46">
                  <c:v>4043.75</c:v>
                </c:pt>
                <c:pt idx="47">
                  <c:v>3593.75</c:v>
                </c:pt>
                <c:pt idx="48">
                  <c:v>3429.1666666666665</c:v>
                </c:pt>
                <c:pt idx="49">
                  <c:v>3743.75</c:v>
                </c:pt>
                <c:pt idx="50">
                  <c:v>3718.75</c:v>
                </c:pt>
                <c:pt idx="51">
                  <c:v>3787.5</c:v>
                </c:pt>
                <c:pt idx="52">
                  <c:v>4093.75</c:v>
                </c:pt>
                <c:pt idx="53">
                  <c:v>3981.25</c:v>
                </c:pt>
                <c:pt idx="54">
                  <c:v>3700</c:v>
                </c:pt>
              </c:numCache>
            </c:numRef>
          </c:val>
          <c:smooth val="0"/>
          <c:extLst>
            <c:ext xmlns:c16="http://schemas.microsoft.com/office/drawing/2014/chart" uri="{C3380CC4-5D6E-409C-BE32-E72D297353CC}">
              <c16:uniqueId val="{00000000-9B42-4AC9-BC35-EE2A44CEBD66}"/>
            </c:ext>
          </c:extLst>
        </c:ser>
        <c:ser>
          <c:idx val="1"/>
          <c:order val="1"/>
          <c:tx>
            <c:strRef>
              <c:f>'c14'!$C$7</c:f>
              <c:strCache>
                <c:ptCount val="1"/>
                <c:pt idx="0">
                  <c:v>Leche en polvo</c:v>
                </c:pt>
              </c:strCache>
            </c:strRef>
          </c:tx>
          <c:spPr>
            <a:ln w="25400">
              <a:solidFill>
                <a:srgbClr val="FF0000"/>
              </a:solidFill>
              <a:prstDash val="solid"/>
            </a:ln>
          </c:spPr>
          <c:marker>
            <c:symbol val="square"/>
            <c:size val="6"/>
            <c:spPr>
              <a:solidFill>
                <a:srgbClr val="FF0000"/>
              </a:solidFill>
              <a:ln>
                <a:solidFill>
                  <a:srgbClr val="FF0000"/>
                </a:solidFill>
                <a:prstDash val="solid"/>
              </a:ln>
            </c:spPr>
          </c:marker>
          <c:cat>
            <c:strRef>
              <c:f>'c14'!$A$81:$A$134</c:f>
              <c:strCache>
                <c:ptCount val="54"/>
                <c:pt idx="0">
                  <c:v>E 2014</c:v>
                </c:pt>
                <c:pt idx="1">
                  <c:v>F</c:v>
                </c:pt>
                <c:pt idx="2">
                  <c:v>M</c:v>
                </c:pt>
                <c:pt idx="3">
                  <c:v>A</c:v>
                </c:pt>
                <c:pt idx="4">
                  <c:v>M</c:v>
                </c:pt>
                <c:pt idx="5">
                  <c:v>J</c:v>
                </c:pt>
                <c:pt idx="6">
                  <c:v>J</c:v>
                </c:pt>
                <c:pt idx="7">
                  <c:v>A</c:v>
                </c:pt>
                <c:pt idx="8">
                  <c:v>S</c:v>
                </c:pt>
                <c:pt idx="9">
                  <c:v>O</c:v>
                </c:pt>
                <c:pt idx="10">
                  <c:v>N</c:v>
                </c:pt>
                <c:pt idx="11">
                  <c:v>D</c:v>
                </c:pt>
                <c:pt idx="12">
                  <c:v>E 2015</c:v>
                </c:pt>
                <c:pt idx="13">
                  <c:v>F</c:v>
                </c:pt>
                <c:pt idx="14">
                  <c:v>M</c:v>
                </c:pt>
                <c:pt idx="15">
                  <c:v>A</c:v>
                </c:pt>
                <c:pt idx="16">
                  <c:v>M</c:v>
                </c:pt>
                <c:pt idx="17">
                  <c:v>J</c:v>
                </c:pt>
                <c:pt idx="18">
                  <c:v>J</c:v>
                </c:pt>
                <c:pt idx="19">
                  <c:v>A</c:v>
                </c:pt>
                <c:pt idx="20">
                  <c:v>S</c:v>
                </c:pt>
                <c:pt idx="21">
                  <c:v>O</c:v>
                </c:pt>
                <c:pt idx="22">
                  <c:v>N</c:v>
                </c:pt>
                <c:pt idx="23">
                  <c:v>D</c:v>
                </c:pt>
                <c:pt idx="24">
                  <c:v>E 2016</c:v>
                </c:pt>
                <c:pt idx="25">
                  <c:v>F</c:v>
                </c:pt>
                <c:pt idx="26">
                  <c:v>M</c:v>
                </c:pt>
                <c:pt idx="27">
                  <c:v>A</c:v>
                </c:pt>
                <c:pt idx="28">
                  <c:v>M</c:v>
                </c:pt>
                <c:pt idx="29">
                  <c:v>J</c:v>
                </c:pt>
                <c:pt idx="30">
                  <c:v>J</c:v>
                </c:pt>
                <c:pt idx="31">
                  <c:v>A</c:v>
                </c:pt>
                <c:pt idx="32">
                  <c:v>S</c:v>
                </c:pt>
                <c:pt idx="33">
                  <c:v>O</c:v>
                </c:pt>
                <c:pt idx="34">
                  <c:v>N</c:v>
                </c:pt>
                <c:pt idx="35">
                  <c:v>D</c:v>
                </c:pt>
                <c:pt idx="36">
                  <c:v>E 2017</c:v>
                </c:pt>
                <c:pt idx="37">
                  <c:v>F</c:v>
                </c:pt>
                <c:pt idx="38">
                  <c:v>M</c:v>
                </c:pt>
                <c:pt idx="39">
                  <c:v>A</c:v>
                </c:pt>
                <c:pt idx="40">
                  <c:v>M</c:v>
                </c:pt>
                <c:pt idx="41">
                  <c:v>J</c:v>
                </c:pt>
                <c:pt idx="42">
                  <c:v>J</c:v>
                </c:pt>
                <c:pt idx="43">
                  <c:v>A</c:v>
                </c:pt>
                <c:pt idx="44">
                  <c:v>S</c:v>
                </c:pt>
                <c:pt idx="45">
                  <c:v>O</c:v>
                </c:pt>
                <c:pt idx="46">
                  <c:v>N</c:v>
                </c:pt>
                <c:pt idx="47">
                  <c:v>D</c:v>
                </c:pt>
                <c:pt idx="48">
                  <c:v>E 2018</c:v>
                </c:pt>
                <c:pt idx="49">
                  <c:v>F</c:v>
                </c:pt>
                <c:pt idx="50">
                  <c:v>M</c:v>
                </c:pt>
                <c:pt idx="51">
                  <c:v>A</c:v>
                </c:pt>
                <c:pt idx="52">
                  <c:v>M</c:v>
                </c:pt>
                <c:pt idx="53">
                  <c:v>J</c:v>
                </c:pt>
              </c:strCache>
            </c:strRef>
          </c:cat>
          <c:val>
            <c:numRef>
              <c:f>'c14'!$C$81:$C$135</c:f>
              <c:numCache>
                <c:formatCode>#,##0</c:formatCode>
                <c:ptCount val="55"/>
                <c:pt idx="0">
                  <c:v>5141.666666666667</c:v>
                </c:pt>
                <c:pt idx="1">
                  <c:v>5112.5</c:v>
                </c:pt>
                <c:pt idx="2">
                  <c:v>4825</c:v>
                </c:pt>
                <c:pt idx="3">
                  <c:v>4350</c:v>
                </c:pt>
                <c:pt idx="4">
                  <c:v>4150</c:v>
                </c:pt>
                <c:pt idx="5">
                  <c:v>3950</c:v>
                </c:pt>
                <c:pt idx="6">
                  <c:v>3537.5</c:v>
                </c:pt>
                <c:pt idx="7">
                  <c:v>3012.5</c:v>
                </c:pt>
                <c:pt idx="8">
                  <c:v>2862.5</c:v>
                </c:pt>
                <c:pt idx="9">
                  <c:v>2687.5</c:v>
                </c:pt>
                <c:pt idx="10">
                  <c:v>2593.75</c:v>
                </c:pt>
                <c:pt idx="11">
                  <c:v>2425</c:v>
                </c:pt>
                <c:pt idx="12">
                  <c:v>2475</c:v>
                </c:pt>
                <c:pt idx="13">
                  <c:v>2925</c:v>
                </c:pt>
                <c:pt idx="14">
                  <c:v>3129.1666666666665</c:v>
                </c:pt>
                <c:pt idx="15">
                  <c:v>2643.75</c:v>
                </c:pt>
                <c:pt idx="16">
                  <c:v>2418.75</c:v>
                </c:pt>
                <c:pt idx="17">
                  <c:v>2306.25</c:v>
                </c:pt>
                <c:pt idx="18">
                  <c:v>2012.5</c:v>
                </c:pt>
                <c:pt idx="19">
                  <c:v>1866.6666666666667</c:v>
                </c:pt>
                <c:pt idx="20">
                  <c:v>2462.5</c:v>
                </c:pt>
                <c:pt idx="21">
                  <c:v>2781.25</c:v>
                </c:pt>
                <c:pt idx="22">
                  <c:v>2387.5</c:v>
                </c:pt>
                <c:pt idx="23">
                  <c:v>2250</c:v>
                </c:pt>
                <c:pt idx="24">
                  <c:v>2100</c:v>
                </c:pt>
                <c:pt idx="25">
                  <c:v>2022.5</c:v>
                </c:pt>
                <c:pt idx="26">
                  <c:v>2062.5</c:v>
                </c:pt>
                <c:pt idx="27">
                  <c:v>2037.5</c:v>
                </c:pt>
                <c:pt idx="28">
                  <c:v>2043.75</c:v>
                </c:pt>
                <c:pt idx="29">
                  <c:v>2118.75</c:v>
                </c:pt>
                <c:pt idx="30">
                  <c:v>2206.25</c:v>
                </c:pt>
                <c:pt idx="31">
                  <c:v>2550</c:v>
                </c:pt>
                <c:pt idx="32">
                  <c:v>2868.75</c:v>
                </c:pt>
                <c:pt idx="33">
                  <c:v>2812.5</c:v>
                </c:pt>
                <c:pt idx="34">
                  <c:v>3125</c:v>
                </c:pt>
                <c:pt idx="35">
                  <c:v>3275</c:v>
                </c:pt>
                <c:pt idx="36">
                  <c:v>3195.8333333333335</c:v>
                </c:pt>
                <c:pt idx="37">
                  <c:v>3293.75</c:v>
                </c:pt>
                <c:pt idx="38">
                  <c:v>2975</c:v>
                </c:pt>
                <c:pt idx="39">
                  <c:v>3031.25</c:v>
                </c:pt>
                <c:pt idx="40">
                  <c:v>3212.5</c:v>
                </c:pt>
                <c:pt idx="41">
                  <c:v>3162.5</c:v>
                </c:pt>
                <c:pt idx="42">
                  <c:v>3187.5</c:v>
                </c:pt>
                <c:pt idx="43">
                  <c:v>3156.25</c:v>
                </c:pt>
                <c:pt idx="44">
                  <c:v>3131.25</c:v>
                </c:pt>
                <c:pt idx="45">
                  <c:v>3043.75</c:v>
                </c:pt>
                <c:pt idx="46">
                  <c:v>2856.25</c:v>
                </c:pt>
                <c:pt idx="47">
                  <c:v>2793.75</c:v>
                </c:pt>
                <c:pt idx="48">
                  <c:v>2951.5</c:v>
                </c:pt>
                <c:pt idx="49">
                  <c:v>3237.5</c:v>
                </c:pt>
                <c:pt idx="50">
                  <c:v>3231.25</c:v>
                </c:pt>
                <c:pt idx="51">
                  <c:v>3312.5</c:v>
                </c:pt>
                <c:pt idx="52">
                  <c:v>3268.75</c:v>
                </c:pt>
                <c:pt idx="53">
                  <c:v>3231.25</c:v>
                </c:pt>
                <c:pt idx="54">
                  <c:v>3013</c:v>
                </c:pt>
              </c:numCache>
            </c:numRef>
          </c:val>
          <c:smooth val="0"/>
          <c:extLst>
            <c:ext xmlns:c16="http://schemas.microsoft.com/office/drawing/2014/chart" uri="{C3380CC4-5D6E-409C-BE32-E72D297353CC}">
              <c16:uniqueId val="{00000001-9B42-4AC9-BC35-EE2A44CEBD66}"/>
            </c:ext>
          </c:extLst>
        </c:ser>
        <c:dLbls>
          <c:showLegendKey val="0"/>
          <c:showVal val="0"/>
          <c:showCatName val="0"/>
          <c:showSerName val="0"/>
          <c:showPercent val="0"/>
          <c:showBubbleSize val="0"/>
        </c:dLbls>
        <c:marker val="1"/>
        <c:smooth val="0"/>
        <c:axId val="1132540928"/>
        <c:axId val="1132535488"/>
      </c:lineChart>
      <c:catAx>
        <c:axId val="1132540928"/>
        <c:scaling>
          <c:orientation val="minMax"/>
        </c:scaling>
        <c:delete val="0"/>
        <c:axPos val="b"/>
        <c:numFmt formatCode="General" sourceLinked="1"/>
        <c:majorTickMark val="out"/>
        <c:minorTickMark val="none"/>
        <c:tickLblPos val="low"/>
        <c:spPr>
          <a:ln w="3175">
            <a:solidFill>
              <a:srgbClr val="000000"/>
            </a:solidFill>
            <a:prstDash val="solid"/>
          </a:ln>
        </c:spPr>
        <c:txPr>
          <a:bodyPr rot="-3840000" vert="horz"/>
          <a:lstStyle/>
          <a:p>
            <a:pPr>
              <a:defRPr sz="800" b="0" i="1" u="none" strike="noStrike" baseline="0">
                <a:solidFill>
                  <a:srgbClr val="000000"/>
                </a:solidFill>
                <a:latin typeface="Arial"/>
                <a:ea typeface="Arial"/>
                <a:cs typeface="Arial"/>
              </a:defRPr>
            </a:pPr>
            <a:endParaRPr lang="es-CL"/>
          </a:p>
        </c:txPr>
        <c:crossAx val="1132535488"/>
        <c:crosses val="autoZero"/>
        <c:auto val="1"/>
        <c:lblAlgn val="ctr"/>
        <c:lblOffset val="100"/>
        <c:tickLblSkip val="4"/>
        <c:tickMarkSkip val="1"/>
        <c:noMultiLvlLbl val="0"/>
      </c:catAx>
      <c:valAx>
        <c:axId val="1132535488"/>
        <c:scaling>
          <c:orientation val="minMax"/>
          <c:min val="1000"/>
        </c:scaling>
        <c:delete val="0"/>
        <c:axPos val="l"/>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32540928"/>
        <c:crosses val="autoZero"/>
        <c:crossBetween val="between"/>
      </c:valAx>
      <c:spPr>
        <a:solidFill>
          <a:srgbClr val="FFFFFF"/>
        </a:solidFill>
        <a:ln w="12700">
          <a:solidFill>
            <a:srgbClr val="808080"/>
          </a:solidFill>
          <a:prstDash val="solid"/>
        </a:ln>
      </c:spPr>
    </c:plotArea>
    <c:legend>
      <c:legendPos val="r"/>
      <c:layout>
        <c:manualLayout>
          <c:xMode val="edge"/>
          <c:yMode val="edge"/>
          <c:x val="0.49643366619115548"/>
          <c:y val="0.22222276479006015"/>
          <c:w val="0.46647646219686156"/>
          <c:h val="4.3927648578811374E-2"/>
        </c:manualLayout>
      </c:layout>
      <c:overlay val="0"/>
      <c:spPr>
        <a:solidFill>
          <a:srgbClr val="FFFFFF"/>
        </a:solidFill>
        <a:ln w="25400">
          <a:noFill/>
        </a:ln>
      </c:spPr>
      <c:txPr>
        <a:bodyPr/>
        <a:lstStyle/>
        <a:p>
          <a:pPr>
            <a:defRPr sz="52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s-CL"/>
              <a:t>PRODUCCION Y RECEPCION DE LECHE</a:t>
            </a:r>
          </a:p>
        </c:rich>
      </c:tx>
      <c:overlay val="0"/>
      <c:spPr>
        <a:solidFill>
          <a:srgbClr val="FFFFFF"/>
        </a:solid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53917792"/>
        <c:axId val="853923776"/>
      </c:barChart>
      <c:catAx>
        <c:axId val="85391779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23776"/>
        <c:crosses val="autoZero"/>
        <c:auto val="1"/>
        <c:lblAlgn val="ctr"/>
        <c:lblOffset val="100"/>
        <c:tickMarkSkip val="1"/>
        <c:noMultiLvlLbl val="0"/>
      </c:catAx>
      <c:valAx>
        <c:axId val="8539237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17792"/>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s-CL"/>
              <a:t>PRODUCCION Y RECEPCION DE LECHE</a:t>
            </a:r>
          </a:p>
        </c:rich>
      </c:tx>
      <c:overlay val="0"/>
      <c:spPr>
        <a:solidFill>
          <a:srgbClr val="FFFFFF"/>
        </a:solid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53919424"/>
        <c:axId val="853920512"/>
      </c:barChart>
      <c:catAx>
        <c:axId val="85391942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20512"/>
        <c:crosses val="autoZero"/>
        <c:auto val="1"/>
        <c:lblAlgn val="ctr"/>
        <c:lblOffset val="100"/>
        <c:tickMarkSkip val="1"/>
        <c:noMultiLvlLbl val="0"/>
      </c:catAx>
      <c:valAx>
        <c:axId val="853920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53919424"/>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sz="900"/>
              <a:t>Gráfico 3. Producción y recepción nacional de leche</a:t>
            </a:r>
          </a:p>
        </c:rich>
      </c:tx>
      <c:layout>
        <c:manualLayout>
          <c:xMode val="edge"/>
          <c:yMode val="edge"/>
          <c:x val="0.30769272693372346"/>
          <c:y val="2.7015330470054878E-2"/>
        </c:manualLayout>
      </c:layout>
      <c:overlay val="0"/>
      <c:spPr>
        <a:noFill/>
        <a:ln w="25400">
          <a:noFill/>
        </a:ln>
      </c:spPr>
    </c:title>
    <c:autoTitleDeleted val="0"/>
    <c:plotArea>
      <c:layout>
        <c:manualLayout>
          <c:layoutTarget val="inner"/>
          <c:xMode val="edge"/>
          <c:yMode val="edge"/>
          <c:x val="0.140542647686281"/>
          <c:y val="0.12300375805297099"/>
          <c:w val="0.78219230401347395"/>
          <c:h val="0.60863546886184705"/>
        </c:manualLayout>
      </c:layout>
      <c:lineChart>
        <c:grouping val="standard"/>
        <c:varyColors val="0"/>
        <c:ser>
          <c:idx val="0"/>
          <c:order val="0"/>
          <c:tx>
            <c:v>Producción</c:v>
          </c:tx>
          <c:spPr>
            <a:ln w="25400">
              <a:solidFill>
                <a:srgbClr val="4F81BD"/>
              </a:solidFill>
              <a:prstDash val="solid"/>
            </a:ln>
          </c:spPr>
          <c:marker>
            <c:spPr>
              <a:ln>
                <a:prstDash val="solid"/>
              </a:ln>
            </c:spPr>
          </c:marker>
          <c:dPt>
            <c:idx val="13"/>
            <c:bubble3D val="0"/>
            <c:spPr>
              <a:ln w="25400">
                <a:solidFill>
                  <a:srgbClr val="4F81BD"/>
                </a:solidFill>
                <a:prstDash val="solid"/>
              </a:ln>
            </c:spPr>
            <c:extLst>
              <c:ext xmlns:c16="http://schemas.microsoft.com/office/drawing/2014/chart" uri="{C3380CC4-5D6E-409C-BE32-E72D297353CC}">
                <c16:uniqueId val="{00000009-3B8F-467F-891A-F8847B8666DC}"/>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'c1'!$B$8:$B$21</c:f>
              <c:numCache>
                <c:formatCode>#,##0_);\(#,##0\)</c:formatCode>
                <c:ptCount val="14"/>
                <c:pt idx="0">
                  <c:v>2250000</c:v>
                </c:pt>
                <c:pt idx="1">
                  <c:v>2300000</c:v>
                </c:pt>
                <c:pt idx="2">
                  <c:v>2400000</c:v>
                </c:pt>
                <c:pt idx="3">
                  <c:v>2450000</c:v>
                </c:pt>
                <c:pt idx="4">
                  <c:v>2550000</c:v>
                </c:pt>
                <c:pt idx="5">
                  <c:v>2350000</c:v>
                </c:pt>
                <c:pt idx="6">
                  <c:v>2530000</c:v>
                </c:pt>
                <c:pt idx="7">
                  <c:v>2620000</c:v>
                </c:pt>
                <c:pt idx="8">
                  <c:v>2650000</c:v>
                </c:pt>
                <c:pt idx="9">
                  <c:v>2676816</c:v>
                </c:pt>
                <c:pt idx="10">
                  <c:v>2690946</c:v>
                </c:pt>
                <c:pt idx="11">
                  <c:v>2581990</c:v>
                </c:pt>
                <c:pt idx="12">
                  <c:v>2525553.8080000002</c:v>
                </c:pt>
                <c:pt idx="13">
                  <c:v>2514992.824</c:v>
                </c:pt>
              </c:numCache>
            </c:numRef>
          </c:val>
          <c:smooth val="0"/>
          <c:extLst>
            <c:ext xmlns:c16="http://schemas.microsoft.com/office/drawing/2014/chart" uri="{C3380CC4-5D6E-409C-BE32-E72D297353CC}">
              <c16:uniqueId val="{00000000-A36D-4B91-B567-9E81483F5E84}"/>
            </c:ext>
          </c:extLst>
        </c:ser>
        <c:ser>
          <c:idx val="1"/>
          <c:order val="1"/>
          <c:tx>
            <c:v>Recepción Odepa</c:v>
          </c:tx>
          <c:spPr>
            <a:ln w="25400">
              <a:solidFill>
                <a:srgbClr val="993366"/>
              </a:solidFill>
              <a:prstDash val="solid"/>
            </a:ln>
          </c:spPr>
          <c:marker>
            <c:spPr>
              <a:solidFill>
                <a:srgbClr val="C0504D"/>
              </a:solidFill>
              <a:ln>
                <a:solidFill>
                  <a:srgbClr val="993366"/>
                </a:solidFill>
                <a:prstDash val="solid"/>
              </a:ln>
            </c:spPr>
          </c:marker>
          <c:dPt>
            <c:idx val="8"/>
            <c:bubble3D val="0"/>
            <c:extLst>
              <c:ext xmlns:c16="http://schemas.microsoft.com/office/drawing/2014/chart" uri="{C3380CC4-5D6E-409C-BE32-E72D297353CC}">
                <c16:uniqueId val="{00000002-A36D-4B91-B567-9E81483F5E84}"/>
              </c:ext>
            </c:extLst>
          </c:dPt>
          <c:dPt>
            <c:idx val="9"/>
            <c:bubble3D val="0"/>
            <c:extLst>
              <c:ext xmlns:c16="http://schemas.microsoft.com/office/drawing/2014/chart" uri="{C3380CC4-5D6E-409C-BE32-E72D297353CC}">
                <c16:uniqueId val="{00000004-A36D-4B91-B567-9E81483F5E84}"/>
              </c:ext>
            </c:extLst>
          </c:dPt>
          <c:dPt>
            <c:idx val="10"/>
            <c:bubble3D val="0"/>
            <c:extLst>
              <c:ext xmlns:c16="http://schemas.microsoft.com/office/drawing/2014/chart" uri="{C3380CC4-5D6E-409C-BE32-E72D297353CC}">
                <c16:uniqueId val="{00000006-A36D-4B91-B567-9E81483F5E84}"/>
              </c:ext>
            </c:extLst>
          </c:dPt>
          <c:dPt>
            <c:idx val="11"/>
            <c:bubble3D val="0"/>
            <c:extLst>
              <c:ext xmlns:c16="http://schemas.microsoft.com/office/drawing/2014/chart" uri="{C3380CC4-5D6E-409C-BE32-E72D297353CC}">
                <c16:uniqueId val="{00000008-A36D-4B91-B567-9E81483F5E84}"/>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'c1'!$D$8:$D$21</c:f>
              <c:numCache>
                <c:formatCode>#,##0_);\(#,##0\)</c:formatCode>
                <c:ptCount val="14"/>
                <c:pt idx="0">
                  <c:v>1676480</c:v>
                </c:pt>
                <c:pt idx="1">
                  <c:v>1723253</c:v>
                </c:pt>
                <c:pt idx="2">
                  <c:v>1818115</c:v>
                </c:pt>
                <c:pt idx="3">
                  <c:v>1874650</c:v>
                </c:pt>
                <c:pt idx="4">
                  <c:v>1971627</c:v>
                </c:pt>
                <c:pt idx="5">
                  <c:v>1772670</c:v>
                </c:pt>
                <c:pt idx="6">
                  <c:v>1895735</c:v>
                </c:pt>
                <c:pt idx="7">
                  <c:v>2103739</c:v>
                </c:pt>
                <c:pt idx="8">
                  <c:v>2119080</c:v>
                </c:pt>
                <c:pt idx="9">
                  <c:v>2149142</c:v>
                </c:pt>
                <c:pt idx="10">
                  <c:v>2148731</c:v>
                </c:pt>
                <c:pt idx="11">
                  <c:v>2028825</c:v>
                </c:pt>
                <c:pt idx="12">
                  <c:v>1991006.9950000001</c:v>
                </c:pt>
                <c:pt idx="13">
                  <c:v>1990518.6329999999</c:v>
                </c:pt>
              </c:numCache>
            </c:numRef>
          </c:val>
          <c:smooth val="0"/>
          <c:extLst>
            <c:ext xmlns:c16="http://schemas.microsoft.com/office/drawing/2014/chart" uri="{C3380CC4-5D6E-409C-BE32-E72D297353CC}">
              <c16:uniqueId val="{00000009-A36D-4B91-B567-9E81483F5E84}"/>
            </c:ext>
          </c:extLst>
        </c:ser>
        <c:ser>
          <c:idx val="2"/>
          <c:order val="2"/>
          <c:tx>
            <c:v>Recepción encuesta láctea menor (INE)</c:v>
          </c:tx>
          <c:spPr>
            <a:ln w="25400">
              <a:solidFill>
                <a:srgbClr val="92D050"/>
              </a:solidFill>
              <a:prstDash val="solid"/>
            </a:ln>
          </c:spPr>
          <c:marker>
            <c:spPr>
              <a:solidFill>
                <a:srgbClr val="9BBB59"/>
              </a:solidFill>
              <a:ln>
                <a:solidFill>
                  <a:srgbClr val="92D050"/>
                </a:solidFill>
                <a:prstDash val="solid"/>
              </a:ln>
            </c:spPr>
          </c:marker>
          <c:dPt>
            <c:idx val="8"/>
            <c:bubble3D val="0"/>
            <c:extLst>
              <c:ext xmlns:c16="http://schemas.microsoft.com/office/drawing/2014/chart" uri="{C3380CC4-5D6E-409C-BE32-E72D297353CC}">
                <c16:uniqueId val="{0000000B-A36D-4B91-B567-9E81483F5E84}"/>
              </c:ext>
            </c:extLst>
          </c:dPt>
          <c:dPt>
            <c:idx val="9"/>
            <c:bubble3D val="0"/>
            <c:extLst>
              <c:ext xmlns:c16="http://schemas.microsoft.com/office/drawing/2014/chart" uri="{C3380CC4-5D6E-409C-BE32-E72D297353CC}">
                <c16:uniqueId val="{0000000D-A36D-4B91-B567-9E81483F5E84}"/>
              </c:ext>
            </c:extLst>
          </c:dPt>
          <c:dPt>
            <c:idx val="10"/>
            <c:bubble3D val="0"/>
            <c:extLst>
              <c:ext xmlns:c16="http://schemas.microsoft.com/office/drawing/2014/chart" uri="{C3380CC4-5D6E-409C-BE32-E72D297353CC}">
                <c16:uniqueId val="{0000000F-A36D-4B91-B567-9E81483F5E84}"/>
              </c:ext>
            </c:extLst>
          </c:dPt>
          <c:dPt>
            <c:idx val="11"/>
            <c:bubble3D val="0"/>
            <c:extLst>
              <c:ext xmlns:c16="http://schemas.microsoft.com/office/drawing/2014/chart" uri="{C3380CC4-5D6E-409C-BE32-E72D297353CC}">
                <c16:uniqueId val="{00000011-A36D-4B91-B567-9E81483F5E84}"/>
              </c:ext>
            </c:extLst>
          </c:dPt>
          <c:dPt>
            <c:idx val="13"/>
            <c:bubble3D val="0"/>
            <c:extLst>
              <c:ext xmlns:c16="http://schemas.microsoft.com/office/drawing/2014/chart" uri="{C3380CC4-5D6E-409C-BE32-E72D297353CC}">
                <c16:uniqueId val="{00000008-3B8F-467F-891A-F8847B8666DC}"/>
              </c:ext>
            </c:extLst>
          </c:dPt>
          <c:cat>
            <c:numRef>
              <c:f>'c1'!$A$8:$A$21</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'c1'!$F$8:$F$21</c:f>
              <c:numCache>
                <c:formatCode>#,##0</c:formatCode>
                <c:ptCount val="14"/>
                <c:pt idx="0">
                  <c:v>221000</c:v>
                </c:pt>
                <c:pt idx="1">
                  <c:v>223355.54800000001</c:v>
                </c:pt>
                <c:pt idx="2">
                  <c:v>264028.14199999999</c:v>
                </c:pt>
                <c:pt idx="3">
                  <c:v>269809.359</c:v>
                </c:pt>
                <c:pt idx="4">
                  <c:v>263843.147</c:v>
                </c:pt>
                <c:pt idx="5">
                  <c:v>288215.01</c:v>
                </c:pt>
                <c:pt idx="6">
                  <c:v>339783.35499999998</c:v>
                </c:pt>
                <c:pt idx="7">
                  <c:v>275599.43800000002</c:v>
                </c:pt>
                <c:pt idx="8">
                  <c:v>316000</c:v>
                </c:pt>
                <c:pt idx="9">
                  <c:v>321500</c:v>
                </c:pt>
                <c:pt idx="10">
                  <c:v>338041</c:v>
                </c:pt>
                <c:pt idx="11">
                  <c:v>348991</c:v>
                </c:pt>
                <c:pt idx="12">
                  <c:v>330372.81300000002</c:v>
                </c:pt>
                <c:pt idx="13">
                  <c:v>320300.19099999999</c:v>
                </c:pt>
              </c:numCache>
            </c:numRef>
          </c:val>
          <c:smooth val="0"/>
          <c:extLst>
            <c:ext xmlns:c16="http://schemas.microsoft.com/office/drawing/2014/chart" uri="{C3380CC4-5D6E-409C-BE32-E72D297353CC}">
              <c16:uniqueId val="{00000012-A36D-4B91-B567-9E81483F5E84}"/>
            </c:ext>
          </c:extLst>
        </c:ser>
        <c:dLbls>
          <c:showLegendKey val="0"/>
          <c:showVal val="0"/>
          <c:showCatName val="0"/>
          <c:showSerName val="0"/>
          <c:showPercent val="0"/>
          <c:showBubbleSize val="0"/>
        </c:dLbls>
        <c:marker val="1"/>
        <c:smooth val="0"/>
        <c:axId val="853924320"/>
        <c:axId val="853910720"/>
      </c:lineChart>
      <c:catAx>
        <c:axId val="853924320"/>
        <c:scaling>
          <c:orientation val="minMax"/>
        </c:scaling>
        <c:delete val="0"/>
        <c:axPos val="b"/>
        <c:numFmt formatCode="General" sourceLinked="1"/>
        <c:majorTickMark val="out"/>
        <c:minorTickMark val="in"/>
        <c:tickLblPos val="low"/>
        <c:spPr>
          <a:ln w="3175">
            <a:solidFill>
              <a:srgbClr val="808080"/>
            </a:solidFill>
            <a:prstDash val="solid"/>
          </a:ln>
        </c:spPr>
        <c:txPr>
          <a:bodyPr rot="-1800000" vert="horz"/>
          <a:lstStyle/>
          <a:p>
            <a:pPr>
              <a:defRPr sz="900" b="0" i="0" u="none" strike="noStrike" baseline="0">
                <a:solidFill>
                  <a:srgbClr val="000000"/>
                </a:solidFill>
                <a:latin typeface="Arial"/>
                <a:ea typeface="Arial"/>
                <a:cs typeface="Arial"/>
              </a:defRPr>
            </a:pPr>
            <a:endParaRPr lang="es-CL"/>
          </a:p>
        </c:txPr>
        <c:crossAx val="853910720"/>
        <c:crosses val="autoZero"/>
        <c:auto val="1"/>
        <c:lblAlgn val="ctr"/>
        <c:lblOffset val="100"/>
        <c:noMultiLvlLbl val="0"/>
      </c:catAx>
      <c:valAx>
        <c:axId val="853910720"/>
        <c:scaling>
          <c:orientation val="minMax"/>
        </c:scaling>
        <c:delete val="0"/>
        <c:axPos val="l"/>
        <c:majorGridlines>
          <c:spPr>
            <a:ln w="3175">
              <a:solidFill>
                <a:srgbClr val="80808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litros</a:t>
                </a:r>
              </a:p>
            </c:rich>
          </c:tx>
          <c:layout>
            <c:manualLayout>
              <c:xMode val="edge"/>
              <c:yMode val="edge"/>
              <c:x val="1.09137587309783E-2"/>
              <c:y val="0.31096426867096161"/>
            </c:manualLayout>
          </c:layout>
          <c:overlay val="0"/>
          <c:spPr>
            <a:noFill/>
            <a:ln w="25400">
              <a:noFill/>
            </a:ln>
          </c:spPr>
        </c:title>
        <c:numFmt formatCode="#,##0_);\(#,##0\)" sourceLinked="1"/>
        <c:majorTickMark val="out"/>
        <c:minorTickMark val="none"/>
        <c:tickLblPos val="low"/>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853924320"/>
        <c:crosses val="autoZero"/>
        <c:crossBetween val="between"/>
      </c:valAx>
      <c:spPr>
        <a:solidFill>
          <a:srgbClr val="FFFFFF"/>
        </a:solidFill>
        <a:ln w="3175">
          <a:solidFill>
            <a:srgbClr val="000000"/>
          </a:solidFill>
          <a:prstDash val="solid"/>
        </a:ln>
      </c:spPr>
    </c:plotArea>
    <c:legend>
      <c:legendPos val="r"/>
      <c:layout>
        <c:manualLayout>
          <c:xMode val="edge"/>
          <c:yMode val="edge"/>
          <c:x val="0.10655752047387519"/>
          <c:y val="0.8892057384872345"/>
          <c:w val="0.86202300532105613"/>
          <c:h val="6.8181818181818121E-2"/>
        </c:manualLayout>
      </c:layout>
      <c:overlay val="0"/>
      <c:spPr>
        <a:noFill/>
        <a:ln w="25400">
          <a:noFill/>
        </a:ln>
      </c:spPr>
      <c:txPr>
        <a:bodyPr/>
        <a:lstStyle/>
        <a:p>
          <a:pPr>
            <a:defRPr sz="900" b="1" i="0" u="none" strike="noStrike" baseline="0">
              <a:solidFill>
                <a:sysClr val="windowText" lastClr="000000"/>
              </a:solidFill>
              <a:latin typeface="Arial"/>
              <a:ea typeface="Arial"/>
              <a:cs typeface="Arial"/>
            </a:defRPr>
          </a:pPr>
          <a:endParaRPr lang="es-CL"/>
        </a:p>
      </c:txPr>
    </c:legend>
    <c:plotVisOnly val="0"/>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c:pageMargins b="1" l="0.75" r="0.75" t="1" header="0.51180555555555596" footer="0.51180555555555596"/>
    <c:pageSetup firstPageNumber="0"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4. Recepción mensual de leche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2014- 2018</a:t>
            </a:r>
          </a:p>
        </c:rich>
      </c:tx>
      <c:layout>
        <c:manualLayout>
          <c:xMode val="edge"/>
          <c:yMode val="edge"/>
          <c:x val="0.3356646501504385"/>
          <c:y val="3.0042881003510928E-2"/>
        </c:manualLayout>
      </c:layout>
      <c:overlay val="0"/>
      <c:spPr>
        <a:solidFill>
          <a:srgbClr val="FFFFFF"/>
        </a:solidFill>
        <a:ln w="25400">
          <a:noFill/>
        </a:ln>
      </c:spPr>
    </c:title>
    <c:autoTitleDeleted val="0"/>
    <c:plotArea>
      <c:layout>
        <c:manualLayout>
          <c:layoutTarget val="inner"/>
          <c:xMode val="edge"/>
          <c:yMode val="edge"/>
          <c:x val="0.13716687240578901"/>
          <c:y val="0.12804035859154"/>
          <c:w val="0.77762290866949102"/>
          <c:h val="0.59055499880696705"/>
        </c:manualLayout>
      </c:layout>
      <c:lineChart>
        <c:grouping val="standard"/>
        <c:varyColors val="0"/>
        <c:ser>
          <c:idx val="2"/>
          <c:order val="1"/>
          <c:tx>
            <c:v>2014</c:v>
          </c:tx>
          <c:spPr>
            <a:ln w="38100">
              <a:solidFill>
                <a:srgbClr val="99CC00"/>
              </a:solidFill>
              <a:prstDash val="solid"/>
            </a:ln>
          </c:spPr>
          <c:marker>
            <c:symbol val="triangle"/>
            <c:size val="9"/>
            <c:spPr>
              <a:solidFill>
                <a:srgbClr val="99CC00"/>
              </a:solidFill>
              <a:ln>
                <a:solidFill>
                  <a:srgbClr val="99CC00"/>
                </a:solidFill>
                <a:prstDash val="solid"/>
              </a:ln>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'g4'!$AW$8:$AW$19</c:f>
              <c:numCache>
                <c:formatCode>#,##0</c:formatCode>
                <c:ptCount val="12"/>
                <c:pt idx="0">
                  <c:v>203922.56899999999</c:v>
                </c:pt>
                <c:pt idx="1">
                  <c:v>173165.66399999999</c:v>
                </c:pt>
                <c:pt idx="2">
                  <c:v>176008.64499999999</c:v>
                </c:pt>
                <c:pt idx="3">
                  <c:v>157533.94399999999</c:v>
                </c:pt>
                <c:pt idx="4">
                  <c:v>150536.834</c:v>
                </c:pt>
                <c:pt idx="5">
                  <c:v>129092.85400000001</c:v>
                </c:pt>
                <c:pt idx="6">
                  <c:v>129953.484</c:v>
                </c:pt>
                <c:pt idx="7">
                  <c:v>149680.66</c:v>
                </c:pt>
                <c:pt idx="8">
                  <c:v>183896.84599999999</c:v>
                </c:pt>
                <c:pt idx="9">
                  <c:v>224250.617</c:v>
                </c:pt>
                <c:pt idx="10">
                  <c:v>234970.924</c:v>
                </c:pt>
                <c:pt idx="11">
                  <c:v>235715.97899999999</c:v>
                </c:pt>
              </c:numCache>
            </c:numRef>
          </c:val>
          <c:smooth val="0"/>
          <c:extLst>
            <c:ext xmlns:c16="http://schemas.microsoft.com/office/drawing/2014/chart" uri="{C3380CC4-5D6E-409C-BE32-E72D297353CC}">
              <c16:uniqueId val="{00000001-6469-4C6D-AFCA-2D0C1513CA2A}"/>
            </c:ext>
          </c:extLst>
        </c:ser>
        <c:ser>
          <c:idx val="3"/>
          <c:order val="2"/>
          <c:tx>
            <c:v>2015</c:v>
          </c:tx>
          <c:spPr>
            <a:ln w="38100">
              <a:solidFill>
                <a:srgbClr val="FFCC00"/>
              </a:solidFill>
              <a:prstDash val="solid"/>
            </a:ln>
          </c:spPr>
          <c:marker>
            <c:symbol val="diamond"/>
            <c:size val="10"/>
            <c:spPr>
              <a:solidFill>
                <a:srgbClr val="FFCC00"/>
              </a:solidFill>
              <a:ln>
                <a:solidFill>
                  <a:srgbClr val="FFCC00"/>
                </a:solidFill>
                <a:prstDash val="solid"/>
              </a:ln>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'g4'!$AX$8:$AX$19</c:f>
              <c:numCache>
                <c:formatCode>#,##0</c:formatCode>
                <c:ptCount val="12"/>
                <c:pt idx="0">
                  <c:v>206584.867</c:v>
                </c:pt>
                <c:pt idx="1">
                  <c:v>156987.804</c:v>
                </c:pt>
                <c:pt idx="2">
                  <c:v>152202.421</c:v>
                </c:pt>
                <c:pt idx="3">
                  <c:v>141151.40700000001</c:v>
                </c:pt>
                <c:pt idx="4">
                  <c:v>144966.49299999999</c:v>
                </c:pt>
                <c:pt idx="5">
                  <c:v>126736.58900000001</c:v>
                </c:pt>
                <c:pt idx="6">
                  <c:v>122817.34299999999</c:v>
                </c:pt>
                <c:pt idx="7">
                  <c:v>139869.274</c:v>
                </c:pt>
                <c:pt idx="8">
                  <c:v>173728.755</c:v>
                </c:pt>
                <c:pt idx="9">
                  <c:v>215925.913</c:v>
                </c:pt>
                <c:pt idx="10">
                  <c:v>226033.94500000001</c:v>
                </c:pt>
                <c:pt idx="11">
                  <c:v>221820.24100000001</c:v>
                </c:pt>
              </c:numCache>
            </c:numRef>
          </c:val>
          <c:smooth val="0"/>
          <c:extLst>
            <c:ext xmlns:c16="http://schemas.microsoft.com/office/drawing/2014/chart" uri="{C3380CC4-5D6E-409C-BE32-E72D297353CC}">
              <c16:uniqueId val="{00000002-6469-4C6D-AFCA-2D0C1513CA2A}"/>
            </c:ext>
          </c:extLst>
        </c:ser>
        <c:ser>
          <c:idx val="4"/>
          <c:order val="3"/>
          <c:tx>
            <c:v>2016</c:v>
          </c:tx>
          <c:spPr>
            <a:ln w="25400">
              <a:solidFill>
                <a:srgbClr val="FF0000"/>
              </a:solidFill>
              <a:prstDash val="solid"/>
            </a:ln>
          </c:spPr>
          <c:marker>
            <c:spPr>
              <a:solidFill>
                <a:schemeClr val="tx1"/>
              </a:solidFill>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'g4'!$AY$27:$AY$38</c:f>
              <c:numCache>
                <c:formatCode>#,##0</c:formatCode>
                <c:ptCount val="12"/>
                <c:pt idx="0">
                  <c:v>198787.693</c:v>
                </c:pt>
                <c:pt idx="1">
                  <c:v>155800.603</c:v>
                </c:pt>
                <c:pt idx="2">
                  <c:v>153602.44899999999</c:v>
                </c:pt>
                <c:pt idx="3">
                  <c:v>135524.079</c:v>
                </c:pt>
                <c:pt idx="4">
                  <c:v>132902.889</c:v>
                </c:pt>
                <c:pt idx="5">
                  <c:v>124628.327</c:v>
                </c:pt>
                <c:pt idx="6">
                  <c:v>123439.03200000001</c:v>
                </c:pt>
                <c:pt idx="7">
                  <c:v>141114.62400000001</c:v>
                </c:pt>
                <c:pt idx="8">
                  <c:v>176785.85200000001</c:v>
                </c:pt>
                <c:pt idx="9">
                  <c:v>213534.86199999999</c:v>
                </c:pt>
                <c:pt idx="10">
                  <c:v>219202.38399999999</c:v>
                </c:pt>
                <c:pt idx="11">
                  <c:v>215684.201</c:v>
                </c:pt>
              </c:numCache>
            </c:numRef>
          </c:val>
          <c:smooth val="0"/>
          <c:extLst>
            <c:ext xmlns:c16="http://schemas.microsoft.com/office/drawing/2014/chart" uri="{C3380CC4-5D6E-409C-BE32-E72D297353CC}">
              <c16:uniqueId val="{00000003-6469-4C6D-AFCA-2D0C1513CA2A}"/>
            </c:ext>
          </c:extLst>
        </c:ser>
        <c:ser>
          <c:idx val="0"/>
          <c:order val="4"/>
          <c:tx>
            <c:v>2017</c:v>
          </c:tx>
          <c:spPr>
            <a:ln w="25400">
              <a:solidFill>
                <a:srgbClr val="000000"/>
              </a:solidFill>
              <a:prstDash val="solid"/>
            </a:ln>
          </c:spPr>
          <c:marker>
            <c:spPr>
              <a:solidFill>
                <a:schemeClr val="tx1"/>
              </a:solidFill>
            </c:spPr>
          </c:marker>
          <c:cat>
            <c:strRef>
              <c:f>'g4'!$AH$8:$AH$19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'g4'!$AZ$27:$AZ$38</c:f>
              <c:numCache>
                <c:formatCode>#,##0</c:formatCode>
                <c:ptCount val="12"/>
                <c:pt idx="0">
                  <c:v>198216</c:v>
                </c:pt>
                <c:pt idx="1">
                  <c:v>158891.75</c:v>
                </c:pt>
                <c:pt idx="2">
                  <c:v>166183.64000000001</c:v>
                </c:pt>
                <c:pt idx="3">
                  <c:v>155500.46799999999</c:v>
                </c:pt>
                <c:pt idx="4">
                  <c:v>142514.50099999999</c:v>
                </c:pt>
                <c:pt idx="5">
                  <c:v>119494.893</c:v>
                </c:pt>
                <c:pt idx="6">
                  <c:v>118155.306</c:v>
                </c:pt>
                <c:pt idx="7">
                  <c:v>138460.579</c:v>
                </c:pt>
                <c:pt idx="8">
                  <c:v>166196.432</c:v>
                </c:pt>
                <c:pt idx="9">
                  <c:v>206288.171</c:v>
                </c:pt>
                <c:pt idx="10">
                  <c:v>204911.80100000001</c:v>
                </c:pt>
                <c:pt idx="11">
                  <c:v>215844.91399999999</c:v>
                </c:pt>
              </c:numCache>
            </c:numRef>
          </c:val>
          <c:smooth val="0"/>
          <c:extLst>
            <c:ext xmlns:c16="http://schemas.microsoft.com/office/drawing/2014/chart" uri="{C3380CC4-5D6E-409C-BE32-E72D297353CC}">
              <c16:uniqueId val="{00000004-6469-4C6D-AFCA-2D0C1513CA2A}"/>
            </c:ext>
          </c:extLst>
        </c:ser>
        <c:ser>
          <c:idx val="5"/>
          <c:order val="5"/>
          <c:tx>
            <c:strRef>
              <c:f>'g4'!$BA$26</c:f>
              <c:strCache>
                <c:ptCount val="1"/>
                <c:pt idx="0">
                  <c:v>2018</c:v>
                </c:pt>
              </c:strCache>
            </c:strRef>
          </c:tx>
          <c:val>
            <c:numRef>
              <c:f>'g4'!$BA$27:$BA$32</c:f>
              <c:numCache>
                <c:formatCode>#,##0</c:formatCode>
                <c:ptCount val="6"/>
                <c:pt idx="0">
                  <c:v>208051.04800000001</c:v>
                </c:pt>
                <c:pt idx="1">
                  <c:v>166258.90400000001</c:v>
                </c:pt>
                <c:pt idx="2">
                  <c:v>167073.82500000001</c:v>
                </c:pt>
                <c:pt idx="3">
                  <c:v>163507.64600000001</c:v>
                </c:pt>
                <c:pt idx="4">
                  <c:v>155603.60699999999</c:v>
                </c:pt>
                <c:pt idx="5">
                  <c:v>132295.663</c:v>
                </c:pt>
              </c:numCache>
            </c:numRef>
          </c:val>
          <c:smooth val="0"/>
          <c:extLst>
            <c:ext xmlns:c16="http://schemas.microsoft.com/office/drawing/2014/chart" uri="{C3380CC4-5D6E-409C-BE32-E72D297353CC}">
              <c16:uniqueId val="{00000000-0E5B-449B-B5EC-C7F535220080}"/>
            </c:ext>
          </c:extLst>
        </c:ser>
        <c:dLbls>
          <c:showLegendKey val="0"/>
          <c:showVal val="0"/>
          <c:showCatName val="0"/>
          <c:showSerName val="0"/>
          <c:showPercent val="0"/>
          <c:showBubbleSize val="0"/>
        </c:dLbls>
        <c:marker val="1"/>
        <c:smooth val="0"/>
        <c:axId val="509664080"/>
        <c:axId val="509669520"/>
        <c:extLst>
          <c:ext xmlns:c15="http://schemas.microsoft.com/office/drawing/2012/chart" uri="{02D57815-91ED-43cb-92C2-25804820EDAC}">
            <c15:filteredLineSeries>
              <c15:ser>
                <c:idx val="1"/>
                <c:order val="0"/>
                <c:tx>
                  <c:v>2013</c:v>
                </c:tx>
                <c:spPr>
                  <a:ln w="38100">
                    <a:solidFill>
                      <a:srgbClr val="0000FF"/>
                    </a:solidFill>
                    <a:prstDash val="solid"/>
                  </a:ln>
                </c:spPr>
                <c:marker>
                  <c:symbol val="square"/>
                  <c:size val="9"/>
                  <c:spPr>
                    <a:solidFill>
                      <a:srgbClr val="0000FF"/>
                    </a:solidFill>
                    <a:ln>
                      <a:solidFill>
                        <a:srgbClr val="0000FF"/>
                      </a:solidFill>
                      <a:prstDash val="solid"/>
                    </a:ln>
                  </c:spPr>
                </c:marker>
                <c:cat>
                  <c:strRef>
                    <c:extLst>
                      <c:ext uri="{02D57815-91ED-43cb-92C2-25804820EDAC}">
                        <c15:formulaRef>
                          <c15:sqref>'g4'!$AH$8:$AH$19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'g4'!$AV$8:$AV$19</c15:sqref>
                        </c15:formulaRef>
                      </c:ext>
                    </c:extLst>
                    <c:numCache>
                      <c:formatCode>#,##0</c:formatCode>
                      <c:ptCount val="12"/>
                      <c:pt idx="0">
                        <c:v>211487.97899999999</c:v>
                      </c:pt>
                      <c:pt idx="1">
                        <c:v>170312.03099999999</c:v>
                      </c:pt>
                      <c:pt idx="2">
                        <c:v>181824.889</c:v>
                      </c:pt>
                      <c:pt idx="3">
                        <c:v>166743.28200000001</c:v>
                      </c:pt>
                      <c:pt idx="4">
                        <c:v>153731.929</c:v>
                      </c:pt>
                      <c:pt idx="5">
                        <c:v>131927.42600000001</c:v>
                      </c:pt>
                      <c:pt idx="6">
                        <c:v>129918.201</c:v>
                      </c:pt>
                      <c:pt idx="7">
                        <c:v>146454.421</c:v>
                      </c:pt>
                      <c:pt idx="8">
                        <c:v>173049.77799999999</c:v>
                      </c:pt>
                      <c:pt idx="9">
                        <c:v>221735.21299999999</c:v>
                      </c:pt>
                      <c:pt idx="10">
                        <c:v>232321.15700000001</c:v>
                      </c:pt>
                      <c:pt idx="11">
                        <c:v>229645.53</c:v>
                      </c:pt>
                    </c:numCache>
                  </c:numRef>
                </c:val>
                <c:smooth val="0"/>
                <c:extLst>
                  <c:ext xmlns:c16="http://schemas.microsoft.com/office/drawing/2014/chart" uri="{C3380CC4-5D6E-409C-BE32-E72D297353CC}">
                    <c16:uniqueId val="{00000000-6469-4C6D-AFCA-2D0C1513CA2A}"/>
                  </c:ext>
                </c:extLst>
              </c15:ser>
            </c15:filteredLineSeries>
          </c:ext>
        </c:extLst>
      </c:lineChart>
      <c:catAx>
        <c:axId val="509664080"/>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s-CL"/>
                  <a:t>Fuente: Odepa.</a:t>
                </a:r>
              </a:p>
            </c:rich>
          </c:tx>
          <c:layout>
            <c:manualLayout>
              <c:xMode val="edge"/>
              <c:yMode val="edge"/>
              <c:x val="2.0594712246335061E-2"/>
              <c:y val="0.92761359375532593"/>
            </c:manualLayout>
          </c:layout>
          <c:overlay val="0"/>
          <c:spPr>
            <a:noFill/>
            <a:ln w="25400">
              <a:noFill/>
            </a:ln>
          </c:spPr>
        </c:title>
        <c:numFmt formatCode="General" sourceLinked="1"/>
        <c:majorTickMark val="out"/>
        <c:minorTickMark val="in"/>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509669520"/>
        <c:crosses val="autoZero"/>
        <c:auto val="1"/>
        <c:lblAlgn val="ctr"/>
        <c:lblOffset val="100"/>
        <c:tickLblSkip val="1"/>
        <c:tickMarkSkip val="1"/>
        <c:noMultiLvlLbl val="0"/>
      </c:catAx>
      <c:valAx>
        <c:axId val="509669520"/>
        <c:scaling>
          <c:orientation val="minMax"/>
          <c:max val="240000"/>
          <c:min val="100000"/>
        </c:scaling>
        <c:delete val="0"/>
        <c:axPos val="l"/>
        <c:majorGridlines>
          <c:spPr>
            <a:ln w="12700">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litros</a:t>
                </a:r>
              </a:p>
            </c:rich>
          </c:tx>
          <c:layout>
            <c:manualLayout>
              <c:xMode val="edge"/>
              <c:yMode val="edge"/>
              <c:x val="2.2377728698546828E-2"/>
              <c:y val="0.33206640079081023"/>
            </c:manualLayout>
          </c:layout>
          <c:overlay val="0"/>
          <c:spPr>
            <a:noFill/>
            <a:ln w="25400">
              <a:noFill/>
            </a:ln>
          </c:spPr>
        </c:title>
        <c:numFmt formatCode="#,##0" sourceLinked="0"/>
        <c:majorTickMark val="out"/>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509664080"/>
        <c:crosses val="autoZero"/>
        <c:crossBetween val="between"/>
      </c:valAx>
      <c:spPr>
        <a:solidFill>
          <a:srgbClr val="FFFFFF"/>
        </a:solidFill>
        <a:ln w="12700">
          <a:solidFill>
            <a:srgbClr val="000000"/>
          </a:solidFill>
          <a:prstDash val="solid"/>
        </a:ln>
      </c:spPr>
    </c:plotArea>
    <c:legend>
      <c:legendPos val="r"/>
      <c:layout>
        <c:manualLayout>
          <c:xMode val="edge"/>
          <c:yMode val="edge"/>
          <c:x val="0.21992735080329318"/>
          <c:y val="0.78451727765120649"/>
          <c:w val="0.60807847045293706"/>
          <c:h val="0.1341497583226196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5. Recepción de leche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Enero-junio 2018</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Participación por Empresas</a:t>
            </a:r>
          </a:p>
        </c:rich>
      </c:tx>
      <c:layout>
        <c:manualLayout>
          <c:xMode val="edge"/>
          <c:yMode val="edge"/>
          <c:x val="0.36518794525684289"/>
          <c:y val="3.632861945768484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25895620662799"/>
          <c:y val="0.38297922074886298"/>
          <c:w val="0.51660400857859801"/>
          <c:h val="0.39539062936281899"/>
        </c:manualLayout>
      </c:layout>
      <c:pie3DChart>
        <c:varyColors val="1"/>
        <c:ser>
          <c:idx val="0"/>
          <c:order val="0"/>
          <c:spPr>
            <a:solidFill>
              <a:srgbClr val="9999FF"/>
            </a:solidFill>
            <a:ln w="3175">
              <a:solidFill>
                <a:srgbClr val="000000"/>
              </a:solidFill>
              <a:prstDash val="solid"/>
            </a:ln>
          </c:spPr>
          <c:explosion val="11"/>
          <c:dPt>
            <c:idx val="0"/>
            <c:bubble3D val="0"/>
            <c:spPr>
              <a:solidFill>
                <a:srgbClr val="0000FF"/>
              </a:solidFill>
              <a:ln w="3175">
                <a:solidFill>
                  <a:srgbClr val="000000"/>
                </a:solidFill>
                <a:prstDash val="solid"/>
              </a:ln>
            </c:spPr>
            <c:extLst>
              <c:ext xmlns:c16="http://schemas.microsoft.com/office/drawing/2014/chart" uri="{C3380CC4-5D6E-409C-BE32-E72D297353CC}">
                <c16:uniqueId val="{00000000-CA43-43E0-AC6E-F180BE49D051}"/>
              </c:ext>
            </c:extLst>
          </c:dPt>
          <c:dPt>
            <c:idx val="1"/>
            <c:bubble3D val="0"/>
            <c:spPr>
              <a:solidFill>
                <a:srgbClr val="FFFF00"/>
              </a:solidFill>
              <a:ln w="3175">
                <a:solidFill>
                  <a:srgbClr val="000000"/>
                </a:solidFill>
                <a:prstDash val="solid"/>
              </a:ln>
            </c:spPr>
            <c:extLst>
              <c:ext xmlns:c16="http://schemas.microsoft.com/office/drawing/2014/chart" uri="{C3380CC4-5D6E-409C-BE32-E72D297353CC}">
                <c16:uniqueId val="{00000001-CA43-43E0-AC6E-F180BE49D051}"/>
              </c:ext>
            </c:extLst>
          </c:dPt>
          <c:dPt>
            <c:idx val="2"/>
            <c:bubble3D val="0"/>
            <c:spPr>
              <a:solidFill>
                <a:srgbClr val="FF0000"/>
              </a:solidFill>
              <a:ln w="3175">
                <a:solidFill>
                  <a:srgbClr val="000000"/>
                </a:solidFill>
                <a:prstDash val="solid"/>
              </a:ln>
            </c:spPr>
            <c:extLst>
              <c:ext xmlns:c16="http://schemas.microsoft.com/office/drawing/2014/chart" uri="{C3380CC4-5D6E-409C-BE32-E72D297353CC}">
                <c16:uniqueId val="{00000002-CA43-43E0-AC6E-F180BE49D051}"/>
              </c:ext>
            </c:extLst>
          </c:dPt>
          <c:dPt>
            <c:idx val="3"/>
            <c:bubble3D val="0"/>
            <c:spPr>
              <a:solidFill>
                <a:srgbClr val="CCFFFF"/>
              </a:solidFill>
              <a:ln w="3175">
                <a:solidFill>
                  <a:srgbClr val="000000"/>
                </a:solidFill>
                <a:prstDash val="solid"/>
              </a:ln>
            </c:spPr>
            <c:extLst>
              <c:ext xmlns:c16="http://schemas.microsoft.com/office/drawing/2014/chart" uri="{C3380CC4-5D6E-409C-BE32-E72D297353CC}">
                <c16:uniqueId val="{00000003-CA43-43E0-AC6E-F180BE49D051}"/>
              </c:ext>
            </c:extLst>
          </c:dPt>
          <c:dPt>
            <c:idx val="4"/>
            <c:bubble3D val="0"/>
            <c:spPr>
              <a:solidFill>
                <a:srgbClr val="E3E3E3"/>
              </a:solidFill>
              <a:ln w="3175">
                <a:solidFill>
                  <a:srgbClr val="000000"/>
                </a:solidFill>
                <a:prstDash val="solid"/>
              </a:ln>
            </c:spPr>
            <c:extLst>
              <c:ext xmlns:c16="http://schemas.microsoft.com/office/drawing/2014/chart" uri="{C3380CC4-5D6E-409C-BE32-E72D297353CC}">
                <c16:uniqueId val="{00000004-CA43-43E0-AC6E-F180BE49D051}"/>
              </c:ext>
            </c:extLst>
          </c:dPt>
          <c:dPt>
            <c:idx val="5"/>
            <c:bubble3D val="0"/>
            <c:spPr>
              <a:solidFill>
                <a:srgbClr val="800080"/>
              </a:solidFill>
              <a:ln w="3175">
                <a:solidFill>
                  <a:srgbClr val="000000"/>
                </a:solidFill>
                <a:prstDash val="solid"/>
              </a:ln>
            </c:spPr>
            <c:extLst>
              <c:ext xmlns:c16="http://schemas.microsoft.com/office/drawing/2014/chart" uri="{C3380CC4-5D6E-409C-BE32-E72D297353CC}">
                <c16:uniqueId val="{00000005-CA43-43E0-AC6E-F180BE49D051}"/>
              </c:ext>
            </c:extLst>
          </c:dPt>
          <c:dPt>
            <c:idx val="6"/>
            <c:bubble3D val="0"/>
            <c:spPr>
              <a:solidFill>
                <a:srgbClr val="FF99CC"/>
              </a:solidFill>
              <a:ln w="3175">
                <a:solidFill>
                  <a:srgbClr val="000000"/>
                </a:solidFill>
                <a:prstDash val="solid"/>
              </a:ln>
            </c:spPr>
            <c:extLst>
              <c:ext xmlns:c16="http://schemas.microsoft.com/office/drawing/2014/chart" uri="{C3380CC4-5D6E-409C-BE32-E72D297353CC}">
                <c16:uniqueId val="{00000006-CA43-43E0-AC6E-F180BE49D051}"/>
              </c:ext>
            </c:extLst>
          </c:dPt>
          <c:dPt>
            <c:idx val="7"/>
            <c:bubble3D val="0"/>
            <c:extLst>
              <c:ext xmlns:c16="http://schemas.microsoft.com/office/drawing/2014/chart" uri="{C3380CC4-5D6E-409C-BE32-E72D297353CC}">
                <c16:uniqueId val="{00000007-CA43-43E0-AC6E-F180BE49D051}"/>
              </c:ext>
            </c:extLst>
          </c:dPt>
          <c:dPt>
            <c:idx val="8"/>
            <c:bubble3D val="0"/>
            <c:spPr>
              <a:solidFill>
                <a:srgbClr val="92D050"/>
              </a:solidFill>
              <a:ln w="3175">
                <a:solidFill>
                  <a:srgbClr val="000000"/>
                </a:solidFill>
                <a:prstDash val="solid"/>
              </a:ln>
            </c:spPr>
            <c:extLst>
              <c:ext xmlns:c16="http://schemas.microsoft.com/office/drawing/2014/chart" uri="{C3380CC4-5D6E-409C-BE32-E72D297353CC}">
                <c16:uniqueId val="{00000008-CA43-43E0-AC6E-F180BE49D051}"/>
              </c:ext>
            </c:extLst>
          </c:dPt>
          <c:dLbls>
            <c:dLbl>
              <c:idx val="0"/>
              <c:layout>
                <c:manualLayout>
                  <c:x val="1.27976892775283E-2"/>
                  <c:y val="-9.728629235073629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A43-43E0-AC6E-F180BE49D051}"/>
                </c:ext>
              </c:extLst>
            </c:dLbl>
            <c:dLbl>
              <c:idx val="1"/>
              <c:layout>
                <c:manualLayout>
                  <c:x val="8.5930210740534599E-2"/>
                  <c:y val="2.58404148828151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43-43E0-AC6E-F180BE49D051}"/>
                </c:ext>
              </c:extLst>
            </c:dLbl>
            <c:dLbl>
              <c:idx val="2"/>
              <c:layout>
                <c:manualLayout>
                  <c:x val="0.16067885627720799"/>
                  <c:y val="4.771328840395890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A43-43E0-AC6E-F180BE49D051}"/>
                </c:ext>
              </c:extLst>
            </c:dLbl>
            <c:dLbl>
              <c:idx val="3"/>
              <c:layout>
                <c:manualLayout>
                  <c:x val="1.82550921077742E-2"/>
                  <c:y val="0.1092051047475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43-43E0-AC6E-F180BE49D051}"/>
                </c:ext>
              </c:extLst>
            </c:dLbl>
            <c:dLbl>
              <c:idx val="4"/>
              <c:layout>
                <c:manualLayout>
                  <c:x val="-5.6178377015081798E-2"/>
                  <c:y val="-1.17272574970682E-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A43-43E0-AC6E-F180BE49D051}"/>
                </c:ext>
              </c:extLst>
            </c:dLbl>
            <c:dLbl>
              <c:idx val="5"/>
              <c:layout>
                <c:manualLayout>
                  <c:x val="-8.97098085975284E-3"/>
                  <c:y val="-7.355224213994529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43-43E0-AC6E-F180BE49D051}"/>
                </c:ext>
              </c:extLst>
            </c:dLbl>
            <c:dLbl>
              <c:idx val="6"/>
              <c:layout>
                <c:manualLayout>
                  <c:x val="4.6524569289710903E-2"/>
                  <c:y val="-9.571688929803970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A43-43E0-AC6E-F180BE49D051}"/>
                </c:ext>
              </c:extLst>
            </c:dLbl>
            <c:dLbl>
              <c:idx val="7"/>
              <c:layout>
                <c:manualLayout>
                  <c:x val="8.5402293463317125E-2"/>
                  <c:y val="-8.309623504419806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43-43E0-AC6E-F180BE49D051}"/>
                </c:ext>
              </c:extLst>
            </c:dLbl>
            <c:dLbl>
              <c:idx val="8"/>
              <c:layout>
                <c:manualLayout>
                  <c:x val="0.10516193288338957"/>
                  <c:y val="-6.42976149720415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A43-43E0-AC6E-F180BE49D05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'c3'!$AF$7:$AF$14</c:f>
              <c:strCache>
                <c:ptCount val="8"/>
                <c:pt idx="0">
                  <c:v>Colún</c:v>
                </c:pt>
                <c:pt idx="1">
                  <c:v>Nestlé</c:v>
                </c:pt>
                <c:pt idx="2">
                  <c:v>Watt's S.A.</c:v>
                </c:pt>
                <c:pt idx="3">
                  <c:v>Prolesur</c:v>
                </c:pt>
                <c:pt idx="4">
                  <c:v>Soprole</c:v>
                </c:pt>
                <c:pt idx="5">
                  <c:v>Grupo Lactalis</c:v>
                </c:pt>
                <c:pt idx="6">
                  <c:v>Surlat</c:v>
                </c:pt>
                <c:pt idx="7">
                  <c:v>Otras plantas</c:v>
                </c:pt>
              </c:strCache>
            </c:strRef>
          </c:cat>
          <c:val>
            <c:numRef>
              <c:f>'c3'!$AG$7:$AG$14</c:f>
              <c:numCache>
                <c:formatCode>#,##0</c:formatCode>
                <c:ptCount val="8"/>
                <c:pt idx="0">
                  <c:v>274805941</c:v>
                </c:pt>
                <c:pt idx="1">
                  <c:v>183062987</c:v>
                </c:pt>
                <c:pt idx="2">
                  <c:v>118941207</c:v>
                </c:pt>
                <c:pt idx="3">
                  <c:v>116806793</c:v>
                </c:pt>
                <c:pt idx="4">
                  <c:v>78494034</c:v>
                </c:pt>
                <c:pt idx="5">
                  <c:v>65259705</c:v>
                </c:pt>
                <c:pt idx="6">
                  <c:v>50451048</c:v>
                </c:pt>
                <c:pt idx="7">
                  <c:v>115074407</c:v>
                </c:pt>
              </c:numCache>
            </c:numRef>
          </c:val>
          <c:extLst>
            <c:ext xmlns:c16="http://schemas.microsoft.com/office/drawing/2014/chart" uri="{C3380CC4-5D6E-409C-BE32-E72D297353CC}">
              <c16:uniqueId val="{00000009-CA43-43E0-AC6E-F180BE49D051}"/>
            </c:ext>
          </c:extLst>
        </c:ser>
        <c:dLbls>
          <c:showLegendKey val="0"/>
          <c:showVal val="0"/>
          <c:showCatName val="0"/>
          <c:showSerName val="0"/>
          <c:showPercent val="0"/>
          <c:showBubbleSize val="0"/>
          <c:showLeaderLines val="1"/>
        </c:dLbls>
      </c:pie3DChart>
      <c:spPr>
        <a:noFill/>
        <a:ln w="25400">
          <a:noFill/>
        </a:ln>
      </c:spPr>
    </c:plotArea>
    <c:plotVisOnly val="0"/>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509657552"/>
        <c:axId val="509660272"/>
      </c:barChart>
      <c:catAx>
        <c:axId val="50965755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60272"/>
        <c:crosses val="autoZero"/>
        <c:auto val="1"/>
        <c:lblAlgn val="ctr"/>
        <c:lblOffset val="100"/>
        <c:tickMarkSkip val="1"/>
        <c:noMultiLvlLbl val="0"/>
      </c:catAx>
      <c:valAx>
        <c:axId val="50966027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755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509659728"/>
        <c:axId val="509658640"/>
      </c:barChart>
      <c:catAx>
        <c:axId val="50965972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8640"/>
        <c:crosses val="autoZero"/>
        <c:auto val="1"/>
        <c:lblAlgn val="ctr"/>
        <c:lblOffset val="100"/>
        <c:tickMarkSkip val="1"/>
        <c:noMultiLvlLbl val="0"/>
      </c:catAx>
      <c:valAx>
        <c:axId val="509658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50965972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c:pageMargins b="1" l="0.75" r="0.75" t="1" header="0.51180555555555596" footer="0.51180555555555596"/>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152400</xdr:rowOff>
    </xdr:from>
    <xdr:to>
      <xdr:col>1</xdr:col>
      <xdr:colOff>809625</xdr:colOff>
      <xdr:row>7</xdr:row>
      <xdr:rowOff>114300</xdr:rowOff>
    </xdr:to>
    <xdr:pic>
      <xdr:nvPicPr>
        <xdr:cNvPr id="1049" name="Picture 2" descr="LOGO_ODEPA">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2400"/>
          <a:ext cx="1809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31</xdr:row>
      <xdr:rowOff>0</xdr:rowOff>
    </xdr:from>
    <xdr:to>
      <xdr:col>1</xdr:col>
      <xdr:colOff>771525</xdr:colOff>
      <xdr:row>31</xdr:row>
      <xdr:rowOff>114300</xdr:rowOff>
    </xdr:to>
    <xdr:pic>
      <xdr:nvPicPr>
        <xdr:cNvPr id="1050" name="Picture 1" descr="LOGO_FUCOA">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7715250"/>
          <a:ext cx="1914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0.86671</cdr:y>
    </cdr:from>
    <cdr:to>
      <cdr:x>0.937</cdr:x>
      <cdr:y>0.97998</cdr:y>
    </cdr:to>
    <cdr:sp macro="" textlink="">
      <cdr:nvSpPr>
        <cdr:cNvPr id="2" name="1 CuadroTexto">
          <a:extLst xmlns:a="http://schemas.openxmlformats.org/drawingml/2006/main"/>
        </cdr:cNvPr>
        <cdr:cNvSpPr txBox="1"/>
      </cdr:nvSpPr>
      <cdr:spPr>
        <a:xfrm xmlns:a="http://schemas.openxmlformats.org/drawingml/2006/main">
          <a:off x="0" y="2697693"/>
          <a:ext cx="5801796" cy="35255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9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elaborado por Odepa con antecedentes proporcionados por las plantas lecheras..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0</xdr:row>
      <xdr:rowOff>419100</xdr:rowOff>
    </xdr:from>
    <xdr:to>
      <xdr:col>0</xdr:col>
      <xdr:colOff>0</xdr:colOff>
      <xdr:row>26</xdr:row>
      <xdr:rowOff>238125</xdr:rowOff>
    </xdr:to>
    <xdr:graphicFrame macro="">
      <xdr:nvGraphicFramePr>
        <xdr:cNvPr id="6193" name="Chart 1">
          <a:extLst>
            <a:ext uri="{FF2B5EF4-FFF2-40B4-BE49-F238E27FC236}">
              <a16:creationId xmlns:a16="http://schemas.microsoft.com/office/drawing/2014/main" id="{00000000-0008-0000-0900-00003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0</xdr:col>
      <xdr:colOff>0</xdr:colOff>
      <xdr:row>55</xdr:row>
      <xdr:rowOff>714375</xdr:rowOff>
    </xdr:to>
    <xdr:graphicFrame macro="">
      <xdr:nvGraphicFramePr>
        <xdr:cNvPr id="6194" name="Chart 2">
          <a:extLst>
            <a:ext uri="{FF2B5EF4-FFF2-40B4-BE49-F238E27FC236}">
              <a16:creationId xmlns:a16="http://schemas.microsoft.com/office/drawing/2014/main" id="{00000000-0008-0000-0900-00003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1</xdr:row>
      <xdr:rowOff>38100</xdr:rowOff>
    </xdr:from>
    <xdr:to>
      <xdr:col>5</xdr:col>
      <xdr:colOff>942975</xdr:colOff>
      <xdr:row>24</xdr:row>
      <xdr:rowOff>76200</xdr:rowOff>
    </xdr:to>
    <xdr:graphicFrame macro="">
      <xdr:nvGraphicFramePr>
        <xdr:cNvPr id="6195" name="Chart 3">
          <a:extLst>
            <a:ext uri="{FF2B5EF4-FFF2-40B4-BE49-F238E27FC236}">
              <a16:creationId xmlns:a16="http://schemas.microsoft.com/office/drawing/2014/main" id="{00000000-0008-0000-0900-000033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25</xdr:row>
      <xdr:rowOff>76200</xdr:rowOff>
    </xdr:from>
    <xdr:to>
      <xdr:col>5</xdr:col>
      <xdr:colOff>923925</xdr:colOff>
      <xdr:row>45</xdr:row>
      <xdr:rowOff>47625</xdr:rowOff>
    </xdr:to>
    <xdr:graphicFrame macro="">
      <xdr:nvGraphicFramePr>
        <xdr:cNvPr id="6196" name="Chart 4">
          <a:extLst>
            <a:ext uri="{FF2B5EF4-FFF2-40B4-BE49-F238E27FC236}">
              <a16:creationId xmlns:a16="http://schemas.microsoft.com/office/drawing/2014/main" id="{00000000-0008-0000-09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0.01094</cdr:x>
      <cdr:y>0.92837</cdr:y>
    </cdr:from>
    <cdr:to>
      <cdr:x>0.21549</cdr:x>
      <cdr:y>0.98641</cdr:y>
    </cdr:to>
    <cdr:sp macro="" textlink="">
      <cdr:nvSpPr>
        <cdr:cNvPr id="2" name="1 CuadroTexto">
          <a:extLst xmlns:a="http://schemas.openxmlformats.org/drawingml/2006/main"/>
        </cdr:cNvPr>
        <cdr:cNvSpPr txBox="1"/>
      </cdr:nvSpPr>
      <cdr:spPr>
        <a:xfrm xmlns:a="http://schemas.openxmlformats.org/drawingml/2006/main">
          <a:off x="76200" y="3257550"/>
          <a:ext cx="1400175" cy="2000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Odepa.</a:t>
          </a:r>
        </a:p>
      </cdr:txBody>
    </cdr:sp>
  </cdr:relSizeAnchor>
</c:userShapes>
</file>

<file path=xl/drawings/drawing13.xml><?xml version="1.0" encoding="utf-8"?>
<c:userShapes xmlns:c="http://schemas.openxmlformats.org/drawingml/2006/chart">
  <cdr:relSizeAnchor xmlns:cdr="http://schemas.openxmlformats.org/drawingml/2006/chartDrawing">
    <cdr:from>
      <cdr:x>0.0055</cdr:x>
      <cdr:y>0.92714</cdr:y>
    </cdr:from>
    <cdr:to>
      <cdr:x>0.21855</cdr:x>
      <cdr:y>0.98985</cdr:y>
    </cdr:to>
    <cdr:sp macro="" textlink="">
      <cdr:nvSpPr>
        <cdr:cNvPr id="2" name="1 CuadroTexto">
          <a:extLst xmlns:a="http://schemas.openxmlformats.org/drawingml/2006/main"/>
        </cdr:cNvPr>
        <cdr:cNvSpPr txBox="1"/>
      </cdr:nvSpPr>
      <cdr:spPr>
        <a:xfrm xmlns:a="http://schemas.openxmlformats.org/drawingml/2006/main">
          <a:off x="38100" y="3476625"/>
          <a:ext cx="1466850" cy="2381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Odepa.</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338399</xdr:colOff>
      <xdr:row>5</xdr:row>
      <xdr:rowOff>9789</xdr:rowOff>
    </xdr:from>
    <xdr:to>
      <xdr:col>10</xdr:col>
      <xdr:colOff>333372</xdr:colOff>
      <xdr:row>36</xdr:row>
      <xdr:rowOff>11907</xdr:rowOff>
    </xdr:to>
    <xdr:graphicFrame macro="">
      <xdr:nvGraphicFramePr>
        <xdr:cNvPr id="4" name="Gráfico 3">
          <a:extLst>
            <a:ext uri="{FF2B5EF4-FFF2-40B4-BE49-F238E27FC236}">
              <a16:creationId xmlns:a16="http://schemas.microsoft.com/office/drawing/2014/main" id="{CAC50425-52E4-449F-B25C-775B734B6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0.94853</cdr:y>
    </cdr:from>
    <cdr:to>
      <cdr:x>1</cdr:x>
      <cdr:y>0.97083</cdr:y>
    </cdr:to>
    <cdr:sp macro="" textlink="">
      <cdr:nvSpPr>
        <cdr:cNvPr id="2" name="1 CuadroTexto">
          <a:extLst xmlns:a="http://schemas.openxmlformats.org/drawingml/2006/main">
            <a:ext uri="{FF2B5EF4-FFF2-40B4-BE49-F238E27FC236}">
              <a16:creationId xmlns:a16="http://schemas.microsoft.com/office/drawing/2014/main" id="{587D010E-8C69-493C-BC24-27F91EF83B1D}"/>
            </a:ext>
          </a:extLst>
        </cdr:cNvPr>
        <cdr:cNvSpPr txBox="1"/>
      </cdr:nvSpPr>
      <cdr:spPr>
        <a:xfrm xmlns:a="http://schemas.openxmlformats.org/drawingml/2006/main">
          <a:off x="0" y="3035300"/>
          <a:ext cx="5252500"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Global Dairy Trade.</a:t>
          </a:r>
          <a:endParaRPr lang="es-CL" sz="800">
            <a:latin typeface="Arial" pitchFamily="34" charset="0"/>
            <a:cs typeface="Arial"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84667</xdr:colOff>
      <xdr:row>4</xdr:row>
      <xdr:rowOff>74083</xdr:rowOff>
    </xdr:from>
    <xdr:to>
      <xdr:col>7</xdr:col>
      <xdr:colOff>775750</xdr:colOff>
      <xdr:row>20</xdr:row>
      <xdr:rowOff>56749</xdr:rowOff>
    </xdr:to>
    <xdr:graphicFrame macro="">
      <xdr:nvGraphicFramePr>
        <xdr:cNvPr id="6" name="1 Gráfico">
          <a:extLst>
            <a:ext uri="{FF2B5EF4-FFF2-40B4-BE49-F238E27FC236}">
              <a16:creationId xmlns:a16="http://schemas.microsoft.com/office/drawing/2014/main" id="{568054A3-BFCF-4328-8299-7CB763F10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0.95273</cdr:y>
    </cdr:from>
    <cdr:to>
      <cdr:x>1</cdr:x>
      <cdr:y>0.97502</cdr:y>
    </cdr:to>
    <cdr:sp macro="" textlink="">
      <cdr:nvSpPr>
        <cdr:cNvPr id="2" name="1 CuadroTexto">
          <a:extLst xmlns:a="http://schemas.openxmlformats.org/drawingml/2006/main">
            <a:ext uri="{FF2B5EF4-FFF2-40B4-BE49-F238E27FC236}">
              <a16:creationId xmlns:a16="http://schemas.microsoft.com/office/drawing/2014/main" id="{5BB60E32-386D-486D-85AA-63B78D3B92BE}"/>
            </a:ext>
          </a:extLst>
        </cdr:cNvPr>
        <cdr:cNvSpPr txBox="1"/>
      </cdr:nvSpPr>
      <cdr:spPr>
        <a:xfrm xmlns:a="http://schemas.openxmlformats.org/drawingml/2006/main">
          <a:off x="0" y="3532717"/>
          <a:ext cx="6840000" cy="82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Clal.it</a:t>
          </a:r>
          <a:endParaRPr lang="es-CL" sz="800">
            <a:latin typeface="Arial" pitchFamily="34" charset="0"/>
            <a:cs typeface="Arial"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141286</xdr:colOff>
      <xdr:row>5</xdr:row>
      <xdr:rowOff>213783</xdr:rowOff>
    </xdr:from>
    <xdr:to>
      <xdr:col>8</xdr:col>
      <xdr:colOff>804333</xdr:colOff>
      <xdr:row>26</xdr:row>
      <xdr:rowOff>201082</xdr:rowOff>
    </xdr:to>
    <xdr:graphicFrame macro="">
      <xdr:nvGraphicFramePr>
        <xdr:cNvPr id="5" name="Gráfico 4">
          <a:extLst>
            <a:ext uri="{FF2B5EF4-FFF2-40B4-BE49-F238E27FC236}">
              <a16:creationId xmlns:a16="http://schemas.microsoft.com/office/drawing/2014/main" id="{14EC3E4F-B639-4BBF-9FC9-569EBEE46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0.95185</cdr:y>
    </cdr:from>
    <cdr:to>
      <cdr:x>0.9963</cdr:x>
      <cdr:y>0.97351</cdr:y>
    </cdr:to>
    <cdr:sp macro="" textlink="">
      <cdr:nvSpPr>
        <cdr:cNvPr id="2" name="1 CuadroTexto">
          <a:extLst xmlns:a="http://schemas.openxmlformats.org/drawingml/2006/main">
            <a:ext uri="{FF2B5EF4-FFF2-40B4-BE49-F238E27FC236}">
              <a16:creationId xmlns:a16="http://schemas.microsoft.com/office/drawing/2014/main" id="{5BB60E32-386D-486D-85AA-63B78D3B92BE}"/>
            </a:ext>
          </a:extLst>
        </cdr:cNvPr>
        <cdr:cNvSpPr txBox="1"/>
      </cdr:nvSpPr>
      <cdr:spPr>
        <a:xfrm xmlns:a="http://schemas.openxmlformats.org/drawingml/2006/main">
          <a:off x="0" y="3632200"/>
          <a:ext cx="6840000" cy="82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datos de INE.</a:t>
          </a:r>
          <a:endParaRPr lang="es-CL" sz="800">
            <a:latin typeface="Arial" pitchFamily="34" charset="0"/>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20877</xdr:rowOff>
    </xdr:from>
    <xdr:to>
      <xdr:col>9</xdr:col>
      <xdr:colOff>1075150</xdr:colOff>
      <xdr:row>60</xdr:row>
      <xdr:rowOff>8021</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0" y="20877"/>
          <a:ext cx="7588245" cy="9516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b="1" i="1">
              <a:solidFill>
                <a:schemeClr val="dk1"/>
              </a:solidFill>
              <a:effectLst/>
              <a:latin typeface="+mn-lt"/>
              <a:ea typeface="+mn-ea"/>
              <a:cs typeface="+mn-cs"/>
            </a:rPr>
            <a:t>Situación climática enero</a:t>
          </a:r>
          <a:r>
            <a:rPr lang="es-CL" sz="1000" b="1" i="1" baseline="0">
              <a:solidFill>
                <a:schemeClr val="dk1"/>
              </a:solidFill>
              <a:effectLst/>
              <a:latin typeface="+mn-lt"/>
              <a:ea typeface="+mn-ea"/>
              <a:cs typeface="+mn-cs"/>
            </a:rPr>
            <a:t> - julio</a:t>
          </a:r>
          <a:r>
            <a:rPr lang="es-CL" sz="1000" b="1" i="1">
              <a:solidFill>
                <a:schemeClr val="dk1"/>
              </a:solidFill>
              <a:effectLst/>
              <a:latin typeface="+mn-lt"/>
              <a:ea typeface="+mn-ea"/>
              <a:cs typeface="+mn-cs"/>
            </a:rPr>
            <a:t> de 2018</a:t>
          </a:r>
          <a:endParaRPr lang="es-CL" sz="1000">
            <a:solidFill>
              <a:schemeClr val="dk1"/>
            </a:solidFill>
            <a:effectLst/>
            <a:latin typeface="+mn-lt"/>
            <a:ea typeface="+mn-ea"/>
            <a:cs typeface="+mn-cs"/>
          </a:endParaRPr>
        </a:p>
        <a:p>
          <a:pPr algn="just"/>
          <a:endParaRPr lang="es-CL" sz="1000" b="1" i="1">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Durante el mes de julio el nivel de precipitaciones</a:t>
          </a:r>
          <a:r>
            <a:rPr lang="es-CL" sz="1000" baseline="0">
              <a:solidFill>
                <a:schemeClr val="dk1"/>
              </a:solidFill>
              <a:effectLst/>
              <a:latin typeface="+mn-lt"/>
              <a:ea typeface="+mn-ea"/>
              <a:cs typeface="+mn-cs"/>
            </a:rPr>
            <a:t> en las regiones del sur mostró volúmenes inferiores a julio de 2017 (Anexo: Gráfico 1), a excepción de Puerto Montt que presentó un incremento de 40,8% respecto al nivel de julio de 2017, alcanzando 122,2 milimetros. Al séptimo mes del año, d</a:t>
          </a:r>
          <a:r>
            <a:rPr lang="es-CL" sz="1000">
              <a:solidFill>
                <a:schemeClr val="dk1"/>
              </a:solidFill>
              <a:effectLst/>
              <a:latin typeface="+mn-lt"/>
              <a:ea typeface="+mn-ea"/>
              <a:cs typeface="+mn-cs"/>
            </a:rPr>
            <a:t>e acuerdo con los datos de la Dirección Meteorológica de Chile (MeteoChile),</a:t>
          </a:r>
          <a:r>
            <a:rPr lang="es-CL" sz="1000" baseline="0">
              <a:solidFill>
                <a:schemeClr val="dk1"/>
              </a:solidFill>
              <a:effectLst/>
              <a:latin typeface="+mn-lt"/>
              <a:ea typeface="+mn-ea"/>
              <a:cs typeface="+mn-cs"/>
            </a:rPr>
            <a:t> el nivel de precipitaciones es inferior al del año anterior para las ciudades analizadas presentando bajas de: 18,8% en Temuco, 2,8% en Valdivia, 8,0% en Osorno y 18,6% en Puerto Montt.</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0" i="0" baseline="0">
              <a:solidFill>
                <a:schemeClr val="dk1"/>
              </a:solidFill>
              <a:effectLst/>
              <a:latin typeface="+mn-lt"/>
              <a:ea typeface="+mn-ea"/>
              <a:cs typeface="+mn-cs"/>
            </a:rPr>
            <a:t>En relación a la temperatura de julio (Anexo: Gráfico 2) se han presentado mínimas más bajas que en julio de 2017 para Valvidia (-0,9°C) y Puerto Montt (-1,4°C), estas mismas ciudades muestran temperaturas medias más bajas que el año anterior, en particular la temperatura en Valdivia y Puerto Montt fueron 1,1°C más bajas que julio de 2017.</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De acuerdo con la última actualización del Boletín de Tendencias Climáticas de la Dirección Metereológica de Chile, e</a:t>
          </a:r>
          <a:r>
            <a:rPr lang="es-CL" sz="1000"/>
            <a:t>l Pacífico Tropical entrará en</a:t>
          </a:r>
          <a:r>
            <a:rPr lang="es-CL" sz="1000" baseline="0"/>
            <a:t> </a:t>
          </a:r>
          <a:r>
            <a:rPr lang="es-CL" sz="1000"/>
            <a:t>condiciones de El Niño entre la primavera y el verano que se avecinan. Los modelos dinámicos y estadísticos son claros y coincidentes en presentar este calentamiento como una situación que se mantendrá los próximos meses. Aún no es del todo claro en que momento exacto será declarado El Niño, pero al menos hasta la primavera el Pacífico Ecuatorial se mantendrá más cálido de lo usual y bordeando los umbrales de El Niño. Para Chile es de sumo interés debido a los potenciales efectos que podría significar en cuanto a lluvias y temperaturas. Más de un 60% de los modelos estiman que durante la primavera (septiembre</a:t>
          </a:r>
          <a:r>
            <a:rPr lang="es-CL" sz="1000" baseline="0"/>
            <a:t> a </a:t>
          </a:r>
          <a:r>
            <a:rPr lang="es-CL" sz="1000"/>
            <a:t>noviembre) estaremos bajo condiciones de El Niño. </a:t>
          </a:r>
          <a:endParaRPr lang="es-CL" sz="1000" b="1" i="1">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1" i="1">
            <a:solidFill>
              <a:schemeClr val="dk1"/>
            </a:solidFill>
            <a:effectLst/>
            <a:latin typeface="Arial" panose="020B0604020202020204" pitchFamily="34" charset="0"/>
            <a:ea typeface="+mn-ea"/>
            <a:cs typeface="Arial" panose="020B0604020202020204" pitchFamily="34" charset="0"/>
          </a:endParaRPr>
        </a:p>
        <a:p>
          <a:pPr algn="just"/>
          <a:r>
            <a:rPr lang="es-CL" sz="1000">
              <a:solidFill>
                <a:schemeClr val="dk1"/>
              </a:solidFill>
              <a:latin typeface="+mn-lt"/>
              <a:ea typeface="+mn-ea"/>
              <a:cs typeface="+mn-cs"/>
            </a:rPr>
            <a:t>Para el trimestre julio-septiembre se espera un nivel de precipitaciones normal y sobre lo normal para el sur de nuestro país, cuya causa está intrínsecamente relacionada con el evento de El Niño que se avecina. Normalmente El Niño produce más precipitaciones en la zona centro y sur. Sin embargo, como este evento se mantendrá en rangos neutros-débiles su efecto no sería tan fuerte como en el caso de un evento de El Niño completamente desarrollado. En Temuco se espera un rango de precipitaciones normal (344-392 mm) y en Valdivia, Osorno y Puerto Montt el nivel de precipitaciones estaría en un nivel normal o sobre lo normal con un nivel de 567-650 mm en Valdivia, 372-427 mm en Osorno y 422-507 mm en Puerto Montt. </a:t>
          </a:r>
        </a:p>
        <a:p>
          <a:pPr algn="just"/>
          <a:endParaRPr lang="es-CL" sz="1000">
            <a:solidFill>
              <a:schemeClr val="dk1"/>
            </a:solidFill>
            <a:latin typeface="+mn-lt"/>
            <a:ea typeface="+mn-ea"/>
            <a:cs typeface="+mn-cs"/>
          </a:endParaRPr>
        </a:p>
        <a:p>
          <a:pPr algn="just"/>
          <a:r>
            <a:rPr lang="es-CL" sz="1000">
              <a:solidFill>
                <a:schemeClr val="dk1"/>
              </a:solidFill>
              <a:latin typeface="+mn-lt"/>
              <a:ea typeface="+mn-ea"/>
              <a:cs typeface="+mn-cs"/>
            </a:rPr>
            <a:t>En cuanto a los niveles de temperatura mínima y máxima se espera condiciones normales para la zona centro y sur de Chile durante los meses de julio a septiembre. Para las ciudades de Temuco a Puerto Montt se avecinan temperaturas mínimas y máximas dentro del rango categorizado por la Dirección Metereológica de Chile como normal</a:t>
          </a:r>
          <a:r>
            <a:rPr lang="es-CL" sz="1000" baseline="0">
              <a:solidFill>
                <a:schemeClr val="dk1"/>
              </a:solidFill>
              <a:effectLst/>
              <a:latin typeface="+mn-lt"/>
              <a:ea typeface="+mn-ea"/>
              <a:cs typeface="+mn-cs"/>
            </a:rPr>
            <a:t>.</a:t>
          </a:r>
          <a:endParaRPr lang="es-CL" sz="1000" b="1" i="1">
            <a:solidFill>
              <a:schemeClr val="dk1"/>
            </a:solidFill>
            <a:effectLst/>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1" i="1">
            <a:solidFill>
              <a:schemeClr val="dk1"/>
            </a:solidFill>
            <a:effectLst/>
            <a:latin typeface="Arial" panose="020B0604020202020204" pitchFamily="34" charset="0"/>
            <a:ea typeface="+mn-ea"/>
            <a:cs typeface="Arial" panose="020B0604020202020204" pitchFamily="34" charset="0"/>
          </a:endParaRPr>
        </a:p>
        <a:p>
          <a:pPr marL="0" indent="0" algn="just"/>
          <a:r>
            <a:rPr lang="es-CL" sz="1000">
              <a:solidFill>
                <a:schemeClr val="dk1"/>
              </a:solidFill>
              <a:latin typeface="+mn-lt"/>
              <a:ea typeface="+mn-ea"/>
              <a:cs typeface="+mn-cs"/>
            </a:rPr>
            <a:t>El</a:t>
          </a:r>
          <a:r>
            <a:rPr lang="es-CL" sz="1000" baseline="0">
              <a:solidFill>
                <a:schemeClr val="dk1"/>
              </a:solidFill>
              <a:latin typeface="+mn-lt"/>
              <a:ea typeface="+mn-ea"/>
              <a:cs typeface="+mn-cs"/>
            </a:rPr>
            <a:t> comportamiento forrajero durante julio exhibió</a:t>
          </a:r>
          <a:r>
            <a:rPr lang="es-CL" sz="1000">
              <a:solidFill>
                <a:schemeClr val="dk1"/>
              </a:solidFill>
              <a:latin typeface="+mn-lt"/>
              <a:ea typeface="+mn-ea"/>
              <a:cs typeface="+mn-cs"/>
            </a:rPr>
            <a:t> tasas de crecimiento más bajas en lo que va del año, lo que se refleja en cifras de 14 kg MS/ha/día</a:t>
          </a:r>
          <a:r>
            <a:rPr lang="es-CL" sz="1000" baseline="0">
              <a:solidFill>
                <a:schemeClr val="dk1"/>
              </a:solidFill>
              <a:latin typeface="+mn-lt"/>
              <a:ea typeface="+mn-ea"/>
              <a:cs typeface="+mn-cs"/>
            </a:rPr>
            <a:t> para la Región de Los Lagos </a:t>
          </a:r>
          <a:r>
            <a:rPr lang="es-CL" sz="1000">
              <a:solidFill>
                <a:schemeClr val="dk1"/>
              </a:solidFill>
              <a:latin typeface="+mn-lt"/>
              <a:ea typeface="+mn-ea"/>
              <a:cs typeface="+mn-cs"/>
            </a:rPr>
            <a:t>y 5 kg</a:t>
          </a:r>
          <a:r>
            <a:rPr lang="es-CL" sz="1000" baseline="0">
              <a:solidFill>
                <a:schemeClr val="dk1"/>
              </a:solidFill>
              <a:latin typeface="+mn-lt"/>
              <a:ea typeface="+mn-ea"/>
              <a:cs typeface="+mn-cs"/>
            </a:rPr>
            <a:t> </a:t>
          </a:r>
          <a:r>
            <a:rPr lang="es-CL" sz="1000">
              <a:solidFill>
                <a:schemeClr val="dk1"/>
              </a:solidFill>
              <a:latin typeface="+mn-lt"/>
              <a:ea typeface="+mn-ea"/>
              <a:cs typeface="+mn-cs"/>
            </a:rPr>
            <a:t>MS/ha/día, para la Región Los Ríos.</a:t>
          </a:r>
          <a:r>
            <a:rPr lang="es-CL" sz="1000" baseline="0">
              <a:solidFill>
                <a:schemeClr val="dk1"/>
              </a:solidFill>
              <a:latin typeface="+mn-lt"/>
              <a:ea typeface="+mn-ea"/>
              <a:cs typeface="+mn-cs"/>
            </a:rPr>
            <a:t> En la X Región el crecimiento forrajero supera en 1 kg MS/ha/día el de junio de 2017 y supera la media histórica de este mes. Para la Región de Los Rïos el crecimiento forrajero promedio es inferior en 3 kg MS/ha/día al año anterior y también es más bajo que la media histórica</a:t>
          </a:r>
          <a:r>
            <a:rPr lang="es-CL" sz="1000" baseline="30000">
              <a:solidFill>
                <a:schemeClr val="dk1"/>
              </a:solidFill>
              <a:latin typeface="+mn-lt"/>
              <a:ea typeface="+mn-ea"/>
              <a:cs typeface="+mn-cs"/>
            </a:rPr>
            <a:t>1</a:t>
          </a:r>
          <a:r>
            <a:rPr lang="es-CL" sz="1000" baseline="0">
              <a:solidFill>
                <a:schemeClr val="dk1"/>
              </a:solidFill>
              <a:latin typeface="+mn-lt"/>
              <a:ea typeface="+mn-ea"/>
              <a:cs typeface="+mn-cs"/>
            </a:rPr>
            <a:t>. </a:t>
          </a:r>
        </a:p>
        <a:p>
          <a:pPr marL="0" indent="0" algn="just"/>
          <a:endParaRPr lang="es-CL" sz="1000">
            <a:solidFill>
              <a:schemeClr val="dk1"/>
            </a:solidFill>
            <a:latin typeface="+mn-lt"/>
            <a:ea typeface="+mn-ea"/>
            <a:cs typeface="+mn-cs"/>
          </a:endParaRPr>
        </a:p>
        <a:p>
          <a:pPr marL="0" indent="0" algn="just"/>
          <a:r>
            <a:rPr lang="es-CL" sz="1000">
              <a:solidFill>
                <a:schemeClr val="dk1"/>
              </a:solidFill>
              <a:latin typeface="+mn-lt"/>
              <a:ea typeface="+mn-ea"/>
              <a:cs typeface="+mn-cs"/>
            </a:rPr>
            <a:t>La</a:t>
          </a:r>
          <a:r>
            <a:rPr lang="es-CL" sz="1000" baseline="0">
              <a:solidFill>
                <a:schemeClr val="dk1"/>
              </a:solidFill>
              <a:latin typeface="+mn-lt"/>
              <a:ea typeface="+mn-ea"/>
              <a:cs typeface="+mn-cs"/>
            </a:rPr>
            <a:t> conducta forrajera descrita anteriormente ha </a:t>
          </a:r>
          <a:r>
            <a:rPr lang="es-CL" sz="1000">
              <a:solidFill>
                <a:schemeClr val="dk1"/>
              </a:solidFill>
              <a:latin typeface="+mn-lt"/>
              <a:ea typeface="+mn-ea"/>
              <a:cs typeface="+mn-cs"/>
            </a:rPr>
            <a:t>forzado</a:t>
          </a:r>
          <a:r>
            <a:rPr lang="es-CL" sz="1000" baseline="0">
              <a:solidFill>
                <a:schemeClr val="dk1"/>
              </a:solidFill>
              <a:latin typeface="+mn-lt"/>
              <a:ea typeface="+mn-ea"/>
              <a:cs typeface="+mn-cs"/>
            </a:rPr>
            <a:t> </a:t>
          </a:r>
          <a:r>
            <a:rPr lang="es-CL" sz="1000">
              <a:solidFill>
                <a:schemeClr val="dk1"/>
              </a:solidFill>
              <a:latin typeface="+mn-lt"/>
              <a:ea typeface="+mn-ea"/>
              <a:cs typeface="+mn-cs"/>
            </a:rPr>
            <a:t>a prescindir del uso de pradera dentro de la</a:t>
          </a:r>
          <a:r>
            <a:rPr lang="es-CL" sz="1000" baseline="0">
              <a:solidFill>
                <a:schemeClr val="dk1"/>
              </a:solidFill>
              <a:latin typeface="+mn-lt"/>
              <a:ea typeface="+mn-ea"/>
              <a:cs typeface="+mn-cs"/>
            </a:rPr>
            <a:t> </a:t>
          </a:r>
          <a:r>
            <a:rPr lang="es-CL" sz="1000">
              <a:solidFill>
                <a:schemeClr val="dk1"/>
              </a:solidFill>
              <a:latin typeface="+mn-lt"/>
              <a:ea typeface="+mn-ea"/>
              <a:cs typeface="+mn-cs"/>
            </a:rPr>
            <a:t>ración, aumentando los costos por concepto de alimentación.</a:t>
          </a:r>
          <a:r>
            <a:rPr lang="es-CL" sz="1000" baseline="0">
              <a:solidFill>
                <a:schemeClr val="dk1"/>
              </a:solidFill>
              <a:latin typeface="+mn-lt"/>
              <a:ea typeface="+mn-ea"/>
              <a:cs typeface="+mn-cs"/>
            </a:rPr>
            <a:t> </a:t>
          </a:r>
          <a:r>
            <a:rPr lang="es-CL" sz="1000">
              <a:solidFill>
                <a:schemeClr val="dk1"/>
              </a:solidFill>
              <a:latin typeface="+mn-lt"/>
              <a:ea typeface="+mn-ea"/>
              <a:cs typeface="+mn-cs"/>
            </a:rPr>
            <a:t>Las bajas temperaturas</a:t>
          </a:r>
          <a:r>
            <a:rPr lang="es-CL" sz="1000" baseline="0">
              <a:solidFill>
                <a:schemeClr val="dk1"/>
              </a:solidFill>
              <a:latin typeface="+mn-lt"/>
              <a:ea typeface="+mn-ea"/>
              <a:cs typeface="+mn-cs"/>
            </a:rPr>
            <a:t> sumadas a</a:t>
          </a:r>
          <a:r>
            <a:rPr lang="es-CL" sz="1000">
              <a:solidFill>
                <a:schemeClr val="dk1"/>
              </a:solidFill>
              <a:latin typeface="+mn-lt"/>
              <a:ea typeface="+mn-ea"/>
              <a:cs typeface="+mn-cs"/>
            </a:rPr>
            <a:t> periodos de lluvias intensas</a:t>
          </a:r>
          <a:r>
            <a:rPr lang="es-CL" sz="1000" baseline="0">
              <a:solidFill>
                <a:schemeClr val="dk1"/>
              </a:solidFill>
              <a:latin typeface="+mn-lt"/>
              <a:ea typeface="+mn-ea"/>
              <a:cs typeface="+mn-cs"/>
            </a:rPr>
            <a:t> </a:t>
          </a:r>
          <a:r>
            <a:rPr lang="es-CL" sz="1000">
              <a:solidFill>
                <a:schemeClr val="dk1"/>
              </a:solidFill>
              <a:latin typeface="+mn-lt"/>
              <a:ea typeface="+mn-ea"/>
              <a:cs typeface="+mn-cs"/>
            </a:rPr>
            <a:t>forzaron muchas veces a</a:t>
          </a:r>
          <a:r>
            <a:rPr lang="es-CL" sz="1000" baseline="0">
              <a:solidFill>
                <a:schemeClr val="dk1"/>
              </a:solidFill>
              <a:latin typeface="+mn-lt"/>
              <a:ea typeface="+mn-ea"/>
              <a:cs typeface="+mn-cs"/>
            </a:rPr>
            <a:t> </a:t>
          </a:r>
          <a:r>
            <a:rPr lang="es-CL" sz="1000">
              <a:solidFill>
                <a:schemeClr val="dk1"/>
              </a:solidFill>
              <a:latin typeface="+mn-lt"/>
              <a:ea typeface="+mn-ea"/>
              <a:cs typeface="+mn-cs"/>
            </a:rPr>
            <a:t>suministrar la ración diaria en patios de alimentación así como también en potreros de</a:t>
          </a:r>
          <a:r>
            <a:rPr lang="es-CL" sz="1000" baseline="0">
              <a:solidFill>
                <a:schemeClr val="dk1"/>
              </a:solidFill>
              <a:latin typeface="+mn-lt"/>
              <a:ea typeface="+mn-ea"/>
              <a:cs typeface="+mn-cs"/>
            </a:rPr>
            <a:t> </a:t>
          </a:r>
          <a:r>
            <a:rPr lang="es-CL" sz="1000">
              <a:solidFill>
                <a:schemeClr val="dk1"/>
              </a:solidFill>
              <a:latin typeface="+mn-lt"/>
              <a:ea typeface="+mn-ea"/>
              <a:cs typeface="+mn-cs"/>
            </a:rPr>
            <a:t>sacrificio y con ello facultar una</a:t>
          </a:r>
          <a:r>
            <a:rPr lang="es-CL" sz="1000" baseline="0">
              <a:solidFill>
                <a:schemeClr val="dk1"/>
              </a:solidFill>
              <a:latin typeface="+mn-lt"/>
              <a:ea typeface="+mn-ea"/>
              <a:cs typeface="+mn-cs"/>
            </a:rPr>
            <a:t> </a:t>
          </a:r>
          <a:r>
            <a:rPr lang="es-CL" sz="1000">
              <a:solidFill>
                <a:schemeClr val="dk1"/>
              </a:solidFill>
              <a:latin typeface="+mn-lt"/>
              <a:ea typeface="+mn-ea"/>
              <a:cs typeface="+mn-cs"/>
            </a:rPr>
            <a:t>recuperación de la pradera.</a:t>
          </a:r>
          <a:r>
            <a:rPr lang="es-CL" sz="1000" baseline="0">
              <a:solidFill>
                <a:schemeClr val="dk1"/>
              </a:solidFill>
              <a:latin typeface="+mn-lt"/>
              <a:ea typeface="+mn-ea"/>
              <a:cs typeface="+mn-cs"/>
            </a:rPr>
            <a:t> </a:t>
          </a:r>
          <a:r>
            <a:rPr lang="es-CL" sz="1000">
              <a:solidFill>
                <a:schemeClr val="dk1"/>
              </a:solidFill>
              <a:latin typeface="+mn-lt"/>
              <a:ea typeface="+mn-ea"/>
              <a:cs typeface="+mn-cs"/>
            </a:rPr>
            <a:t>De acuerdo</a:t>
          </a:r>
          <a:r>
            <a:rPr lang="es-CL" sz="1000" baseline="0">
              <a:solidFill>
                <a:schemeClr val="dk1"/>
              </a:solidFill>
              <a:latin typeface="+mn-lt"/>
              <a:ea typeface="+mn-ea"/>
              <a:cs typeface="+mn-cs"/>
            </a:rPr>
            <a:t> a lo descrito</a:t>
          </a:r>
          <a:r>
            <a:rPr lang="es-CL" sz="1000">
              <a:solidFill>
                <a:schemeClr val="dk1"/>
              </a:solidFill>
              <a:latin typeface="+mn-lt"/>
              <a:ea typeface="+mn-ea"/>
              <a:cs typeface="+mn-cs"/>
            </a:rPr>
            <a:t>, será preferente centrarse en mantener una adecuada condición</a:t>
          </a:r>
          <a:r>
            <a:rPr lang="es-CL" sz="1000" baseline="0">
              <a:solidFill>
                <a:schemeClr val="dk1"/>
              </a:solidFill>
              <a:latin typeface="+mn-lt"/>
              <a:ea typeface="+mn-ea"/>
              <a:cs typeface="+mn-cs"/>
            </a:rPr>
            <a:t> </a:t>
          </a:r>
          <a:r>
            <a:rPr lang="es-CL" sz="1000">
              <a:solidFill>
                <a:schemeClr val="dk1"/>
              </a:solidFill>
              <a:latin typeface="+mn-lt"/>
              <a:ea typeface="+mn-ea"/>
              <a:cs typeface="+mn-cs"/>
            </a:rPr>
            <a:t>corporal de las vacas de manera tal de comprometer lo menos posible los </a:t>
          </a:r>
          <a:r>
            <a:rPr lang="es-CL" sz="1000" i="1">
              <a:solidFill>
                <a:schemeClr val="dk1"/>
              </a:solidFill>
              <a:latin typeface="+mn-lt"/>
              <a:ea typeface="+mn-ea"/>
              <a:cs typeface="+mn-cs"/>
            </a:rPr>
            <a:t>peak</a:t>
          </a:r>
          <a:r>
            <a:rPr lang="es-CL" sz="1000">
              <a:solidFill>
                <a:schemeClr val="dk1"/>
              </a:solidFill>
              <a:latin typeface="+mn-lt"/>
              <a:ea typeface="+mn-ea"/>
              <a:cs typeface="+mn-cs"/>
            </a:rPr>
            <a:t> de lactancia y</a:t>
          </a:r>
          <a:r>
            <a:rPr lang="es-CL" sz="1000" baseline="0">
              <a:solidFill>
                <a:schemeClr val="dk1"/>
              </a:solidFill>
              <a:latin typeface="+mn-lt"/>
              <a:ea typeface="+mn-ea"/>
              <a:cs typeface="+mn-cs"/>
            </a:rPr>
            <a:t> </a:t>
          </a:r>
          <a:r>
            <a:rPr lang="es-CL" sz="1000">
              <a:solidFill>
                <a:schemeClr val="dk1"/>
              </a:solidFill>
              <a:latin typeface="+mn-lt"/>
              <a:ea typeface="+mn-ea"/>
              <a:cs typeface="+mn-cs"/>
            </a:rPr>
            <a:t>junto con ello los índices reproductivos, para lo cual, es de suma importancia ser eficiente en</a:t>
          </a:r>
          <a:r>
            <a:rPr lang="es-CL" sz="1000" baseline="0">
              <a:solidFill>
                <a:schemeClr val="dk1"/>
              </a:solidFill>
              <a:latin typeface="+mn-lt"/>
              <a:ea typeface="+mn-ea"/>
              <a:cs typeface="+mn-cs"/>
            </a:rPr>
            <a:t> </a:t>
          </a:r>
          <a:r>
            <a:rPr lang="es-CL" sz="1000">
              <a:solidFill>
                <a:schemeClr val="dk1"/>
              </a:solidFill>
              <a:latin typeface="+mn-lt"/>
              <a:ea typeface="+mn-ea"/>
              <a:cs typeface="+mn-cs"/>
            </a:rPr>
            <a:t>la utilización de los forrajes conservados (ensilajes, heno y paja) ya que a estas alturas del</a:t>
          </a:r>
          <a:r>
            <a:rPr lang="es-CL" sz="1000" baseline="0">
              <a:solidFill>
                <a:schemeClr val="dk1"/>
              </a:solidFill>
              <a:latin typeface="+mn-lt"/>
              <a:ea typeface="+mn-ea"/>
              <a:cs typeface="+mn-cs"/>
            </a:rPr>
            <a:t> </a:t>
          </a:r>
          <a:r>
            <a:rPr lang="es-CL" sz="1000">
              <a:solidFill>
                <a:schemeClr val="dk1"/>
              </a:solidFill>
              <a:latin typeface="+mn-lt"/>
              <a:ea typeface="+mn-ea"/>
              <a:cs typeface="+mn-cs"/>
            </a:rPr>
            <a:t>año comienza a escasear este tipo de alimento que es la base de la ración en esta época del</a:t>
          </a:r>
          <a:r>
            <a:rPr lang="es-CL" sz="1000" baseline="0">
              <a:solidFill>
                <a:schemeClr val="dk1"/>
              </a:solidFill>
              <a:latin typeface="+mn-lt"/>
              <a:ea typeface="+mn-ea"/>
              <a:cs typeface="+mn-cs"/>
            </a:rPr>
            <a:t> </a:t>
          </a:r>
          <a:r>
            <a:rPr lang="es-CL" sz="1000">
              <a:solidFill>
                <a:schemeClr val="dk1"/>
              </a:solidFill>
              <a:latin typeface="+mn-lt"/>
              <a:ea typeface="+mn-ea"/>
              <a:cs typeface="+mn-cs"/>
            </a:rPr>
            <a:t>año.</a:t>
          </a:r>
        </a:p>
        <a:p>
          <a:pPr marL="0" indent="0" algn="just"/>
          <a:endParaRPr lang="es-CL" sz="1000">
            <a:solidFill>
              <a:schemeClr val="dk1"/>
            </a:solidFill>
            <a:latin typeface="+mn-lt"/>
            <a:ea typeface="+mn-ea"/>
            <a:cs typeface="+mn-cs"/>
          </a:endParaRPr>
        </a:p>
        <a:p>
          <a:r>
            <a:rPr lang="es-CL" sz="1000" b="1" i="1">
              <a:solidFill>
                <a:schemeClr val="dk1"/>
              </a:solidFill>
              <a:effectLst/>
              <a:latin typeface="+mn-lt"/>
              <a:ea typeface="+mn-ea"/>
              <a:cs typeface="+mn-cs"/>
            </a:rPr>
            <a:t>Recepción y Producción Industria Láctea May</a:t>
          </a:r>
          <a:r>
            <a:rPr lang="es-CL" sz="1000" b="1" i="1" baseline="0">
              <a:solidFill>
                <a:schemeClr val="dk1"/>
              </a:solidFill>
              <a:effectLst/>
              <a:latin typeface="+mn-lt"/>
              <a:ea typeface="+mn-ea"/>
              <a:cs typeface="+mn-cs"/>
            </a:rPr>
            <a:t>or Junio </a:t>
          </a:r>
          <a:r>
            <a:rPr lang="es-CL" sz="1000" b="1" i="1">
              <a:solidFill>
                <a:schemeClr val="dk1"/>
              </a:solidFill>
              <a:effectLst/>
              <a:latin typeface="+mn-lt"/>
              <a:ea typeface="+mn-ea"/>
              <a:cs typeface="+mn-cs"/>
            </a:rPr>
            <a:t>2018</a:t>
          </a:r>
        </a:p>
        <a:p>
          <a:pPr algn="just"/>
          <a:endParaRPr lang="es-CL" sz="1000">
            <a:effectLst/>
          </a:endParaRPr>
        </a:p>
        <a:p>
          <a:pPr algn="just"/>
          <a:r>
            <a:rPr lang="es-CL" sz="1000">
              <a:solidFill>
                <a:schemeClr val="dk1"/>
              </a:solidFill>
              <a:effectLst/>
              <a:latin typeface="+mn-lt"/>
              <a:ea typeface="+mn-ea"/>
              <a:cs typeface="+mn-cs"/>
            </a:rPr>
            <a:t>Con relación a la recepción de Láctea Mayor que informa Odepa, cabe señalar que a partir del mes de enero de 2018 se ha</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añadido a la información una nueva empresa (Comercial del Campo S.A.), productora principalmente de quesos, quesillos y</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mantequilla. </a:t>
          </a:r>
          <a:r>
            <a:rPr lang="es-ES" sz="1000">
              <a:solidFill>
                <a:schemeClr val="dk1"/>
              </a:solidFill>
              <a:effectLst/>
              <a:latin typeface="+mn-lt"/>
              <a:ea typeface="+mn-ea"/>
              <a:cs typeface="+mn-cs"/>
            </a:rPr>
            <a:t>La información que la incluye se encuentra designada en los cuadros estadísticos con una letra “A”, en tanto la información que no incluye a esta empresa, y que es directamente comparable con la de períodos anteriores tiene la denominación “B”.</a:t>
          </a:r>
          <a:endParaRPr lang="es-CL" sz="1000">
            <a:effectLst/>
          </a:endParaRPr>
        </a:p>
        <a:p>
          <a:pPr marL="0" indent="0" algn="just"/>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Una vez que se ha rectificado las cifras de láctea menor por parte del INE, la producción nacional estimada para el año 2017 es inferior al año 2016 en 0,4% (Anexo: Cuadro 1 ).</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Las regiones Metropolitana y del Bío Bío en conjunto presentan un incremento de 3,3% en la recepción para el mes de junio y, en lo acumulado al séptimo mes de 2018, la recepción de leche en estas regiones muestran una baja de 1,4% (Anexo: Cuadro 2A y 2B). Si bien Soprole tiene una variación positiva en la recepción de más de 2 millones de litros de leche, el resto de las plantas pertenecientes a estas regiones registran una variación acumulada negativa que mantiene una cantidad recepcionada en estas dos regiones de carácter negativo.</a:t>
          </a:r>
          <a:endParaRPr lang="es-CL" sz="1000">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s-CL" sz="800" b="0" i="0" baseline="0">
              <a:solidFill>
                <a:schemeClr val="dk1"/>
              </a:solidFill>
              <a:effectLst/>
              <a:latin typeface="+mn-lt"/>
              <a:ea typeface="+mn-ea"/>
              <a:cs typeface="+mn-cs"/>
            </a:rPr>
            <a:t>1.https://www.google.com/maps/d/viewer?mid=12w6TQ3z-RzRPbjgpBDbSlThGsOo&amp;msa=0&amp;ll=-40.640790934951646%2C-69.659500078125&amp;z=8</a:t>
          </a:r>
          <a:endParaRPr lang="es-CL" sz="800">
            <a:solidFill>
              <a:schemeClr val="dk1"/>
            </a:solidFill>
            <a:latin typeface="+mn-lt"/>
            <a:ea typeface="+mn-ea"/>
            <a:cs typeface="+mn-cs"/>
          </a:endParaRPr>
        </a:p>
      </xdr:txBody>
    </xdr:sp>
    <xdr:clientData/>
  </xdr:twoCellAnchor>
  <xdr:twoCellAnchor>
    <xdr:from>
      <xdr:col>0</xdr:col>
      <xdr:colOff>0</xdr:colOff>
      <xdr:row>63</xdr:row>
      <xdr:rowOff>49000</xdr:rowOff>
    </xdr:from>
    <xdr:to>
      <xdr:col>9</xdr:col>
      <xdr:colOff>1032984</xdr:colOff>
      <xdr:row>119</xdr:row>
      <xdr:rowOff>158884</xdr:rowOff>
    </xdr:to>
    <xdr:sp macro="" textlink="">
      <xdr:nvSpPr>
        <xdr:cNvPr id="4" name="3 CuadroTexto">
          <a:extLst>
            <a:ext uri="{FF2B5EF4-FFF2-40B4-BE49-F238E27FC236}">
              <a16:creationId xmlns:a16="http://schemas.microsoft.com/office/drawing/2014/main" id="{00000000-0008-0000-0300-000004000000}"/>
            </a:ext>
          </a:extLst>
        </xdr:cNvPr>
        <xdr:cNvSpPr txBox="1"/>
      </xdr:nvSpPr>
      <xdr:spPr>
        <a:xfrm>
          <a:off x="0" y="10027189"/>
          <a:ext cx="7546079" cy="9518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Continuando hacia el sur, durante el mes de junio la Región de La Araucanía tuvo nuevamente un incremento en su recepción del 8,0% y, en lo acumulado al primer semestre del año, la recepción de esta región presenta un alza del 13,4%. Esto a raíz del incremento en recepción de leche por parte de las plantas de Surlat y Quillayes. </a:t>
          </a:r>
        </a:p>
        <a:p>
          <a:pPr algn="just"/>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La Región de Los Ríos</a:t>
          </a:r>
          <a:r>
            <a:rPr lang="es-CL" sz="1000" baseline="0">
              <a:solidFill>
                <a:schemeClr val="dk1"/>
              </a:solidFill>
              <a:effectLst/>
              <a:latin typeface="+mn-lt"/>
              <a:ea typeface="+mn-ea"/>
              <a:cs typeface="+mn-cs"/>
            </a:rPr>
            <a:t> muestra un alza en su abastecimiento de leche de 8,3% para el mes de junio, lo que permite que al primer semestre su volumen total recepcionado se incremente en 2,3% respecto al primer semestre de 2017. Aun cuando se regista una baja en la recepción de la planta Los Lagos de Prolesur, el alza en la recepción de Colun permite que esta región presente una variación positiva en la recepción de leche.</a:t>
          </a:r>
        </a:p>
        <a:p>
          <a:pPr algn="just"/>
          <a:endParaRPr lang="es-CL" sz="1000" b="0" i="0" u="none" strike="noStrike"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En la Región de Los Lagos, se registra una caída de la recepción de 1,3%</a:t>
          </a:r>
          <a:r>
            <a:rPr lang="es-CL" sz="1000" baseline="0">
              <a:solidFill>
                <a:schemeClr val="dk1"/>
              </a:solidFill>
              <a:effectLst/>
              <a:latin typeface="+mn-lt"/>
              <a:ea typeface="+mn-ea"/>
              <a:cs typeface="+mn-cs"/>
            </a:rPr>
            <a:t> en relación a junio de 2017. En lo que va del año esta disminución llega al 4,6%. A pesar del aumento en el suministro de leche por Nestlé y Watt´s, las bajas en la recepción de Valle Verde, Lactalis, Chilolac y sobretodo Prolesur hacen que la recepción a junio del presente año refleje una caída del 4,6% en relación al mismo período dell año pasado.</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chemeClr val="dk1"/>
              </a:solidFill>
              <a:effectLst/>
              <a:latin typeface="+mn-lt"/>
              <a:ea typeface="+mn-ea"/>
              <a:cs typeface="+mn-cs"/>
            </a:rPr>
            <a:t>A nivel país, por segundo mes consecutivo existe un alza en la recepción de leche en 3,0%, sin embargo el efecto de la baja en la recepción de leche por la Región de Los Lagos permite que siga existiendo un nivel de aprovisionamiento de leche menor al año pasado, llegando al primer semestre del 2018 con una cifra inferior en 1,0% respecto del primer semestre de 2017.</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baseline="0">
              <a:solidFill>
                <a:sysClr val="windowText" lastClr="000000"/>
              </a:solidFill>
              <a:effectLst/>
              <a:latin typeface="+mn-lt"/>
              <a:ea typeface="+mn-ea"/>
              <a:cs typeface="+mn-cs"/>
            </a:rPr>
            <a:t>En la industria láctea mayor, en el período enero-junio (Anexo: Cuadro 3), las compras nacionales de leche cruda son encabezadas por Colun, con una recepción mayor en 14 millones de con relación al primer semestre de 2017 y una participación de 27,4% en el total de compras de leche. En segundo lugar, se ubica Nestlé, con un incremento de recepción de 2,5 millones de litros en relación al año pasado y una participación de 18,3%. Le siguen Watt´s con un aumento en el aprovisionamiento de leche de 7,5 millones y una cuota del total de compras de 11,9%. Del resto de las empresas, se registran aumentos en la recepción en Soprole, Surlat, Di-Watt´s, Lácteos Osorno y Comercial del Campo, por otra parte se registran caídas respecto al primer semestre del año anterior en Prolesur, las plantas de Lactalis, Valle Verde, Quillayes y Chilolac.</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0" i="0" u="none" strike="noStrike" baseline="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tx1"/>
              </a:solidFill>
              <a:effectLst/>
              <a:latin typeface="+mn-lt"/>
              <a:ea typeface="+mn-ea"/>
              <a:cs typeface="+mn-cs"/>
            </a:rPr>
            <a:t>Con relación a la elaboración industrial informada a Odepa (Anexo: Cuadro 5A), en el período enero-junio de 2018 muestra</a:t>
          </a:r>
          <a:r>
            <a:rPr lang="es-CL" sz="1000" baseline="0">
              <a:solidFill>
                <a:schemeClr val="tx1"/>
              </a:solidFill>
              <a:effectLst/>
              <a:latin typeface="+mn-lt"/>
              <a:ea typeface="+mn-ea"/>
              <a:cs typeface="+mn-cs"/>
            </a:rPr>
            <a:t> una baja en la producción de leche fluída, leche condensasa y leche en polvo. Respecto a este último producto es importante señalar la baja de elaboración en casi 3 mil toneladas (-7,9%), si bien aumentaron su producción Nestlé (5.621 toneladas) y Surlat (381 toneladas), se registran bajas importantes como Prolesur (7.109 toneladas), Lactalis (1.015 toneladas), Watt´s (763 toneladas) y Colun (17 toneladas). Por otra parte, se aumenta la producción en: quesillos (70,8%), quesos (17,8%), yogur (1,1%), manjar (4,5%), crema (34,7%) y mantequilla (24,6%).</a:t>
          </a: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baseline="0">
            <a:solidFill>
              <a:schemeClr val="tx1"/>
            </a:solidFill>
            <a:effectLst/>
            <a:latin typeface="+mn-lt"/>
            <a:ea typeface="+mn-ea"/>
            <a:cs typeface="+mn-cs"/>
          </a:endParaRPr>
        </a:p>
        <a:p>
          <a:pPr algn="just" eaLnBrk="1" fontAlgn="auto" latinLnBrk="0" hangingPunct="1"/>
          <a:r>
            <a:rPr lang="es-CL" sz="1000" baseline="0">
              <a:solidFill>
                <a:schemeClr val="dk1"/>
              </a:solidFill>
              <a:effectLst/>
              <a:latin typeface="+mn-lt"/>
              <a:ea typeface="+mn-ea"/>
              <a:cs typeface="+mn-cs"/>
            </a:rPr>
            <a:t>Respecto al origen de la leche recepcionada a junio de 2018 (Anexo: Cuadro 6) para la región Metropolitana esta proviene casi un 60% de las regiones de Valparaíso y la misma Metropolitana, también es importante la procedencia de la leche de la Región del Bíobío (28,6%). Siguiendo con las regiones de la zona sur, la recepción de leche en la región del Bíobio procede en su mayoría de la misma región (63,4%), el resto de su procedencia es de las regiones IX y X. El origen de las compras de leche en región de La Araucanía vienen en su mayoría de las regiones de Los Ríos (41,2%) y Los Lagos (36,8%), sólo el 21,5% del abastecimiento es de la misma región. La recepción en la región de Los Lagos procede en más de un 88% de la misma región, similar caso ocurre para la región de Los Ríos donde el origen del abastecimiento de leche se origina en más del 77% en esa región. </a:t>
          </a:r>
        </a:p>
        <a:p>
          <a:pPr algn="just" eaLnBrk="1" fontAlgn="auto" latinLnBrk="0" hangingPunct="1"/>
          <a:endParaRPr lang="es-CL" sz="1000">
            <a:effectLst/>
          </a:endParaRPr>
        </a:p>
        <a:p>
          <a:pPr algn="just" eaLnBrk="1" fontAlgn="auto" latinLnBrk="0" hangingPunct="1"/>
          <a:r>
            <a:rPr lang="es-CL" sz="1000" baseline="0">
              <a:solidFill>
                <a:schemeClr val="dk1"/>
              </a:solidFill>
              <a:effectLst/>
              <a:latin typeface="+mn-lt"/>
              <a:ea typeface="+mn-ea"/>
              <a:cs typeface="+mn-cs"/>
            </a:rPr>
            <a:t>A nivel nacional el origen de la recepción de leche proviene en su mayoría de las regiones de Los Lagos (30,9%) y Los Ríos (51,4%), en menor medida participan la región del Bíobio (6,7%) y La Araucanía (3,9%) y las regiones V, RM, VI y VII que en conjunto totalizan un 7,1%.</a:t>
          </a:r>
          <a:endParaRPr lang="es-CL" sz="1000">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1000">
            <a:solidFill>
              <a:schemeClr val="tx1"/>
            </a:solidFill>
            <a:effectLst/>
          </a:endParaRPr>
        </a:p>
        <a:p>
          <a:pPr eaLnBrk="1" fontAlgn="auto" latinLnBrk="0" hangingPunct="1"/>
          <a:r>
            <a:rPr lang="es-ES" sz="1000" b="1" i="1">
              <a:solidFill>
                <a:schemeClr val="dk1"/>
              </a:solidFill>
              <a:effectLst/>
              <a:latin typeface="+mn-lt"/>
              <a:ea typeface="+mn-ea"/>
              <a:cs typeface="+mn-cs"/>
            </a:rPr>
            <a:t>Evolución de los precios al productor y consumidor</a:t>
          </a:r>
          <a:endParaRPr lang="es-CL" sz="1000">
            <a:effectLst/>
          </a:endParaRPr>
        </a:p>
        <a:p>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Los precios al productor a nivel nacional de las plantas que informan a Odepa, dan cuenta de un alza de $</a:t>
          </a:r>
          <a:r>
            <a:rPr lang="es-CL" sz="1000" baseline="0">
              <a:solidFill>
                <a:schemeClr val="dk1"/>
              </a:solidFill>
              <a:effectLst/>
              <a:latin typeface="+mn-lt"/>
              <a:ea typeface="+mn-ea"/>
              <a:cs typeface="+mn-cs"/>
            </a:rPr>
            <a:t> 0,1 </a:t>
          </a:r>
          <a:r>
            <a:rPr lang="es-CL" sz="1000">
              <a:solidFill>
                <a:schemeClr val="dk1"/>
              </a:solidFill>
              <a:effectLst/>
              <a:latin typeface="+mn-lt"/>
              <a:ea typeface="+mn-ea"/>
              <a:cs typeface="+mn-cs"/>
            </a:rPr>
            <a:t>por litro entre junio y el mes anterior, con lo que en promedio llega a $241,1 por litro. </a:t>
          </a:r>
          <a:r>
            <a:rPr lang="es-CL" sz="1000" baseline="0">
              <a:solidFill>
                <a:schemeClr val="dk1"/>
              </a:solidFill>
              <a:effectLst/>
              <a:latin typeface="+mn-lt"/>
              <a:ea typeface="+mn-ea"/>
              <a:cs typeface="+mn-cs"/>
            </a:rPr>
            <a:t>Si esto se compara frente al mes de junio de 2017 la situación refleja que el precio promedio pagado a productor sube en 0,7%. (Anexo: Cuadro 4 y Gráfico 6). En relación al mes anterior, mientras el precio promedio pagado en la región de Los Ríos aumenta en 0,4%, en la región de Los Lagos el precio promedio pagado a productor cae un 0,9%.</a:t>
          </a:r>
          <a:endParaRPr lang="es-CL" sz="1000">
            <a:effectLst/>
          </a:endParaRPr>
        </a:p>
        <a:p>
          <a:pPr algn="just" eaLnBrk="1" fontAlgn="auto" latinLnBrk="0" hangingPunct="1"/>
          <a:endParaRPr lang="es-CL" sz="1000">
            <a:solidFill>
              <a:schemeClr val="dk1"/>
            </a:solidFill>
            <a:effectLst/>
            <a:latin typeface="+mn-lt"/>
            <a:ea typeface="+mn-ea"/>
            <a:cs typeface="+mn-cs"/>
          </a:endParaRPr>
        </a:p>
        <a:p>
          <a:pPr algn="just" eaLnBrk="1" fontAlgn="auto" latinLnBrk="0" hangingPunct="1"/>
          <a:r>
            <a:rPr lang="es-CL" sz="1000">
              <a:solidFill>
                <a:schemeClr val="dk1"/>
              </a:solidFill>
              <a:effectLst/>
              <a:latin typeface="+mn-lt"/>
              <a:ea typeface="+mn-ea"/>
              <a:cs typeface="+mn-cs"/>
            </a:rPr>
            <a:t>Respecto al remate quincenal de </a:t>
          </a:r>
          <a:r>
            <a:rPr lang="es-CL" sz="1000" i="1">
              <a:solidFill>
                <a:schemeClr val="dk1"/>
              </a:solidFill>
              <a:effectLst/>
              <a:latin typeface="+mn-lt"/>
              <a:ea typeface="+mn-ea"/>
              <a:cs typeface="+mn-cs"/>
            </a:rPr>
            <a:t>Global </a:t>
          </a:r>
          <a:r>
            <a:rPr lang="es-CL" sz="1000">
              <a:solidFill>
                <a:schemeClr val="dk1"/>
              </a:solidFill>
              <a:effectLst/>
              <a:latin typeface="+mn-lt"/>
              <a:ea typeface="+mn-ea"/>
              <a:cs typeface="+mn-cs"/>
            </a:rPr>
            <a:t>Dairy Trade (GDT) (Anexo: Gráfico 8)  los precios del último remate mensualizados señalan que la leche en polvo descremada, la leche en polvo entera y el queso cheddar han aumentado en 1,9%, 0,6% y 0,2% respectivamente. Por otro lado, la mantequilla ha disminuido su valor en 7,1%. Respecto a un año atrás, salvo la leche descremada en polvo que se ha incrementado en 0,3%, el resto des los productos mencionados anteriormente han disminuido sus cifras: leche entera en polvo (6,1%), mantequilla (16,4%) y queso cheddar (7,7%).</a:t>
          </a:r>
          <a:endParaRPr lang="es-CL" sz="1000">
            <a:effectLst/>
          </a:endParaRPr>
        </a:p>
        <a:p>
          <a:pPr algn="just"/>
          <a:endParaRPr lang="es-CL" sz="1000">
            <a:solidFill>
              <a:srgbClr val="FF0000"/>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ES" sz="1000">
              <a:solidFill>
                <a:schemeClr val="dk1"/>
              </a:solidFill>
              <a:effectLst/>
              <a:latin typeface="+mn-lt"/>
              <a:ea typeface="+mn-ea"/>
              <a:cs typeface="+mn-cs"/>
            </a:rPr>
            <a:t>En el remate</a:t>
          </a:r>
          <a:r>
            <a:rPr lang="es-ES" sz="1000" baseline="0">
              <a:solidFill>
                <a:schemeClr val="dk1"/>
              </a:solidFill>
              <a:effectLst/>
              <a:latin typeface="+mn-lt"/>
              <a:ea typeface="+mn-ea"/>
              <a:cs typeface="+mn-cs"/>
            </a:rPr>
            <a:t> del 7 de agosto n</a:t>
          </a:r>
          <a:r>
            <a:rPr lang="es-ES" sz="1000">
              <a:solidFill>
                <a:schemeClr val="dk1"/>
              </a:solidFill>
              <a:effectLst/>
              <a:latin typeface="+mn-lt"/>
              <a:ea typeface="+mn-ea"/>
              <a:cs typeface="+mn-cs"/>
            </a:rPr>
            <a:t>o hubo</a:t>
          </a:r>
          <a:r>
            <a:rPr lang="es-ES" sz="1000" baseline="0">
              <a:solidFill>
                <a:schemeClr val="dk1"/>
              </a:solidFill>
              <a:effectLst/>
              <a:latin typeface="+mn-lt"/>
              <a:ea typeface="+mn-ea"/>
              <a:cs typeface="+mn-cs"/>
            </a:rPr>
            <a:t> variaciones en e</a:t>
          </a:r>
          <a:r>
            <a:rPr lang="es-ES" sz="1000">
              <a:solidFill>
                <a:schemeClr val="dk1"/>
              </a:solidFill>
              <a:effectLst/>
              <a:latin typeface="+mn-lt"/>
              <a:ea typeface="+mn-ea"/>
              <a:cs typeface="+mn-cs"/>
            </a:rPr>
            <a:t>l índice de precios GDT, con un promedio de precio de venta de $ 3.136 por tonelada, habiendo caído un 1,7 por ciento en el venta previa, de acuerdo con GDT </a:t>
          </a:r>
          <a:r>
            <a:rPr lang="es-ES" sz="1000" i="1">
              <a:solidFill>
                <a:schemeClr val="dk1"/>
              </a:solidFill>
              <a:effectLst/>
              <a:latin typeface="+mn-lt"/>
              <a:ea typeface="+mn-ea"/>
              <a:cs typeface="+mn-cs"/>
            </a:rPr>
            <a:t>Events</a:t>
          </a:r>
          <a:r>
            <a:rPr lang="es-ES" sz="1000">
              <a:solidFill>
                <a:schemeClr val="dk1"/>
              </a:solidFill>
              <a:effectLst/>
              <a:latin typeface="+mn-lt"/>
              <a:ea typeface="+mn-ea"/>
              <a:cs typeface="+mn-cs"/>
            </a:rPr>
            <a:t>. La cantidad de producto vendido, sin embargo, creció 33,9 por ciento en comparación con la subasta anterior a un total de 34.076 toneladas.</a:t>
          </a:r>
          <a:r>
            <a:rPr lang="es-ES" sz="1000" baseline="0">
              <a:solidFill>
                <a:schemeClr val="dk1"/>
              </a:solidFill>
              <a:effectLst/>
              <a:latin typeface="+mn-lt"/>
              <a:ea typeface="+mn-ea"/>
              <a:cs typeface="+mn-cs"/>
            </a:rPr>
            <a:t> Por su parte, l</a:t>
          </a:r>
          <a:r>
            <a:rPr lang="es-ES" sz="1000">
              <a:solidFill>
                <a:schemeClr val="dk1"/>
              </a:solidFill>
              <a:effectLst/>
              <a:latin typeface="+mn-lt"/>
              <a:ea typeface="+mn-ea"/>
              <a:cs typeface="+mn-cs"/>
            </a:rPr>
            <a:t>os precios han estado cayendo en los últimos meses ya que la producción del mayor exportador de productos lácteos del mundo, Nueva Zelanda, comenzó a</a:t>
          </a:r>
          <a:r>
            <a:rPr lang="es-ES" sz="1000" baseline="0">
              <a:solidFill>
                <a:schemeClr val="dk1"/>
              </a:solidFill>
              <a:effectLst/>
              <a:latin typeface="+mn-lt"/>
              <a:ea typeface="+mn-ea"/>
              <a:cs typeface="+mn-cs"/>
            </a:rPr>
            <a:t> incrementarse </a:t>
          </a:r>
          <a:r>
            <a:rPr lang="es-ES" sz="1000">
              <a:solidFill>
                <a:schemeClr val="dk1"/>
              </a:solidFill>
              <a:effectLst/>
              <a:latin typeface="+mn-lt"/>
              <a:ea typeface="+mn-ea"/>
              <a:cs typeface="+mn-cs"/>
            </a:rPr>
            <a:t>después de los problemas relacionados con el clima a principios de año, sugiriendo mayor oferta</a:t>
          </a:r>
          <a:r>
            <a:rPr lang="es-ES" sz="1000" baseline="0">
              <a:solidFill>
                <a:schemeClr val="dk1"/>
              </a:solidFill>
              <a:effectLst/>
              <a:latin typeface="+mn-lt"/>
              <a:ea typeface="+mn-ea"/>
              <a:cs typeface="+mn-cs"/>
            </a:rPr>
            <a:t> a nivel global. </a:t>
          </a:r>
          <a:endParaRPr lang="es-CL" sz="1000">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s-CL" sz="900" b="0" i="0" u="none" strike="noStrike" baseline="0">
            <a:solidFill>
              <a:sysClr val="windowText" lastClr="000000"/>
            </a:solidFill>
            <a:effectLst/>
            <a:latin typeface="+mn-lt"/>
            <a:ea typeface="+mn-ea"/>
            <a:cs typeface="+mn-cs"/>
          </a:endParaRPr>
        </a:p>
      </xdr:txBody>
    </xdr:sp>
    <xdr:clientData/>
  </xdr:twoCellAnchor>
  <xdr:twoCellAnchor>
    <xdr:from>
      <xdr:col>0</xdr:col>
      <xdr:colOff>0</xdr:colOff>
      <xdr:row>122</xdr:row>
      <xdr:rowOff>95490</xdr:rowOff>
    </xdr:from>
    <xdr:to>
      <xdr:col>9</xdr:col>
      <xdr:colOff>988788</xdr:colOff>
      <xdr:row>183</xdr:row>
      <xdr:rowOff>60212</xdr:rowOff>
    </xdr:to>
    <xdr:sp macro="" textlink="">
      <xdr:nvSpPr>
        <xdr:cNvPr id="5" name="4 CuadroTexto">
          <a:extLst>
            <a:ext uri="{FF2B5EF4-FFF2-40B4-BE49-F238E27FC236}">
              <a16:creationId xmlns:a16="http://schemas.microsoft.com/office/drawing/2014/main" id="{00000000-0008-0000-0300-000005000000}"/>
            </a:ext>
          </a:extLst>
        </xdr:cNvPr>
        <xdr:cNvSpPr txBox="1"/>
      </xdr:nvSpPr>
      <xdr:spPr>
        <a:xfrm>
          <a:off x="0" y="20011764"/>
          <a:ext cx="7501883" cy="94776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L" sz="1000">
              <a:solidFill>
                <a:schemeClr val="dk1"/>
              </a:solidFill>
              <a:effectLst/>
              <a:latin typeface="+mn-lt"/>
              <a:ea typeface="+mn-ea"/>
              <a:cs typeface="+mn-cs"/>
            </a:rPr>
            <a:t>El</a:t>
          </a:r>
          <a:r>
            <a:rPr lang="es-CL" sz="1000" baseline="0">
              <a:solidFill>
                <a:schemeClr val="dk1"/>
              </a:solidFill>
              <a:effectLst/>
              <a:latin typeface="+mn-lt"/>
              <a:ea typeface="+mn-ea"/>
              <a:cs typeface="+mn-cs"/>
            </a:rPr>
            <a:t> precio pagado a productor a nivel nacional en términos de dólares equivale a 0,38 US$/litros durante el mes </a:t>
          </a:r>
          <a:r>
            <a:rPr lang="es-CL" sz="1000" baseline="0">
              <a:solidFill>
                <a:sysClr val="windowText" lastClr="000000"/>
              </a:solidFill>
              <a:effectLst/>
              <a:latin typeface="+mn-lt"/>
              <a:ea typeface="+mn-ea"/>
              <a:cs typeface="+mn-cs"/>
            </a:rPr>
            <a:t>de mayo, </a:t>
          </a:r>
          <a:r>
            <a:rPr lang="es-CL" sz="1000" baseline="0">
              <a:solidFill>
                <a:schemeClr val="dk1"/>
              </a:solidFill>
              <a:effectLst/>
              <a:latin typeface="+mn-lt"/>
              <a:ea typeface="+mn-ea"/>
              <a:cs typeface="+mn-cs"/>
            </a:rPr>
            <a:t>cifra menor en 0,01 US$/litro respecto al mes anterior. Esta cifra es mayor al que se paga en Argentina (0,27 US$/litro), Uruguay (0,34 US$/litro), Nueva Zelanda (0,37 US$/litro), Estados Unidos (0,36 US$/litro). Por su parte en Brasil y en el promedio de la Unión Europea también se paga 0,38 US$/litro durante mayo del presente año (Anexo: Gráfico 9).</a:t>
          </a:r>
        </a:p>
        <a:p>
          <a:pPr marL="0" indent="0" algn="just"/>
          <a:endParaRPr lang="es-CL" sz="1000" baseline="0">
            <a:solidFill>
              <a:schemeClr val="dk1"/>
            </a:solidFill>
            <a:effectLst/>
            <a:latin typeface="+mn-lt"/>
            <a:ea typeface="+mn-ea"/>
            <a:cs typeface="+mn-cs"/>
          </a:endParaRPr>
        </a:p>
        <a:p>
          <a:pPr marL="0" indent="0" algn="just"/>
          <a:r>
            <a:rPr lang="es-CL" sz="1000" baseline="0">
              <a:solidFill>
                <a:schemeClr val="dk1"/>
              </a:solidFill>
              <a:effectLst/>
              <a:latin typeface="+mn-lt"/>
              <a:ea typeface="+mn-ea"/>
              <a:cs typeface="+mn-cs"/>
            </a:rPr>
            <a:t>De acuerdo a lo que informa FAO, el índice de precios de los productos lácteos durante julio indica un promedio de 199,1 puntos, 14,1 puntos (o un 6,6 %) menos que en junio. En este nivel, el índice se ubicó un 10,7 % por encima del nivel de enero de 2018, aunque sigue estando un 8 % por debajo del nivel correspondiente al mismo mes de hace un año. Los precios internacionales de todos los productos lácteos (representados en el índice) disminuyeron, siendo las caídas más pronunciadas las registradas para la mantequilla y los quesos. También disminuyeron los precios de la leche entera en polvo y la leche desnatada en polvo. Los mercados de productos lácteos continuaron sufriendo presiones a la baja, respaldados por la abundancia de suministros para la exportación, entre los que cabe citar las buenas perspectivas sobre la producción en Nueva Zelandia</a:t>
          </a:r>
          <a:r>
            <a:rPr lang="es-CL" sz="1000" b="0" i="0">
              <a:solidFill>
                <a:schemeClr val="dk1"/>
              </a:solidFill>
              <a:effectLst/>
              <a:latin typeface="+mn-lt"/>
              <a:ea typeface="+mn-ea"/>
              <a:cs typeface="+mn-cs"/>
            </a:rPr>
            <a:t>.</a:t>
          </a:r>
          <a:endParaRPr lang="es-CL" sz="1000">
            <a:solidFill>
              <a:schemeClr val="dk1"/>
            </a:solidFill>
            <a:effectLst/>
            <a:latin typeface="+mn-lt"/>
            <a:ea typeface="+mn-ea"/>
            <a:cs typeface="+mn-cs"/>
          </a:endParaRPr>
        </a:p>
        <a:p>
          <a:pPr algn="just"/>
          <a:endParaRPr lang="es-CL" sz="10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s-CL" sz="1000">
              <a:solidFill>
                <a:schemeClr val="dk1"/>
              </a:solidFill>
              <a:effectLst/>
              <a:latin typeface="+mn-lt"/>
              <a:ea typeface="+mn-ea"/>
              <a:cs typeface="+mn-cs"/>
            </a:rPr>
            <a:t>El</a:t>
          </a:r>
          <a:r>
            <a:rPr lang="es-CL" sz="1000" baseline="0">
              <a:solidFill>
                <a:schemeClr val="dk1"/>
              </a:solidFill>
              <a:effectLst/>
              <a:latin typeface="+mn-lt"/>
              <a:ea typeface="+mn-ea"/>
              <a:cs typeface="+mn-cs"/>
            </a:rPr>
            <a:t> índice de precios pagado al consumidor en julio</a:t>
          </a:r>
          <a:r>
            <a:rPr lang="es-CL" sz="1000">
              <a:solidFill>
                <a:schemeClr val="dk1"/>
              </a:solidFill>
              <a:effectLst/>
              <a:latin typeface="+mn-lt"/>
              <a:ea typeface="+mn-ea"/>
              <a:cs typeface="+mn-cs"/>
            </a:rPr>
            <a:t>, según datos recolectados por INE (Anexo: Gráfico</a:t>
          </a:r>
          <a:r>
            <a:rPr lang="es-CL" sz="1000" baseline="0">
              <a:solidFill>
                <a:schemeClr val="dk1"/>
              </a:solidFill>
              <a:effectLst/>
              <a:latin typeface="+mn-lt"/>
              <a:ea typeface="+mn-ea"/>
              <a:cs typeface="+mn-cs"/>
            </a:rPr>
            <a:t> 10</a:t>
          </a:r>
          <a:r>
            <a:rPr lang="es-CL" sz="1000">
              <a:solidFill>
                <a:schemeClr val="dk1"/>
              </a:solidFill>
              <a:effectLst/>
              <a:latin typeface="+mn-lt"/>
              <a:ea typeface="+mn-ea"/>
              <a:cs typeface="+mn-cs"/>
            </a:rPr>
            <a:t>), con respecto al</a:t>
          </a:r>
          <a:r>
            <a:rPr lang="es-CL" sz="1000" baseline="0">
              <a:solidFill>
                <a:schemeClr val="dk1"/>
              </a:solidFill>
              <a:effectLst/>
              <a:latin typeface="+mn-lt"/>
              <a:ea typeface="+mn-ea"/>
              <a:cs typeface="+mn-cs"/>
            </a:rPr>
            <a:t> mes anterior</a:t>
          </a:r>
          <a:r>
            <a:rPr lang="es-CL" sz="1000">
              <a:solidFill>
                <a:schemeClr val="dk1"/>
              </a:solidFill>
              <a:effectLst/>
              <a:latin typeface="+mn-lt"/>
              <a:ea typeface="+mn-ea"/>
              <a:cs typeface="+mn-cs"/>
            </a:rPr>
            <a:t> exhiben</a:t>
          </a:r>
          <a:r>
            <a:rPr lang="es-CL" sz="1000" baseline="0">
              <a:solidFill>
                <a:schemeClr val="dk1"/>
              </a:solidFill>
              <a:effectLst/>
              <a:latin typeface="+mn-lt"/>
              <a:ea typeface="+mn-ea"/>
              <a:cs typeface="+mn-cs"/>
            </a:rPr>
            <a:t> </a:t>
          </a:r>
          <a:r>
            <a:rPr lang="es-CL" sz="1000">
              <a:solidFill>
                <a:schemeClr val="dk1"/>
              </a:solidFill>
              <a:effectLst/>
              <a:latin typeface="+mn-lt"/>
              <a:ea typeface="+mn-ea"/>
              <a:cs typeface="+mn-cs"/>
            </a:rPr>
            <a:t>un alza en</a:t>
          </a:r>
          <a:r>
            <a:rPr lang="es-CL" sz="1000" baseline="0">
              <a:solidFill>
                <a:schemeClr val="dk1"/>
              </a:solidFill>
              <a:effectLst/>
              <a:latin typeface="+mn-lt"/>
              <a:ea typeface="+mn-ea"/>
              <a:cs typeface="+mn-cs"/>
            </a:rPr>
            <a:t> la leche en polvo (2,8%), leche conservada (1,7%), yogur (0,1%) y queso (1,0%), y una baja en leche líquida (0,5%) y postres (0,5%). En lo acumulado del año todos los productos anteriormente descritos presentan incrementos: leche en polvo (4,3%), leche líquida (4,6%), leche conservada (6,1%), yogur (0,2%), postres (2,0%) y queso (1,0%).</a:t>
          </a:r>
          <a:endParaRPr lang="es-CL" sz="1000">
            <a:solidFill>
              <a:schemeClr val="dk1"/>
            </a:solidFill>
            <a:effectLst/>
            <a:latin typeface="+mn-lt"/>
            <a:ea typeface="+mn-ea"/>
            <a:cs typeface="+mn-cs"/>
          </a:endParaRPr>
        </a:p>
        <a:p>
          <a:pPr algn="just"/>
          <a:endParaRPr lang="es-CL" sz="1000">
            <a:solidFill>
              <a:schemeClr val="dk1"/>
            </a:solidFill>
            <a:effectLst/>
            <a:latin typeface="+mn-lt"/>
            <a:ea typeface="+mn-ea"/>
            <a:cs typeface="+mn-cs"/>
          </a:endParaRPr>
        </a:p>
        <a:p>
          <a:r>
            <a:rPr lang="es-ES" sz="1000" b="1" i="1">
              <a:solidFill>
                <a:schemeClr val="dk1"/>
              </a:solidFill>
              <a:effectLst/>
              <a:latin typeface="+mn-lt"/>
              <a:ea typeface="+mn-ea"/>
              <a:cs typeface="+mn-cs"/>
            </a:rPr>
            <a:t>Comercio exterior de lácteos a</a:t>
          </a:r>
          <a:r>
            <a:rPr lang="es-ES" sz="1000" b="1" i="1" baseline="0">
              <a:solidFill>
                <a:schemeClr val="dk1"/>
              </a:solidFill>
              <a:effectLst/>
              <a:latin typeface="+mn-lt"/>
              <a:ea typeface="+mn-ea"/>
              <a:cs typeface="+mn-cs"/>
            </a:rPr>
            <a:t> julio</a:t>
          </a:r>
          <a:r>
            <a:rPr lang="es-ES" sz="1000" b="1" i="1">
              <a:solidFill>
                <a:schemeClr val="dk1"/>
              </a:solidFill>
              <a:effectLst/>
              <a:latin typeface="+mn-lt"/>
              <a:ea typeface="+mn-ea"/>
              <a:cs typeface="+mn-cs"/>
            </a:rPr>
            <a:t> de 2018</a:t>
          </a:r>
        </a:p>
        <a:p>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Al mes de</a:t>
          </a:r>
          <a:r>
            <a:rPr lang="es-CL" sz="1000" baseline="0">
              <a:solidFill>
                <a:schemeClr val="dk1"/>
              </a:solidFill>
              <a:effectLst/>
              <a:latin typeface="+mn-lt"/>
              <a:ea typeface="+mn-ea"/>
              <a:cs typeface="+mn-cs"/>
            </a:rPr>
            <a:t> julio</a:t>
          </a:r>
          <a:r>
            <a:rPr lang="es-CL" sz="1000">
              <a:solidFill>
                <a:schemeClr val="dk1"/>
              </a:solidFill>
              <a:effectLst/>
              <a:latin typeface="+mn-lt"/>
              <a:ea typeface="+mn-ea"/>
              <a:cs typeface="+mn-cs"/>
            </a:rPr>
            <a:t> de 2018 las</a:t>
          </a:r>
          <a:r>
            <a:rPr lang="es-CL" sz="1000" baseline="0">
              <a:solidFill>
                <a:schemeClr val="dk1"/>
              </a:solidFill>
              <a:effectLst/>
              <a:latin typeface="+mn-lt"/>
              <a:ea typeface="+mn-ea"/>
              <a:cs typeface="+mn-cs"/>
            </a:rPr>
            <a:t> importaciones presentan</a:t>
          </a:r>
          <a:r>
            <a:rPr lang="es-CL" sz="1000">
              <a:solidFill>
                <a:schemeClr val="dk1"/>
              </a:solidFill>
              <a:effectLst/>
              <a:latin typeface="+mn-lt"/>
              <a:ea typeface="+mn-ea"/>
              <a:cs typeface="+mn-cs"/>
            </a:rPr>
            <a:t> una</a:t>
          </a:r>
          <a:r>
            <a:rPr lang="es-CL" sz="1000" baseline="0">
              <a:solidFill>
                <a:schemeClr val="dk1"/>
              </a:solidFill>
              <a:effectLst/>
              <a:latin typeface="+mn-lt"/>
              <a:ea typeface="+mn-ea"/>
              <a:cs typeface="+mn-cs"/>
            </a:rPr>
            <a:t> disminución</a:t>
          </a:r>
          <a:r>
            <a:rPr lang="es-CL" sz="1000">
              <a:solidFill>
                <a:schemeClr val="dk1"/>
              </a:solidFill>
              <a:effectLst/>
              <a:latin typeface="+mn-lt"/>
              <a:ea typeface="+mn-ea"/>
              <a:cs typeface="+mn-cs"/>
            </a:rPr>
            <a:t> de 2,3% en su valor respecto al</a:t>
          </a:r>
          <a:r>
            <a:rPr lang="es-CL" sz="1000" baseline="0">
              <a:solidFill>
                <a:schemeClr val="dk1"/>
              </a:solidFill>
              <a:effectLst/>
              <a:latin typeface="+mn-lt"/>
              <a:ea typeface="+mn-ea"/>
              <a:cs typeface="+mn-cs"/>
            </a:rPr>
            <a:t> año </a:t>
          </a:r>
          <a:r>
            <a:rPr lang="es-CL" sz="1000">
              <a:solidFill>
                <a:schemeClr val="dk1"/>
              </a:solidFill>
              <a:effectLst/>
              <a:latin typeface="+mn-lt"/>
              <a:ea typeface="+mn-ea"/>
              <a:cs typeface="+mn-cs"/>
            </a:rPr>
            <a:t>2017, alcanzando una cifra de USD 199,9 millones. Expresadas en litros equivalentes, las importaciones alcanzan a una</a:t>
          </a:r>
          <a:r>
            <a:rPr lang="es-CL" sz="1000" baseline="0">
              <a:solidFill>
                <a:schemeClr val="dk1"/>
              </a:solidFill>
              <a:effectLst/>
              <a:latin typeface="+mn-lt"/>
              <a:ea typeface="+mn-ea"/>
              <a:cs typeface="+mn-cs"/>
            </a:rPr>
            <a:t> cantidad</a:t>
          </a:r>
          <a:r>
            <a:rPr lang="es-CL" sz="1000">
              <a:solidFill>
                <a:schemeClr val="dk1"/>
              </a:solidFill>
              <a:effectLst/>
              <a:latin typeface="+mn-lt"/>
              <a:ea typeface="+mn-ea"/>
              <a:cs typeface="+mn-cs"/>
            </a:rPr>
            <a:t> de 479,4 millones de litros (Anexo:</a:t>
          </a:r>
          <a:r>
            <a:rPr lang="es-CL" sz="1000" baseline="0">
              <a:solidFill>
                <a:schemeClr val="dk1"/>
              </a:solidFill>
              <a:effectLst/>
              <a:latin typeface="+mn-lt"/>
              <a:ea typeface="+mn-ea"/>
              <a:cs typeface="+mn-cs"/>
            </a:rPr>
            <a:t> Cuadro 7)</a:t>
          </a:r>
          <a:r>
            <a:rPr lang="es-CL" sz="1000">
              <a:solidFill>
                <a:schemeClr val="dk1"/>
              </a:solidFill>
              <a:effectLst/>
              <a:latin typeface="+mn-lt"/>
              <a:ea typeface="+mn-ea"/>
              <a:cs typeface="+mn-cs"/>
            </a:rPr>
            <a:t>, presentando un</a:t>
          </a:r>
          <a:r>
            <a:rPr lang="es-CL" sz="1000" baseline="0">
              <a:solidFill>
                <a:schemeClr val="dk1"/>
              </a:solidFill>
              <a:effectLst/>
              <a:latin typeface="+mn-lt"/>
              <a:ea typeface="+mn-ea"/>
              <a:cs typeface="+mn-cs"/>
            </a:rPr>
            <a:t>a baja</a:t>
          </a:r>
          <a:r>
            <a:rPr lang="es-CL" sz="1000">
              <a:solidFill>
                <a:schemeClr val="dk1"/>
              </a:solidFill>
              <a:effectLst/>
              <a:latin typeface="+mn-lt"/>
              <a:ea typeface="+mn-ea"/>
              <a:cs typeface="+mn-cs"/>
            </a:rPr>
            <a:t> de 1,5% con respecto al volumen importado de julio de 2017. </a:t>
          </a:r>
        </a:p>
        <a:p>
          <a:pPr marL="0" indent="0" algn="just"/>
          <a:endParaRPr lang="es-CL" sz="1000">
            <a:solidFill>
              <a:schemeClr val="dk1"/>
            </a:solidFill>
            <a:effectLst/>
            <a:latin typeface="+mn-lt"/>
            <a:ea typeface="+mn-ea"/>
            <a:cs typeface="+mn-cs"/>
          </a:endParaRPr>
        </a:p>
        <a:p>
          <a:pPr marL="0" indent="0" algn="just"/>
          <a:r>
            <a:rPr lang="es-CL" sz="1000">
              <a:solidFill>
                <a:schemeClr val="dk1"/>
              </a:solidFill>
              <a:effectLst/>
              <a:latin typeface="+mn-lt"/>
              <a:ea typeface="+mn-ea"/>
              <a:cs typeface="+mn-cs"/>
            </a:rPr>
            <a:t>Del total del valor CIF importado un 61% corresponde a quesos (66% del total en términos de litros de equivalente leche). Las cantidades importadas de quesos se han incrementado en 5,5% con respecto a igual período, llegando a 31.662 toneladas en julio de 2018 (Anexo: Cuadro 8). Destacan en la participación del volumen importado los quesos provenientes de Alemania (26,4%), Nueva Zelanda (20,3%), Estados Unidos (18,9%), Argentina (12,4%) y Holanda (9,6%). Respecto a lo acumulado a julio del presente año se registran un aumento de los envíos desde: Alemania (2.509 toneladas), Estados Unidos (884 toneladas) y Argentina (630 toneladas). Por su parte existe una disminuciones de las importaciones dsdee Holanda (2.386 toneladas) y Nueva Zelanda (184 toneladas) (Anexo: Cuadro 9).</a:t>
          </a:r>
        </a:p>
        <a:p>
          <a:pPr marL="0" indent="0" algn="just"/>
          <a:endParaRPr lang="es-CL" sz="1000">
            <a:solidFill>
              <a:schemeClr val="dk1"/>
            </a:solidFill>
            <a:effectLst/>
            <a:latin typeface="+mn-lt"/>
            <a:ea typeface="+mn-ea"/>
            <a:cs typeface="+mn-cs"/>
          </a:endParaRPr>
        </a:p>
        <a:p>
          <a:pPr marL="0" indent="0" algn="just"/>
          <a:r>
            <a:rPr lang="es-CL" sz="1000">
              <a:solidFill>
                <a:schemeClr val="dk1"/>
              </a:solidFill>
              <a:effectLst/>
              <a:latin typeface="+mn-lt"/>
              <a:ea typeface="+mn-ea"/>
              <a:cs typeface="+mn-cs"/>
            </a:rPr>
            <a:t>Dentro de la</a:t>
          </a:r>
          <a:r>
            <a:rPr lang="es-CL" sz="1000" baseline="0">
              <a:solidFill>
                <a:schemeClr val="dk1"/>
              </a:solidFill>
              <a:effectLst/>
              <a:latin typeface="+mn-lt"/>
              <a:ea typeface="+mn-ea"/>
              <a:cs typeface="+mn-cs"/>
            </a:rPr>
            <a:t> importación de quesos, la variedad que más se importa es el gouda que a julio del presente año acumula 17.766 toneladas, un 56,1% de la cantidad total de quesos importados. Esta cifra disminuye en 507 toneladas respecto a lo acumulado a julio de 2017. En cuanto al valor CIF unitario, el valor alcanzado a julio de 2018 corresponde a 3.395 US$/ton, siendo un 3,9% inferior al mismo período del año pasado. En cuanto al origen del queso gouda, un 40,4% proviene de Alemania, 35,3% desde Nueva Zelanda, un 15,5% de Holanbda y un 8,1% de Argentina. Siguiendo con la procedencia de esta variedad, comparando el período enero-julio 2018 con enero-julio 2017 se incrementan los envíos desde Alemania (2.302 toneladas) y Argentina (196 toneladas) y disminuyen las partidas desde Holanda (2.548 toneladas) y Nueva Zelanda (232 toneladas).</a:t>
          </a:r>
          <a:endParaRPr lang="es-CL" sz="1000">
            <a:solidFill>
              <a:schemeClr val="dk1"/>
            </a:solidFill>
            <a:effectLst/>
            <a:latin typeface="+mn-lt"/>
            <a:ea typeface="+mn-ea"/>
            <a:cs typeface="+mn-cs"/>
          </a:endParaRPr>
        </a:p>
        <a:p>
          <a:pPr algn="just"/>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El segundo producto</a:t>
          </a:r>
          <a:r>
            <a:rPr lang="es-CL" sz="1000" baseline="0">
              <a:solidFill>
                <a:schemeClr val="dk1"/>
              </a:solidFill>
              <a:effectLst/>
              <a:latin typeface="+mn-lt"/>
              <a:ea typeface="+mn-ea"/>
              <a:cs typeface="+mn-cs"/>
            </a:rPr>
            <a:t> más importado corresponde a la leche en polvo que en su conjunto alcanza un 17,0% del total del valor CIF (en términos de de litros equivalente leche esto representa un 29,5%). En cantidades, a julio de 2018 este producto alcanza una cifra de 13.943 toneladas, siendo un 13,6% inferior al año pasado </a:t>
          </a:r>
          <a:r>
            <a:rPr lang="es-CL" sz="1000">
              <a:solidFill>
                <a:schemeClr val="dk1"/>
              </a:solidFill>
              <a:effectLst/>
              <a:latin typeface="+mn-lt"/>
              <a:ea typeface="+mn-ea"/>
              <a:cs typeface="+mn-cs"/>
            </a:rPr>
            <a:t>(Anexo: Cuadro 8). </a:t>
          </a:r>
          <a:r>
            <a:rPr lang="es-CL" sz="1000" baseline="0">
              <a:solidFill>
                <a:schemeClr val="dk1"/>
              </a:solidFill>
              <a:effectLst/>
              <a:latin typeface="+mn-lt"/>
              <a:ea typeface="+mn-ea"/>
              <a:cs typeface="+mn-cs"/>
            </a:rPr>
            <a:t> </a:t>
          </a:r>
          <a:endParaRPr lang="es-CL" sz="1000">
            <a:effectLst/>
          </a:endParaRPr>
        </a:p>
        <a:p>
          <a:pPr algn="just" eaLnBrk="1" fontAlgn="auto" latinLnBrk="0" hangingPunct="1"/>
          <a:endParaRPr lang="es-CL" sz="1000" baseline="0">
            <a:solidFill>
              <a:schemeClr val="dk1"/>
            </a:solidFill>
            <a:effectLst/>
            <a:latin typeface="+mn-lt"/>
            <a:ea typeface="+mn-ea"/>
            <a:cs typeface="+mn-cs"/>
          </a:endParaRPr>
        </a:p>
        <a:p>
          <a:pPr algn="just" eaLnBrk="1" fontAlgn="auto" latinLnBrk="0" hangingPunct="1"/>
          <a:r>
            <a:rPr lang="es-CL" sz="1000" baseline="0">
              <a:solidFill>
                <a:schemeClr val="dk1"/>
              </a:solidFill>
              <a:effectLst/>
              <a:latin typeface="+mn-lt"/>
              <a:ea typeface="+mn-ea"/>
              <a:cs typeface="+mn-cs"/>
            </a:rPr>
            <a:t>De la cantidad total de leche en polvo importada, 7.920 toneladas corresponden a leche en polvo descremada y semidescremada, cuya cantidad traída disminuye 1.011 toneladas en relación a enero-julio de 2017. En término de valor unitario, el precio alcanza los 1.925 US$/ton disminuyendo un 14,2%. En cuanto a su origen un 91,8% es de Estados Unidos, aumentando en 276 toneladas, le sigue con un 4,7% Uruguay el que incrementa su cantidad en 229 toneladas y, en tercer lugar se ubica Canadá, con 1,6% bajando su importación en 475 toneladas respecto a lo acumulado a julio del año pasado.</a:t>
          </a:r>
          <a:endParaRPr lang="es-CL" sz="1000">
            <a:effectLst/>
          </a:endParaRPr>
        </a:p>
        <a:p>
          <a:pPr algn="just"/>
          <a:endParaRPr lang="es-CL" sz="1000">
            <a:solidFill>
              <a:schemeClr val="dk1"/>
            </a:solidFill>
            <a:effectLst/>
            <a:latin typeface="+mn-lt"/>
            <a:ea typeface="+mn-ea"/>
            <a:cs typeface="+mn-cs"/>
          </a:endParaRPr>
        </a:p>
        <a:p>
          <a:pPr algn="just"/>
          <a:r>
            <a:rPr lang="es-CL" sz="1000">
              <a:solidFill>
                <a:schemeClr val="dk1"/>
              </a:solidFill>
              <a:effectLst/>
              <a:latin typeface="+mn-lt"/>
              <a:ea typeface="+mn-ea"/>
              <a:cs typeface="+mn-cs"/>
            </a:rPr>
            <a:t>La</a:t>
          </a:r>
          <a:r>
            <a:rPr lang="es-CL" sz="1000" baseline="0">
              <a:solidFill>
                <a:schemeClr val="dk1"/>
              </a:solidFill>
              <a:effectLst/>
              <a:latin typeface="+mn-lt"/>
              <a:ea typeface="+mn-ea"/>
              <a:cs typeface="+mn-cs"/>
            </a:rPr>
            <a:t> leche en polvo entera que se trae del extranjero llega a 6.023 toneladas, disminuyendo en 1.179 toneladas respecto al año anterior. En relación al precio unitario, éste llega a 3.096 US$/ton, un 5,6% más alto si se compara a julio de 2017. Entre los países que destacan por importar este producto se encuentra Argentina con 55,0% de participación del total de compra, Nueva Zelanda con 36,2% y Estados Unidos con 6,3%. Además, en relación al año pasado, se observa un aumento de las importaciones en Argentina con 1,714 toneladas y una caída de los envíos desde Nueva Zelanda en 2.657 toneladas.</a:t>
          </a:r>
          <a:endParaRPr lang="es-CL" sz="1000">
            <a:effectLst/>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pPr algn="just"/>
          <a:endParaRPr lang="es-CL" sz="900">
            <a:solidFill>
              <a:schemeClr val="dk1"/>
            </a:solidFill>
            <a:effectLst/>
            <a:latin typeface="+mn-lt"/>
            <a:ea typeface="+mn-ea"/>
            <a:cs typeface="+mn-cs"/>
          </a:endParaRPr>
        </a:p>
        <a:p>
          <a:endParaRPr lang="es-CL" sz="900">
            <a:solidFill>
              <a:schemeClr val="dk1"/>
            </a:solidFill>
            <a:effectLst/>
            <a:latin typeface="+mn-lt"/>
            <a:ea typeface="+mn-ea"/>
            <a:cs typeface="+mn-cs"/>
          </a:endParaRPr>
        </a:p>
        <a:p>
          <a:pPr algn="just"/>
          <a:endParaRPr lang="es-CL" sz="800">
            <a:solidFill>
              <a:schemeClr val="dk1"/>
            </a:solidFill>
            <a:effectLst/>
            <a:latin typeface="+mn-lt"/>
            <a:ea typeface="+mn-ea"/>
            <a:cs typeface="+mn-cs"/>
          </a:endParaRPr>
        </a:p>
      </xdr:txBody>
    </xdr:sp>
    <xdr:clientData/>
  </xdr:twoCellAnchor>
  <xdr:twoCellAnchor>
    <xdr:from>
      <xdr:col>0</xdr:col>
      <xdr:colOff>15240</xdr:colOff>
      <xdr:row>185</xdr:row>
      <xdr:rowOff>121919</xdr:rowOff>
    </xdr:from>
    <xdr:to>
      <xdr:col>10</xdr:col>
      <xdr:colOff>0</xdr:colOff>
      <xdr:row>228</xdr:row>
      <xdr:rowOff>0</xdr:rowOff>
    </xdr:to>
    <xdr:sp macro="" textlink="">
      <xdr:nvSpPr>
        <xdr:cNvPr id="15" name="3 CuadroTexto">
          <a:extLst>
            <a:ext uri="{FF2B5EF4-FFF2-40B4-BE49-F238E27FC236}">
              <a16:creationId xmlns:a16="http://schemas.microsoft.com/office/drawing/2014/main" id="{DCE9FE24-E28B-4388-B8DB-FE0FF685FE86}"/>
            </a:ext>
          </a:extLst>
        </xdr:cNvPr>
        <xdr:cNvSpPr txBox="1"/>
      </xdr:nvSpPr>
      <xdr:spPr>
        <a:xfrm>
          <a:off x="15240" y="26447453"/>
          <a:ext cx="7583883" cy="5514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1000">
            <a:effectLst/>
          </a:endParaRPr>
        </a:p>
        <a:p>
          <a:pPr algn="just"/>
          <a:r>
            <a:rPr lang="es-CL" sz="1000">
              <a:solidFill>
                <a:sysClr val="windowText" lastClr="000000"/>
              </a:solidFill>
              <a:effectLst/>
              <a:latin typeface="+mn-lt"/>
              <a:ea typeface="+mn-ea"/>
              <a:cs typeface="+mn-cs"/>
            </a:rPr>
            <a:t>Las exportaciones de productos lácteos a julio de 2018 llegan</a:t>
          </a:r>
          <a:r>
            <a:rPr lang="es-CL" sz="1000" baseline="0">
              <a:solidFill>
                <a:sysClr val="windowText" lastClr="000000"/>
              </a:solidFill>
              <a:effectLst/>
              <a:latin typeface="+mn-lt"/>
              <a:ea typeface="+mn-ea"/>
              <a:cs typeface="+mn-cs"/>
            </a:rPr>
            <a:t> a</a:t>
          </a:r>
          <a:r>
            <a:rPr lang="es-CL" sz="1000">
              <a:solidFill>
                <a:sysClr val="windowText" lastClr="000000"/>
              </a:solidFill>
              <a:effectLst/>
              <a:latin typeface="+mn-lt"/>
              <a:ea typeface="+mn-ea"/>
              <a:cs typeface="+mn-cs"/>
            </a:rPr>
            <a:t> un valor de USD 124,9 millones (Anexo: Cuadro 11), siendo un</a:t>
          </a:r>
          <a:r>
            <a:rPr lang="es-CL" sz="1000" baseline="0">
              <a:solidFill>
                <a:sysClr val="windowText" lastClr="000000"/>
              </a:solidFill>
              <a:effectLst/>
              <a:latin typeface="+mn-lt"/>
              <a:ea typeface="+mn-ea"/>
              <a:cs typeface="+mn-cs"/>
            </a:rPr>
            <a:t> 4,8</a:t>
          </a:r>
          <a:r>
            <a:rPr lang="es-CL" sz="1000">
              <a:solidFill>
                <a:sysClr val="windowText" lastClr="000000"/>
              </a:solidFill>
              <a:effectLst/>
              <a:latin typeface="+mn-lt"/>
              <a:ea typeface="+mn-ea"/>
              <a:cs typeface="+mn-cs"/>
            </a:rPr>
            <a:t>% más bajo respecto a igual período de 2017. En litros equivalentes, las</a:t>
          </a:r>
          <a:r>
            <a:rPr lang="es-CL" sz="1000" baseline="0">
              <a:solidFill>
                <a:sysClr val="windowText" lastClr="000000"/>
              </a:solidFill>
              <a:effectLst/>
              <a:latin typeface="+mn-lt"/>
              <a:ea typeface="+mn-ea"/>
              <a:cs typeface="+mn-cs"/>
            </a:rPr>
            <a:t> exportaciones</a:t>
          </a:r>
          <a:r>
            <a:rPr lang="es-CL" sz="1000">
              <a:solidFill>
                <a:sysClr val="windowText" lastClr="000000"/>
              </a:solidFill>
              <a:effectLst/>
              <a:latin typeface="+mn-lt"/>
              <a:ea typeface="+mn-ea"/>
              <a:cs typeface="+mn-cs"/>
            </a:rPr>
            <a:t> superan los 180 millones, representando un</a:t>
          </a:r>
          <a:r>
            <a:rPr lang="es-CL" sz="1000" baseline="0">
              <a:solidFill>
                <a:sysClr val="windowText" lastClr="000000"/>
              </a:solidFill>
              <a:effectLst/>
              <a:latin typeface="+mn-lt"/>
              <a:ea typeface="+mn-ea"/>
              <a:cs typeface="+mn-cs"/>
            </a:rPr>
            <a:t>a caída</a:t>
          </a:r>
          <a:r>
            <a:rPr lang="es-CL" sz="1000">
              <a:solidFill>
                <a:sysClr val="windowText" lastClr="000000"/>
              </a:solidFill>
              <a:effectLst/>
              <a:latin typeface="+mn-lt"/>
              <a:ea typeface="+mn-ea"/>
              <a:cs typeface="+mn-cs"/>
            </a:rPr>
            <a:t> de 4,2% con respecto a enero-julio de 2017 (Anexo:</a:t>
          </a:r>
          <a:r>
            <a:rPr lang="es-CL" sz="1000" baseline="0">
              <a:solidFill>
                <a:sysClr val="windowText" lastClr="000000"/>
              </a:solidFill>
              <a:effectLst/>
              <a:latin typeface="+mn-lt"/>
              <a:ea typeface="+mn-ea"/>
              <a:cs typeface="+mn-cs"/>
            </a:rPr>
            <a:t> Cuadro 7)</a:t>
          </a:r>
          <a:r>
            <a:rPr lang="es-CL" sz="1000">
              <a:solidFill>
                <a:sysClr val="windowText" lastClr="000000"/>
              </a:solidFill>
              <a:effectLst/>
              <a:latin typeface="+mn-lt"/>
              <a:ea typeface="+mn-ea"/>
              <a:cs typeface="+mn-cs"/>
            </a:rPr>
            <a:t>.  </a:t>
          </a:r>
          <a:endParaRPr lang="es-CL" sz="1000">
            <a:solidFill>
              <a:sysClr val="windowText" lastClr="000000"/>
            </a:solidFill>
            <a:effectLst/>
          </a:endParaRPr>
        </a:p>
        <a:p>
          <a:pPr algn="just"/>
          <a:endParaRPr lang="es-CL" sz="1000">
            <a:solidFill>
              <a:srgbClr val="FF0000"/>
            </a:solidFill>
            <a:effectLst/>
            <a:latin typeface="+mn-lt"/>
            <a:ea typeface="+mn-ea"/>
            <a:cs typeface="+mn-cs"/>
          </a:endParaRPr>
        </a:p>
        <a:p>
          <a:pPr algn="just"/>
          <a:r>
            <a:rPr lang="es-CL" sz="1000">
              <a:solidFill>
                <a:sysClr val="windowText" lastClr="000000"/>
              </a:solidFill>
              <a:effectLst/>
              <a:latin typeface="+mn-lt"/>
              <a:ea typeface="+mn-ea"/>
              <a:cs typeface="+mn-cs"/>
            </a:rPr>
            <a:t>Los</a:t>
          </a:r>
          <a:r>
            <a:rPr lang="es-CL" sz="1000" baseline="0">
              <a:solidFill>
                <a:sysClr val="windowText" lastClr="000000"/>
              </a:solidFill>
              <a:effectLst/>
              <a:latin typeface="+mn-lt"/>
              <a:ea typeface="+mn-ea"/>
              <a:cs typeface="+mn-cs"/>
            </a:rPr>
            <a:t> productos con mayor participación del total valor FOB en las exportaciones lácteas chilenas corresponden a los alimentos de preparación infantil (31,3%) y la leche condensada (26,0%). </a:t>
          </a:r>
          <a:r>
            <a:rPr lang="es-CL" sz="1000">
              <a:solidFill>
                <a:sysClr val="windowText" lastClr="000000"/>
              </a:solidFill>
              <a:effectLst/>
              <a:latin typeface="+mn-lt"/>
              <a:ea typeface="+mn-ea"/>
              <a:cs typeface="+mn-cs"/>
            </a:rPr>
            <a:t>Para el primer producto los principales destinos en términos</a:t>
          </a:r>
          <a:r>
            <a:rPr lang="es-CL" sz="1000" baseline="0">
              <a:solidFill>
                <a:sysClr val="windowText" lastClr="000000"/>
              </a:solidFill>
              <a:effectLst/>
              <a:latin typeface="+mn-lt"/>
              <a:ea typeface="+mn-ea"/>
              <a:cs typeface="+mn-cs"/>
            </a:rPr>
            <a:t> de cantidad </a:t>
          </a:r>
          <a:r>
            <a:rPr lang="es-CL" sz="1000">
              <a:solidFill>
                <a:sysClr val="windowText" lastClr="000000"/>
              </a:solidFill>
              <a:effectLst/>
              <a:latin typeface="+mn-lt"/>
              <a:ea typeface="+mn-ea"/>
              <a:cs typeface="+mn-cs"/>
            </a:rPr>
            <a:t>corresponden a:</a:t>
          </a:r>
          <a:r>
            <a:rPr lang="es-CL" sz="1000" baseline="0">
              <a:solidFill>
                <a:sysClr val="windowText" lastClr="000000"/>
              </a:solidFill>
              <a:effectLst/>
              <a:latin typeface="+mn-lt"/>
              <a:ea typeface="+mn-ea"/>
              <a:cs typeface="+mn-cs"/>
            </a:rPr>
            <a:t> Estados Unidos (29,1%), Honduras (18,2%) y Nicaragua (15,1%) (Anexo: Cuadro 12). Para la leche condensada los principales países a los que se exporta son</a:t>
          </a:r>
          <a:r>
            <a:rPr lang="es-CL" sz="1000">
              <a:solidFill>
                <a:sysClr val="windowText" lastClr="000000"/>
              </a:solidFill>
              <a:effectLst/>
              <a:latin typeface="+mn-lt"/>
              <a:ea typeface="+mn-ea"/>
              <a:cs typeface="+mn-cs"/>
            </a:rPr>
            <a:t>: Estados Unidos (48,1%)</a:t>
          </a:r>
          <a:r>
            <a:rPr lang="es-CL" sz="1000" baseline="0">
              <a:solidFill>
                <a:sysClr val="windowText" lastClr="000000"/>
              </a:solidFill>
              <a:effectLst/>
              <a:latin typeface="+mn-lt"/>
              <a:ea typeface="+mn-ea"/>
              <a:cs typeface="+mn-cs"/>
            </a:rPr>
            <a:t>, Perú (16,9%) y Costa Rica (13,2%) (Anexo: Cuadro 13).</a:t>
          </a:r>
        </a:p>
        <a:p>
          <a:pPr algn="just"/>
          <a:endParaRPr lang="es-CL" sz="1000">
            <a:solidFill>
              <a:srgbClr val="FF0000"/>
            </a:solidFill>
            <a:effectLst/>
          </a:endParaRPr>
        </a:p>
        <a:p>
          <a:pPr algn="just"/>
          <a:r>
            <a:rPr lang="es-CL" sz="1000">
              <a:solidFill>
                <a:sysClr val="windowText" lastClr="000000"/>
              </a:solidFill>
              <a:effectLst/>
              <a:latin typeface="+mn-lt"/>
              <a:ea typeface="+mn-ea"/>
              <a:cs typeface="+mn-cs"/>
            </a:rPr>
            <a:t>Por último, cabe señalar que el valor de las exportaciones de lácteos hasta</a:t>
          </a:r>
          <a:r>
            <a:rPr lang="es-CL" sz="1000" baseline="0">
              <a:solidFill>
                <a:sysClr val="windowText" lastClr="000000"/>
              </a:solidFill>
              <a:effectLst/>
              <a:latin typeface="+mn-lt"/>
              <a:ea typeface="+mn-ea"/>
              <a:cs typeface="+mn-cs"/>
            </a:rPr>
            <a:t> julio</a:t>
          </a:r>
          <a:r>
            <a:rPr lang="es-CL" sz="1000">
              <a:solidFill>
                <a:sysClr val="windowText" lastClr="000000"/>
              </a:solidFill>
              <a:effectLst/>
              <a:latin typeface="+mn-lt"/>
              <a:ea typeface="+mn-ea"/>
              <a:cs typeface="+mn-cs"/>
            </a:rPr>
            <a:t> fue USD 81,1</a:t>
          </a:r>
          <a:r>
            <a:rPr lang="es-CL" sz="1000" baseline="0">
              <a:solidFill>
                <a:sysClr val="windowText" lastClr="000000"/>
              </a:solidFill>
              <a:effectLst/>
              <a:latin typeface="+mn-lt"/>
              <a:ea typeface="+mn-ea"/>
              <a:cs typeface="+mn-cs"/>
            </a:rPr>
            <a:t> </a:t>
          </a:r>
          <a:r>
            <a:rPr lang="es-CL" sz="1000">
              <a:solidFill>
                <a:sysClr val="windowText" lastClr="000000"/>
              </a:solidFill>
              <a:effectLst/>
              <a:latin typeface="+mn-lt"/>
              <a:ea typeface="+mn-ea"/>
              <a:cs typeface="+mn-cs"/>
            </a:rPr>
            <a:t>millones inferior al de las importaciones (esta diferencia era de USD</a:t>
          </a:r>
          <a:r>
            <a:rPr lang="es-CL" sz="1000" baseline="0">
              <a:solidFill>
                <a:sysClr val="windowText" lastClr="000000"/>
              </a:solidFill>
              <a:effectLst/>
              <a:latin typeface="+mn-lt"/>
              <a:ea typeface="+mn-ea"/>
              <a:cs typeface="+mn-cs"/>
            </a:rPr>
            <a:t> 79,7 millones el año anterior) (Anexo: Gráfico 21)</a:t>
          </a:r>
          <a:r>
            <a:rPr lang="es-CL" sz="1000">
              <a:solidFill>
                <a:sysClr val="windowText" lastClr="000000"/>
              </a:solidFill>
              <a:effectLst/>
              <a:latin typeface="+mn-lt"/>
              <a:ea typeface="+mn-ea"/>
              <a:cs typeface="+mn-cs"/>
            </a:rPr>
            <a:t>. En términos de litros equivalentes de leche  las importaciones superan en 299 millones de litros a las exportaciones</a:t>
          </a:r>
          <a:r>
            <a:rPr lang="es-CL" sz="1000" baseline="0">
              <a:solidFill>
                <a:sysClr val="windowText" lastClr="000000"/>
              </a:solidFill>
              <a:effectLst/>
              <a:latin typeface="+mn-lt"/>
              <a:ea typeface="+mn-ea"/>
              <a:cs typeface="+mn-cs"/>
            </a:rPr>
            <a:t> (esta cifra era de 298 millones de litros el año 2017) (Anexo: Cuadro 7).</a:t>
          </a:r>
        </a:p>
        <a:p>
          <a:pPr algn="just"/>
          <a:endParaRPr lang="es-CL" sz="1000" baseline="0">
            <a:solidFill>
              <a:sysClr val="windowText" lastClr="000000"/>
            </a:solidFill>
            <a:effectLst/>
            <a:latin typeface="+mn-lt"/>
            <a:ea typeface="+mn-ea"/>
            <a:cs typeface="+mn-cs"/>
          </a:endParaRPr>
        </a:p>
        <a:p>
          <a:endParaRPr lang="es-CL" sz="1000">
            <a:effectLst/>
          </a:endParaRPr>
        </a:p>
        <a:p>
          <a:r>
            <a:rPr lang="es-CL" sz="1000" baseline="0">
              <a:solidFill>
                <a:schemeClr val="dk1"/>
              </a:solidFill>
              <a:effectLst/>
              <a:latin typeface="+mn-lt"/>
              <a:ea typeface="+mn-ea"/>
              <a:cs typeface="+mn-cs"/>
            </a:rPr>
            <a:t>*Para mayor información respecto al comercio exterior consultar el sitio web de Odepa: https://www.odepa.gob.cl/rubros/leche-y-derivados</a:t>
          </a:r>
          <a:endParaRPr lang="es-CL" sz="10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133350</xdr:colOff>
      <xdr:row>17</xdr:row>
      <xdr:rowOff>104775</xdr:rowOff>
    </xdr:from>
    <xdr:to>
      <xdr:col>3</xdr:col>
      <xdr:colOff>1428750</xdr:colOff>
      <xdr:row>37</xdr:row>
      <xdr:rowOff>9525</xdr:rowOff>
    </xdr:to>
    <xdr:graphicFrame macro="">
      <xdr:nvGraphicFramePr>
        <xdr:cNvPr id="2" name="Chart 1">
          <a:extLst>
            <a:ext uri="{FF2B5EF4-FFF2-40B4-BE49-F238E27FC236}">
              <a16:creationId xmlns:a16="http://schemas.microsoft.com/office/drawing/2014/main" id="{C4C11AB4-68F1-4D85-9747-925096A35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0.92334</cdr:y>
    </cdr:from>
    <cdr:to>
      <cdr:x>0.74854</cdr:x>
      <cdr:y>0.9921</cdr:y>
    </cdr:to>
    <cdr:sp macro="" textlink="">
      <cdr:nvSpPr>
        <cdr:cNvPr id="2" name="1 CuadroTexto">
          <a:extLst xmlns:a="http://schemas.openxmlformats.org/drawingml/2006/main">
            <a:ext uri="{FF2B5EF4-FFF2-40B4-BE49-F238E27FC236}">
              <a16:creationId xmlns:a16="http://schemas.microsoft.com/office/drawing/2014/main" id="{3FDDA982-E060-48EA-B4FA-88714D108647}"/>
            </a:ext>
          </a:extLst>
        </cdr:cNvPr>
        <cdr:cNvSpPr txBox="1"/>
      </cdr:nvSpPr>
      <cdr:spPr>
        <a:xfrm xmlns:a="http://schemas.openxmlformats.org/drawingml/2006/main">
          <a:off x="0" y="3684058"/>
          <a:ext cx="4708867" cy="27431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información del Servicio Nacional de Aduanas.</a:t>
          </a:r>
          <a:endParaRPr lang="es-CL" sz="800">
            <a:latin typeface="Arial" pitchFamily="34" charset="0"/>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114300</xdr:colOff>
      <xdr:row>20</xdr:row>
      <xdr:rowOff>133350</xdr:rowOff>
    </xdr:from>
    <xdr:to>
      <xdr:col>7</xdr:col>
      <xdr:colOff>647700</xdr:colOff>
      <xdr:row>39</xdr:row>
      <xdr:rowOff>66675</xdr:rowOff>
    </xdr:to>
    <xdr:graphicFrame macro="">
      <xdr:nvGraphicFramePr>
        <xdr:cNvPr id="2" name="Chart 1">
          <a:extLst>
            <a:ext uri="{FF2B5EF4-FFF2-40B4-BE49-F238E27FC236}">
              <a16:creationId xmlns:a16="http://schemas.microsoft.com/office/drawing/2014/main" id="{BCE5FF4E-06AC-47E0-9B19-2D6CAAB34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40</xdr:row>
      <xdr:rowOff>0</xdr:rowOff>
    </xdr:from>
    <xdr:to>
      <xdr:col>7</xdr:col>
      <xdr:colOff>647700</xdr:colOff>
      <xdr:row>58</xdr:row>
      <xdr:rowOff>76200</xdr:rowOff>
    </xdr:to>
    <xdr:graphicFrame macro="">
      <xdr:nvGraphicFramePr>
        <xdr:cNvPr id="3" name="Chart 2">
          <a:extLst>
            <a:ext uri="{FF2B5EF4-FFF2-40B4-BE49-F238E27FC236}">
              <a16:creationId xmlns:a16="http://schemas.microsoft.com/office/drawing/2014/main" id="{70372B55-CFBA-40DA-87D3-F63EE8CBF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0.01421</cdr:x>
      <cdr:y>0.92183</cdr:y>
    </cdr:from>
    <cdr:to>
      <cdr:x>0.65702</cdr:x>
      <cdr:y>0.98719</cdr:y>
    </cdr:to>
    <cdr:sp macro="" textlink="">
      <cdr:nvSpPr>
        <cdr:cNvPr id="2" name="1 CuadroTexto">
          <a:extLst xmlns:a="http://schemas.openxmlformats.org/drawingml/2006/main">
            <a:ext uri="{FF2B5EF4-FFF2-40B4-BE49-F238E27FC236}">
              <a16:creationId xmlns:a16="http://schemas.microsoft.com/office/drawing/2014/main" id="{9CA8E784-817D-427D-B3F6-C4FF887C74E9}"/>
            </a:ext>
          </a:extLst>
        </cdr:cNvPr>
        <cdr:cNvSpPr txBox="1"/>
      </cdr:nvSpPr>
      <cdr:spPr>
        <a:xfrm xmlns:a="http://schemas.openxmlformats.org/drawingml/2006/main">
          <a:off x="95248" y="2533650"/>
          <a:ext cx="4309090" cy="17963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4.xml><?xml version="1.0" encoding="utf-8"?>
<c:userShapes xmlns:c="http://schemas.openxmlformats.org/drawingml/2006/chart">
  <cdr:relSizeAnchor xmlns:cdr="http://schemas.openxmlformats.org/drawingml/2006/chartDrawing">
    <cdr:from>
      <cdr:x>0.00796</cdr:x>
      <cdr:y>0.91821</cdr:y>
    </cdr:from>
    <cdr:to>
      <cdr:x>0.88445</cdr:x>
      <cdr:y>0.97977</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45737" y="2355079"/>
          <a:ext cx="5036154" cy="1578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143540</xdr:colOff>
      <xdr:row>19</xdr:row>
      <xdr:rowOff>35442</xdr:rowOff>
    </xdr:from>
    <xdr:to>
      <xdr:col>7</xdr:col>
      <xdr:colOff>515015</xdr:colOff>
      <xdr:row>35</xdr:row>
      <xdr:rowOff>27689</xdr:rowOff>
    </xdr:to>
    <xdr:graphicFrame macro="">
      <xdr:nvGraphicFramePr>
        <xdr:cNvPr id="2" name="Chart 1">
          <a:extLst>
            <a:ext uri="{FF2B5EF4-FFF2-40B4-BE49-F238E27FC236}">
              <a16:creationId xmlns:a16="http://schemas.microsoft.com/office/drawing/2014/main" id="{8DCF9219-9C8B-427F-9C3E-2F5A01D36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36</xdr:row>
      <xdr:rowOff>123825</xdr:rowOff>
    </xdr:from>
    <xdr:to>
      <xdr:col>7</xdr:col>
      <xdr:colOff>523875</xdr:colOff>
      <xdr:row>51</xdr:row>
      <xdr:rowOff>123825</xdr:rowOff>
    </xdr:to>
    <xdr:graphicFrame macro="">
      <xdr:nvGraphicFramePr>
        <xdr:cNvPr id="3" name="Chart 2">
          <a:extLst>
            <a:ext uri="{FF2B5EF4-FFF2-40B4-BE49-F238E27FC236}">
              <a16:creationId xmlns:a16="http://schemas.microsoft.com/office/drawing/2014/main" id="{BECEB44B-0630-416B-89B6-9B3EB6BEF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0.91409</cdr:y>
    </cdr:from>
    <cdr:to>
      <cdr:x>0.81569</cdr:x>
      <cdr:y>1</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2195912"/>
          <a:ext cx="4357576" cy="2063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7.xml><?xml version="1.0" encoding="utf-8"?>
<c:userShapes xmlns:c="http://schemas.openxmlformats.org/drawingml/2006/chart">
  <cdr:relSizeAnchor xmlns:cdr="http://schemas.openxmlformats.org/drawingml/2006/chartDrawing">
    <cdr:from>
      <cdr:x>0.00394</cdr:x>
      <cdr:y>0.90619</cdr:y>
    </cdr:from>
    <cdr:to>
      <cdr:x>0.80076</cdr:x>
      <cdr:y>0.98049</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21047" y="2047463"/>
          <a:ext cx="4256785" cy="167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66675</xdr:colOff>
      <xdr:row>21</xdr:row>
      <xdr:rowOff>66675</xdr:rowOff>
    </xdr:from>
    <xdr:to>
      <xdr:col>3</xdr:col>
      <xdr:colOff>1371600</xdr:colOff>
      <xdr:row>42</xdr:row>
      <xdr:rowOff>95250</xdr:rowOff>
    </xdr:to>
    <xdr:graphicFrame macro="">
      <xdr:nvGraphicFramePr>
        <xdr:cNvPr id="2" name="Chart 1">
          <a:extLst>
            <a:ext uri="{FF2B5EF4-FFF2-40B4-BE49-F238E27FC236}">
              <a16:creationId xmlns:a16="http://schemas.microsoft.com/office/drawing/2014/main" id="{7F6EA6BF-3244-4C1C-A003-9E19B3DCE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0.94279</cdr:y>
    </cdr:from>
    <cdr:to>
      <cdr:x>0.68281</cdr:x>
      <cdr:y>1</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2960442"/>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827617</xdr:colOff>
      <xdr:row>1</xdr:row>
      <xdr:rowOff>48684</xdr:rowOff>
    </xdr:from>
    <xdr:to>
      <xdr:col>6</xdr:col>
      <xdr:colOff>176884</xdr:colOff>
      <xdr:row>17</xdr:row>
      <xdr:rowOff>4450</xdr:rowOff>
    </xdr:to>
    <xdr:graphicFrame macro="">
      <xdr:nvGraphicFramePr>
        <xdr:cNvPr id="9" name="Gráfico 8">
          <a:extLst>
            <a:ext uri="{FF2B5EF4-FFF2-40B4-BE49-F238E27FC236}">
              <a16:creationId xmlns:a16="http://schemas.microsoft.com/office/drawing/2014/main" id="{BAFB575C-9429-48EE-8BB8-E145C68A2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848783</xdr:colOff>
      <xdr:row>21</xdr:row>
      <xdr:rowOff>120651</xdr:rowOff>
    </xdr:from>
    <xdr:to>
      <xdr:col>6</xdr:col>
      <xdr:colOff>198050</xdr:colOff>
      <xdr:row>37</xdr:row>
      <xdr:rowOff>63718</xdr:rowOff>
    </xdr:to>
    <xdr:graphicFrame macro="">
      <xdr:nvGraphicFramePr>
        <xdr:cNvPr id="10" name="Gráfico 9">
          <a:extLst>
            <a:ext uri="{FF2B5EF4-FFF2-40B4-BE49-F238E27FC236}">
              <a16:creationId xmlns:a16="http://schemas.microsoft.com/office/drawing/2014/main" id="{08614B83-E9C1-4E21-A24C-DAEC9E061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152400</xdr:colOff>
      <xdr:row>19</xdr:row>
      <xdr:rowOff>0</xdr:rowOff>
    </xdr:from>
    <xdr:to>
      <xdr:col>7</xdr:col>
      <xdr:colOff>523875</xdr:colOff>
      <xdr:row>34</xdr:row>
      <xdr:rowOff>142875</xdr:rowOff>
    </xdr:to>
    <xdr:graphicFrame macro="">
      <xdr:nvGraphicFramePr>
        <xdr:cNvPr id="2" name="Chart 1">
          <a:extLst>
            <a:ext uri="{FF2B5EF4-FFF2-40B4-BE49-F238E27FC236}">
              <a16:creationId xmlns:a16="http://schemas.microsoft.com/office/drawing/2014/main" id="{C2F0B9E9-62C0-4940-AA14-2FD904015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36</xdr:row>
      <xdr:rowOff>0</xdr:rowOff>
    </xdr:from>
    <xdr:to>
      <xdr:col>7</xdr:col>
      <xdr:colOff>523875</xdr:colOff>
      <xdr:row>51</xdr:row>
      <xdr:rowOff>0</xdr:rowOff>
    </xdr:to>
    <xdr:graphicFrame macro="">
      <xdr:nvGraphicFramePr>
        <xdr:cNvPr id="3" name="Chart 2">
          <a:extLst>
            <a:ext uri="{FF2B5EF4-FFF2-40B4-BE49-F238E27FC236}">
              <a16:creationId xmlns:a16="http://schemas.microsoft.com/office/drawing/2014/main" id="{60DB38D7-7EF2-4693-9E49-FA0CCDE1D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0.87843</cdr:y>
    </cdr:from>
    <cdr:to>
      <cdr:x>0.64187</cdr:x>
      <cdr:y>0.99293</cdr:y>
    </cdr:to>
    <cdr:sp macro="" textlink="">
      <cdr:nvSpPr>
        <cdr:cNvPr id="2" name="1 CuadroTexto">
          <a:extLst xmlns:a="http://schemas.openxmlformats.org/drawingml/2006/main">
            <a:ext uri="{FF2B5EF4-FFF2-40B4-BE49-F238E27FC236}">
              <a16:creationId xmlns:a16="http://schemas.microsoft.com/office/drawing/2014/main" id="{357089DD-D7BD-4357-AE50-6BC6E5BA9BB7}"/>
            </a:ext>
          </a:extLst>
        </cdr:cNvPr>
        <cdr:cNvSpPr txBox="1"/>
      </cdr:nvSpPr>
      <cdr:spPr>
        <a:xfrm xmlns:a="http://schemas.openxmlformats.org/drawingml/2006/main">
          <a:off x="0" y="2133600"/>
          <a:ext cx="4206284" cy="27810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2.xml><?xml version="1.0" encoding="utf-8"?>
<c:userShapes xmlns:c="http://schemas.openxmlformats.org/drawingml/2006/chart">
  <cdr:relSizeAnchor xmlns:cdr="http://schemas.openxmlformats.org/drawingml/2006/chartDrawing">
    <cdr:from>
      <cdr:x>0</cdr:x>
      <cdr:y>0.87834</cdr:y>
    </cdr:from>
    <cdr:to>
      <cdr:x>0.64187</cdr:x>
      <cdr:y>1</cdr:y>
    </cdr:to>
    <cdr:sp macro="" textlink="">
      <cdr:nvSpPr>
        <cdr:cNvPr id="3" name="1 CuadroTexto">
          <a:extLst xmlns:a="http://schemas.openxmlformats.org/drawingml/2006/main">
            <a:ext uri="{FF2B5EF4-FFF2-40B4-BE49-F238E27FC236}">
              <a16:creationId xmlns:a16="http://schemas.microsoft.com/office/drawing/2014/main" id="{04512D78-05A8-4DD7-B945-CB623EBD22F6}"/>
            </a:ext>
          </a:extLst>
        </cdr:cNvPr>
        <cdr:cNvSpPr txBox="1"/>
      </cdr:nvSpPr>
      <cdr:spPr>
        <a:xfrm xmlns:a="http://schemas.openxmlformats.org/drawingml/2006/main">
          <a:off x="0" y="2007894"/>
          <a:ext cx="4206284" cy="278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713318</xdr:colOff>
      <xdr:row>18</xdr:row>
      <xdr:rowOff>127001</xdr:rowOff>
    </xdr:from>
    <xdr:to>
      <xdr:col>7</xdr:col>
      <xdr:colOff>338667</xdr:colOff>
      <xdr:row>38</xdr:row>
      <xdr:rowOff>31751</xdr:rowOff>
    </xdr:to>
    <xdr:graphicFrame macro="">
      <xdr:nvGraphicFramePr>
        <xdr:cNvPr id="2" name="Chart 1">
          <a:extLst>
            <a:ext uri="{FF2B5EF4-FFF2-40B4-BE49-F238E27FC236}">
              <a16:creationId xmlns:a16="http://schemas.microsoft.com/office/drawing/2014/main" id="{DE65051A-41ED-414D-998C-5FBC75054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692150</xdr:colOff>
      <xdr:row>40</xdr:row>
      <xdr:rowOff>42332</xdr:rowOff>
    </xdr:from>
    <xdr:to>
      <xdr:col>7</xdr:col>
      <xdr:colOff>285749</xdr:colOff>
      <xdr:row>61</xdr:row>
      <xdr:rowOff>42333</xdr:rowOff>
    </xdr:to>
    <xdr:graphicFrame macro="">
      <xdr:nvGraphicFramePr>
        <xdr:cNvPr id="3" name="Chart 2">
          <a:extLst>
            <a:ext uri="{FF2B5EF4-FFF2-40B4-BE49-F238E27FC236}">
              <a16:creationId xmlns:a16="http://schemas.microsoft.com/office/drawing/2014/main" id="{DCAA624A-6627-4EB3-8E2C-11DF80BA7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0.01974</cdr:x>
      <cdr:y>0.87696</cdr:y>
    </cdr:from>
    <cdr:to>
      <cdr:x>0.66161</cdr:x>
      <cdr:y>0.99146</cdr:y>
    </cdr:to>
    <cdr:sp macro="" textlink="">
      <cdr:nvSpPr>
        <cdr:cNvPr id="2" name="1 CuadroTexto">
          <a:extLst xmlns:a="http://schemas.openxmlformats.org/drawingml/2006/main">
            <a:ext uri="{FF2B5EF4-FFF2-40B4-BE49-F238E27FC236}">
              <a16:creationId xmlns:a16="http://schemas.microsoft.com/office/drawing/2014/main" id="{357089DD-D7BD-4357-AE50-6BC6E5BA9BB7}"/>
            </a:ext>
          </a:extLst>
        </cdr:cNvPr>
        <cdr:cNvSpPr txBox="1"/>
      </cdr:nvSpPr>
      <cdr:spPr>
        <a:xfrm xmlns:a="http://schemas.openxmlformats.org/drawingml/2006/main">
          <a:off x="129309" y="2074333"/>
          <a:ext cx="4205624" cy="27083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5.xml><?xml version="1.0" encoding="utf-8"?>
<c:userShapes xmlns:c="http://schemas.openxmlformats.org/drawingml/2006/chart">
  <cdr:relSizeAnchor xmlns:cdr="http://schemas.openxmlformats.org/drawingml/2006/chartDrawing">
    <cdr:from>
      <cdr:x>0</cdr:x>
      <cdr:y>0.87834</cdr:y>
    </cdr:from>
    <cdr:to>
      <cdr:x>0.98624</cdr:x>
      <cdr:y>1</cdr:y>
    </cdr:to>
    <cdr:sp macro="" textlink="">
      <cdr:nvSpPr>
        <cdr:cNvPr id="3" name="1 CuadroTexto">
          <a:extLst xmlns:a="http://schemas.openxmlformats.org/drawingml/2006/main">
            <a:ext uri="{FF2B5EF4-FFF2-40B4-BE49-F238E27FC236}">
              <a16:creationId xmlns:a16="http://schemas.microsoft.com/office/drawing/2014/main" id="{04512D78-05A8-4DD7-B945-CB623EBD22F6}"/>
            </a:ext>
          </a:extLst>
        </cdr:cNvPr>
        <cdr:cNvSpPr txBox="1"/>
      </cdr:nvSpPr>
      <cdr:spPr>
        <a:xfrm xmlns:a="http://schemas.openxmlformats.org/drawingml/2006/main">
          <a:off x="0" y="2732956"/>
          <a:ext cx="6070600" cy="3785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CL" sz="800">
            <a:latin typeface="Arial" pitchFamily="34" charset="0"/>
            <a:cs typeface="Arial" pitchFamily="34" charset="0"/>
          </a:endParaRPr>
        </a:p>
        <a:p xmlns:a="http://schemas.openxmlformats.org/drawingml/2006/main">
          <a:r>
            <a:rPr lang="es-CL" sz="800">
              <a:latin typeface="Arial" pitchFamily="34" charset="0"/>
              <a:cs typeface="Arial" pitchFamily="34" charset="0"/>
            </a:rPr>
            <a:t>Fuente: elaboración por Odepa a partir de datos de Servicion Nacional de Aduanas.</a:t>
          </a: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123825</xdr:colOff>
      <xdr:row>28</xdr:row>
      <xdr:rowOff>19050</xdr:rowOff>
    </xdr:from>
    <xdr:to>
      <xdr:col>7</xdr:col>
      <xdr:colOff>781050</xdr:colOff>
      <xdr:row>54</xdr:row>
      <xdr:rowOff>19050</xdr:rowOff>
    </xdr:to>
    <xdr:graphicFrame macro="">
      <xdr:nvGraphicFramePr>
        <xdr:cNvPr id="2" name="Chart 1">
          <a:extLst>
            <a:ext uri="{FF2B5EF4-FFF2-40B4-BE49-F238E27FC236}">
              <a16:creationId xmlns:a16="http://schemas.microsoft.com/office/drawing/2014/main" id="{74A7A441-1E6A-42BB-9C60-6AB50AD4B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1</xdr:row>
      <xdr:rowOff>104775</xdr:rowOff>
    </xdr:from>
    <xdr:to>
      <xdr:col>7</xdr:col>
      <xdr:colOff>771525</xdr:colOff>
      <xdr:row>27</xdr:row>
      <xdr:rowOff>104775</xdr:rowOff>
    </xdr:to>
    <xdr:graphicFrame macro="">
      <xdr:nvGraphicFramePr>
        <xdr:cNvPr id="3" name="Chart 2">
          <a:extLst>
            <a:ext uri="{FF2B5EF4-FFF2-40B4-BE49-F238E27FC236}">
              <a16:creationId xmlns:a16="http://schemas.microsoft.com/office/drawing/2014/main" id="{5CFFBDF2-A7F4-40B1-9277-2E0E9AE7A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cdr:x>
      <cdr:y>0.94843</cdr:y>
    </cdr:from>
    <cdr:to>
      <cdr:x>0.63312</cdr:x>
      <cdr:y>0.99505</cdr:y>
    </cdr:to>
    <cdr:sp macro="" textlink="">
      <cdr:nvSpPr>
        <cdr:cNvPr id="3"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0" y="3653650"/>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0.95125</cdr:y>
    </cdr:from>
    <cdr:to>
      <cdr:x>0</cdr:x>
      <cdr:y>0.95125</cdr:y>
    </cdr:to>
    <cdr:sp macro="" textlink="">
      <cdr:nvSpPr>
        <cdr:cNvPr id="2" name="1 CuadroTexto">
          <a:extLst xmlns:a="http://schemas.openxmlformats.org/drawingml/2006/main">
            <a:ext uri="{FF2B5EF4-FFF2-40B4-BE49-F238E27FC236}">
              <a16:creationId xmlns:a16="http://schemas.microsoft.com/office/drawing/2014/main" id="{AAA6566B-40B8-4307-B467-24C5312864CA}"/>
            </a:ext>
          </a:extLst>
        </cdr:cNvPr>
        <cdr:cNvSpPr txBox="1"/>
      </cdr:nvSpPr>
      <cdr:spPr>
        <a:xfrm xmlns:a="http://schemas.openxmlformats.org/drawingml/2006/main">
          <a:off x="7429" y="3742877"/>
          <a:ext cx="4131818" cy="2372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nSpc>
              <a:spcPts val="700"/>
            </a:lnSpc>
          </a:pPr>
          <a:r>
            <a:rPr lang="es-CL" sz="800">
              <a:latin typeface="Arial" pitchFamily="34" charset="0"/>
              <a:cs typeface="Arial" pitchFamily="34" charset="0"/>
            </a:rPr>
            <a:t>Fuente: Odepa.</a:t>
          </a:r>
        </a:p>
      </cdr:txBody>
    </cdr:sp>
  </cdr:relSizeAnchor>
  <cdr:relSizeAnchor xmlns:cdr="http://schemas.openxmlformats.org/drawingml/2006/chartDrawing">
    <cdr:from>
      <cdr:x>0.0014</cdr:x>
      <cdr:y>0.93521</cdr:y>
    </cdr:from>
    <cdr:to>
      <cdr:x>0.63612</cdr:x>
      <cdr:y>0.98035</cdr:y>
    </cdr:to>
    <cdr:sp macro="" textlink="">
      <cdr:nvSpPr>
        <cdr:cNvPr id="4" name="1 CuadroTexto">
          <a:extLst xmlns:a="http://schemas.openxmlformats.org/drawingml/2006/main">
            <a:ext uri="{FF2B5EF4-FFF2-40B4-BE49-F238E27FC236}">
              <a16:creationId xmlns:a16="http://schemas.microsoft.com/office/drawing/2014/main" id="{7363F8CE-3CF0-4B89-B554-698AB9E51D84}"/>
            </a:ext>
          </a:extLst>
        </cdr:cNvPr>
        <cdr:cNvSpPr txBox="1"/>
      </cdr:nvSpPr>
      <cdr:spPr>
        <a:xfrm xmlns:a="http://schemas.openxmlformats.org/drawingml/2006/main">
          <a:off x="9525" y="3722234"/>
          <a:ext cx="4309090" cy="1796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 por Odepa, con información del Servicio Nacional de Aduanas.</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47625</xdr:colOff>
      <xdr:row>0</xdr:row>
      <xdr:rowOff>142874</xdr:rowOff>
    </xdr:from>
    <xdr:to>
      <xdr:col>7</xdr:col>
      <xdr:colOff>657225</xdr:colOff>
      <xdr:row>26</xdr:row>
      <xdr:rowOff>91439</xdr:rowOff>
    </xdr:to>
    <xdr:graphicFrame macro="">
      <xdr:nvGraphicFramePr>
        <xdr:cNvPr id="21517" name="Chart 1">
          <a:extLst>
            <a:ext uri="{FF2B5EF4-FFF2-40B4-BE49-F238E27FC236}">
              <a16:creationId xmlns:a16="http://schemas.microsoft.com/office/drawing/2014/main" id="{00000000-0008-0000-2400-00000D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0.93993</cdr:y>
    </cdr:from>
    <cdr:to>
      <cdr:x>0.85565</cdr:x>
      <cdr:y>0.95938</cdr:y>
    </cdr:to>
    <cdr:sp macro="" textlink="">
      <cdr:nvSpPr>
        <cdr:cNvPr id="2" name="1 CuadroTexto">
          <a:extLst xmlns:a="http://schemas.openxmlformats.org/drawingml/2006/main">
            <a:ext uri="{FF2B5EF4-FFF2-40B4-BE49-F238E27FC236}">
              <a16:creationId xmlns:a16="http://schemas.microsoft.com/office/drawing/2014/main" id="{6F474FDF-E255-4104-885C-B583CC177ECE}"/>
            </a:ext>
          </a:extLst>
        </cdr:cNvPr>
        <cdr:cNvSpPr txBox="1"/>
      </cdr:nvSpPr>
      <cdr:spPr>
        <a:xfrm xmlns:a="http://schemas.openxmlformats.org/drawingml/2006/main">
          <a:off x="0" y="3448050"/>
          <a:ext cx="5347448"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antecedentes de la Dirección Metereológica de Chile.</a:t>
          </a:r>
          <a:endParaRPr lang="es-CL" sz="800">
            <a:latin typeface="Arial" pitchFamily="34" charset="0"/>
            <a:cs typeface="Arial"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0.93761</cdr:y>
    </cdr:from>
    <cdr:to>
      <cdr:x>0.7204</cdr:x>
      <cdr:y>1</cdr:y>
    </cdr:to>
    <cdr:sp macro="" textlink="">
      <cdr:nvSpPr>
        <cdr:cNvPr id="2" name="1 CuadroTexto">
          <a:extLst xmlns:a="http://schemas.openxmlformats.org/drawingml/2006/main">
            <a:ext uri="{FF2B5EF4-FFF2-40B4-BE49-F238E27FC236}">
              <a16:creationId xmlns:a16="http://schemas.microsoft.com/office/drawing/2014/main" id="{E2986A74-C578-4554-85B2-9347E66C6D1A}"/>
            </a:ext>
          </a:extLst>
        </cdr:cNvPr>
        <cdr:cNvSpPr txBox="1"/>
      </cdr:nvSpPr>
      <cdr:spPr>
        <a:xfrm xmlns:a="http://schemas.openxmlformats.org/drawingml/2006/main">
          <a:off x="0" y="3456209"/>
          <a:ext cx="4810125" cy="2299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 elaborado</a:t>
          </a:r>
          <a:r>
            <a:rPr lang="es-CL" sz="800" baseline="0">
              <a:latin typeface="Arial" pitchFamily="34" charset="0"/>
              <a:cs typeface="Arial" pitchFamily="34" charset="0"/>
            </a:rPr>
            <a:t> por Odepa con datos de AMS/USDA.</a:t>
          </a:r>
          <a:endParaRPr lang="es-CL" sz="800">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0.95147</cdr:y>
    </cdr:from>
    <cdr:to>
      <cdr:x>0.85565</cdr:x>
      <cdr:y>0.97092</cdr:y>
    </cdr:to>
    <cdr:sp macro="" textlink="">
      <cdr:nvSpPr>
        <cdr:cNvPr id="2" name="1 CuadroTexto">
          <a:extLst xmlns:a="http://schemas.openxmlformats.org/drawingml/2006/main">
            <a:ext uri="{FF2B5EF4-FFF2-40B4-BE49-F238E27FC236}">
              <a16:creationId xmlns:a16="http://schemas.microsoft.com/office/drawing/2014/main" id="{9775E320-FA81-4E8B-AB3F-B078B552780F}"/>
            </a:ext>
          </a:extLst>
        </cdr:cNvPr>
        <cdr:cNvSpPr txBox="1"/>
      </cdr:nvSpPr>
      <cdr:spPr>
        <a:xfrm xmlns:a="http://schemas.openxmlformats.org/drawingml/2006/main">
          <a:off x="0" y="3490384"/>
          <a:ext cx="5347448" cy="71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elaborado por Odepa con antecedentes de la Dirección Metereológica de Chile.</a:t>
          </a:r>
          <a:endParaRPr lang="es-CL"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22</xdr:row>
      <xdr:rowOff>657225</xdr:rowOff>
    </xdr:from>
    <xdr:to>
      <xdr:col>0</xdr:col>
      <xdr:colOff>0</xdr:colOff>
      <xdr:row>39</xdr:row>
      <xdr:rowOff>714375</xdr:rowOff>
    </xdr:to>
    <xdr:graphicFrame macro="">
      <xdr:nvGraphicFramePr>
        <xdr:cNvPr id="3109" name="Chart 1">
          <a:extLst>
            <a:ext uri="{FF2B5EF4-FFF2-40B4-BE49-F238E27FC236}">
              <a16:creationId xmlns:a16="http://schemas.microsoft.com/office/drawing/2014/main" id="{00000000-0008-0000-0400-00002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657225</xdr:rowOff>
    </xdr:from>
    <xdr:to>
      <xdr:col>0</xdr:col>
      <xdr:colOff>0</xdr:colOff>
      <xdr:row>40</xdr:row>
      <xdr:rowOff>714375</xdr:rowOff>
    </xdr:to>
    <xdr:graphicFrame macro="">
      <xdr:nvGraphicFramePr>
        <xdr:cNvPr id="3110" name="Chart 2">
          <a:extLst>
            <a:ext uri="{FF2B5EF4-FFF2-40B4-BE49-F238E27FC236}">
              <a16:creationId xmlns:a16="http://schemas.microsoft.com/office/drawing/2014/main" id="{00000000-0008-0000-0400-00002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23</xdr:row>
      <xdr:rowOff>104775</xdr:rowOff>
    </xdr:from>
    <xdr:to>
      <xdr:col>11</xdr:col>
      <xdr:colOff>647700</xdr:colOff>
      <xdr:row>45</xdr:row>
      <xdr:rowOff>104775</xdr:rowOff>
    </xdr:to>
    <xdr:graphicFrame macro="">
      <xdr:nvGraphicFramePr>
        <xdr:cNvPr id="3111" name="Chart 3">
          <a:extLst>
            <a:ext uri="{FF2B5EF4-FFF2-40B4-BE49-F238E27FC236}">
              <a16:creationId xmlns:a16="http://schemas.microsoft.com/office/drawing/2014/main" id="{00000000-0008-0000-0400-00002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0.00788</cdr:x>
      <cdr:y>0.94109</cdr:y>
    </cdr:from>
    <cdr:to>
      <cdr:x>0.77905</cdr:x>
      <cdr:y>0.96237</cdr:y>
    </cdr:to>
    <cdr:sp macro="" textlink="">
      <cdr:nvSpPr>
        <cdr:cNvPr id="2" name="1 CuadroTexto">
          <a:extLst xmlns:a="http://schemas.openxmlformats.org/drawingml/2006/main"/>
        </cdr:cNvPr>
        <cdr:cNvSpPr txBox="1"/>
      </cdr:nvSpPr>
      <cdr:spPr>
        <a:xfrm xmlns:a="http://schemas.openxmlformats.org/drawingml/2006/main">
          <a:off x="54641" y="3155287"/>
          <a:ext cx="5347448" cy="7134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a:t>
          </a:r>
          <a:r>
            <a:rPr lang="es-CL" sz="800" baseline="0">
              <a:latin typeface="Arial" pitchFamily="34" charset="0"/>
              <a:cs typeface="Arial" pitchFamily="34" charset="0"/>
            </a:rPr>
            <a:t> Odepa.</a:t>
          </a:r>
          <a:endParaRPr lang="es-CL"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361950</xdr:colOff>
      <xdr:row>0</xdr:row>
      <xdr:rowOff>0</xdr:rowOff>
    </xdr:from>
    <xdr:to>
      <xdr:col>7</xdr:col>
      <xdr:colOff>476250</xdr:colOff>
      <xdr:row>19</xdr:row>
      <xdr:rowOff>47625</xdr:rowOff>
    </xdr:to>
    <xdr:graphicFrame macro="">
      <xdr:nvGraphicFramePr>
        <xdr:cNvPr id="4109" name="Chart 1">
          <a:extLst>
            <a:ext uri="{FF2B5EF4-FFF2-40B4-BE49-F238E27FC236}">
              <a16:creationId xmlns:a16="http://schemas.microsoft.com/office/drawing/2014/main" id="{00000000-0008-0000-0600-00000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25</xdr:row>
      <xdr:rowOff>28574</xdr:rowOff>
    </xdr:from>
    <xdr:to>
      <xdr:col>6</xdr:col>
      <xdr:colOff>318135</xdr:colOff>
      <xdr:row>44</xdr:row>
      <xdr:rowOff>76200</xdr:rowOff>
    </xdr:to>
    <xdr:graphicFrame macro="">
      <xdr:nvGraphicFramePr>
        <xdr:cNvPr id="5133" name="Chart 1">
          <a:extLst>
            <a:ext uri="{FF2B5EF4-FFF2-40B4-BE49-F238E27FC236}">
              <a16:creationId xmlns:a16="http://schemas.microsoft.com/office/drawing/2014/main" id="{00000000-0008-0000-0700-00000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erpa/Desktop/Leche/Nacionales/Bolet&#237;n%20Leche%20A&#241;o%20Actual/Feb%2018/Otros/2018%2004%2016%20Informe-lacteo-abr2018%20JCC%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pa"/>
      <sheetName val="part"/>
      <sheetName val="cont"/>
      <sheetName val="comentario"/>
      <sheetName val="cA1"/>
      <sheetName val="cA2 A y B"/>
      <sheetName val="gA2"/>
      <sheetName val="cA3"/>
      <sheetName val="cA4 A y B"/>
      <sheetName val="gA4 - A5"/>
      <sheetName val="cA5 A"/>
      <sheetName val="cA5 B"/>
      <sheetName val="cA6"/>
      <sheetName val="cA7"/>
      <sheetName val="cA8"/>
      <sheetName val="cA9"/>
      <sheetName val="cA10"/>
      <sheetName val="Recuperado_Hoja1"/>
    </sheetNames>
    <sheetDataSet>
      <sheetData sheetId="0"/>
      <sheetData sheetId="1"/>
      <sheetData sheetId="2"/>
      <sheetData sheetId="3"/>
      <sheetData sheetId="4"/>
      <sheetData sheetId="5">
        <row r="49">
          <cell r="R49">
            <v>374309.95200000005</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view="pageBreakPreview" zoomScale="80" zoomScaleNormal="80" zoomScaleSheetLayoutView="80" workbookViewId="0">
      <selection activeCell="I20" sqref="I20"/>
    </sheetView>
  </sheetViews>
  <sheetFormatPr baseColWidth="10" defaultRowHeight="18"/>
  <cols>
    <col min="2" max="5" width="13.08984375" customWidth="1"/>
  </cols>
  <sheetData>
    <row r="1" spans="1:5">
      <c r="A1" s="89"/>
    </row>
    <row r="3" spans="1:5">
      <c r="A3" s="89"/>
    </row>
    <row r="4" spans="1:5">
      <c r="A4" s="89"/>
    </row>
    <row r="5" spans="1:5">
      <c r="A5" s="89"/>
    </row>
    <row r="6" spans="1:5" ht="24.75">
      <c r="A6" s="90"/>
    </row>
    <row r="7" spans="1:5">
      <c r="A7" s="91"/>
    </row>
    <row r="8" spans="1:5">
      <c r="A8" s="91"/>
    </row>
    <row r="9" spans="1:5">
      <c r="A9" s="89"/>
    </row>
    <row r="10" spans="1:5">
      <c r="A10" s="89"/>
    </row>
    <row r="11" spans="1:5">
      <c r="A11" s="89"/>
    </row>
    <row r="12" spans="1:5">
      <c r="A12" s="89"/>
    </row>
    <row r="13" spans="1:5">
      <c r="A13" s="89"/>
    </row>
    <row r="14" spans="1:5">
      <c r="A14" s="89"/>
    </row>
    <row r="15" spans="1:5" ht="51.75" customHeight="1">
      <c r="A15" s="93"/>
      <c r="B15" s="389" t="s">
        <v>144</v>
      </c>
      <c r="C15" s="390"/>
      <c r="D15" s="390"/>
      <c r="E15" s="390"/>
    </row>
    <row r="16" spans="1:5">
      <c r="A16" s="89"/>
    </row>
    <row r="17" spans="1:3">
      <c r="A17" s="91"/>
      <c r="B17" s="94"/>
    </row>
    <row r="18" spans="1:3">
      <c r="A18" s="89"/>
    </row>
    <row r="19" spans="1:3">
      <c r="A19" s="89"/>
    </row>
    <row r="20" spans="1:3">
      <c r="A20" s="89"/>
    </row>
    <row r="21" spans="1:3">
      <c r="A21" s="89"/>
    </row>
    <row r="22" spans="1:3">
      <c r="A22" s="89"/>
    </row>
    <row r="23" spans="1:3">
      <c r="A23" s="89"/>
    </row>
    <row r="24" spans="1:3">
      <c r="A24" s="89"/>
    </row>
    <row r="25" spans="1:3">
      <c r="A25" s="89"/>
    </row>
    <row r="26" spans="1:3">
      <c r="A26" s="89"/>
    </row>
    <row r="27" spans="1:3">
      <c r="A27" s="89"/>
    </row>
    <row r="28" spans="1:3">
      <c r="A28" s="89"/>
    </row>
    <row r="29" spans="1:3">
      <c r="A29" s="89"/>
    </row>
    <row r="30" spans="1:3" ht="22.5">
      <c r="A30" s="92"/>
    </row>
    <row r="31" spans="1:3" ht="22.5">
      <c r="A31" s="92"/>
    </row>
    <row r="32" spans="1:3">
      <c r="A32" s="89"/>
      <c r="C32" s="227" t="s">
        <v>203</v>
      </c>
    </row>
    <row r="33" spans="1:1">
      <c r="A33" s="89"/>
    </row>
  </sheetData>
  <mergeCells count="1">
    <mergeCell ref="B15:E15"/>
  </mergeCells>
  <pageMargins left="0.70866141732283472" right="0.51181102362204722" top="0.98425196850393704"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4"/>
  <sheetViews>
    <sheetView view="pageBreakPreview" zoomScale="90" zoomScaleNormal="95" zoomScaleSheetLayoutView="90" zoomScalePageLayoutView="95" workbookViewId="0">
      <selection activeCell="G28" sqref="G28"/>
    </sheetView>
  </sheetViews>
  <sheetFormatPr baseColWidth="10" defaultColWidth="10.90625" defaultRowHeight="12"/>
  <cols>
    <col min="1" max="1" width="10.26953125" style="10" customWidth="1"/>
    <col min="2" max="3" width="4.26953125" style="10" customWidth="1"/>
    <col min="4" max="4" width="3.6328125" style="10" customWidth="1"/>
    <col min="5" max="6" width="4.26953125" style="10" customWidth="1"/>
    <col min="7" max="7" width="3.7265625" style="10" customWidth="1"/>
    <col min="8" max="9" width="4.26953125" style="10" customWidth="1"/>
    <col min="10" max="10" width="4" style="10" customWidth="1"/>
    <col min="11" max="12" width="4.26953125" style="10" customWidth="1"/>
    <col min="13" max="13" width="3.7265625" style="10" customWidth="1"/>
    <col min="14" max="15" width="4.26953125" style="10" customWidth="1"/>
    <col min="16" max="16" width="3.7265625" style="10" customWidth="1"/>
    <col min="17" max="18" width="4.26953125" style="10" customWidth="1"/>
    <col min="19" max="19" width="3.90625" style="10" customWidth="1"/>
    <col min="20" max="20" width="8.08984375" style="10" customWidth="1"/>
    <col min="21" max="16384" width="10.90625" style="10"/>
  </cols>
  <sheetData>
    <row r="1" spans="1:20" ht="12" customHeight="1">
      <c r="A1" s="431" t="s">
        <v>168</v>
      </c>
      <c r="B1" s="432"/>
      <c r="C1" s="432"/>
      <c r="D1" s="432"/>
      <c r="E1" s="432"/>
      <c r="F1" s="432"/>
      <c r="G1" s="432"/>
      <c r="H1" s="432"/>
      <c r="I1" s="432"/>
      <c r="J1" s="432"/>
      <c r="K1" s="432"/>
      <c r="L1" s="432"/>
      <c r="M1" s="432"/>
      <c r="N1" s="432"/>
      <c r="O1" s="432"/>
      <c r="P1" s="432"/>
      <c r="Q1" s="432"/>
      <c r="R1" s="432"/>
      <c r="S1" s="433"/>
    </row>
    <row r="2" spans="1:20" ht="12" customHeight="1">
      <c r="A2" s="434" t="s">
        <v>112</v>
      </c>
      <c r="B2" s="435"/>
      <c r="C2" s="435"/>
      <c r="D2" s="435"/>
      <c r="E2" s="435"/>
      <c r="F2" s="435"/>
      <c r="G2" s="435"/>
      <c r="H2" s="435"/>
      <c r="I2" s="435"/>
      <c r="J2" s="435"/>
      <c r="K2" s="435"/>
      <c r="L2" s="435"/>
      <c r="M2" s="435"/>
      <c r="N2" s="435"/>
      <c r="O2" s="435"/>
      <c r="P2" s="435"/>
      <c r="Q2" s="435"/>
      <c r="R2" s="435"/>
      <c r="S2" s="436"/>
    </row>
    <row r="3" spans="1:20" ht="12" customHeight="1">
      <c r="A3" s="437" t="s">
        <v>107</v>
      </c>
      <c r="B3" s="438"/>
      <c r="C3" s="438"/>
      <c r="D3" s="438"/>
      <c r="E3" s="438"/>
      <c r="F3" s="438"/>
      <c r="G3" s="438"/>
      <c r="H3" s="438"/>
      <c r="I3" s="438"/>
      <c r="J3" s="438"/>
      <c r="K3" s="438"/>
      <c r="L3" s="438"/>
      <c r="M3" s="438"/>
      <c r="N3" s="438"/>
      <c r="O3" s="438"/>
      <c r="P3" s="438"/>
      <c r="Q3" s="438"/>
      <c r="R3" s="438"/>
      <c r="S3" s="439"/>
    </row>
    <row r="4" spans="1:20" ht="26.25" customHeight="1">
      <c r="A4" s="440" t="s">
        <v>22</v>
      </c>
      <c r="B4" s="441" t="s">
        <v>83</v>
      </c>
      <c r="C4" s="442"/>
      <c r="D4" s="443"/>
      <c r="E4" s="441" t="s">
        <v>114</v>
      </c>
      <c r="F4" s="442"/>
      <c r="G4" s="443"/>
      <c r="H4" s="441" t="s">
        <v>115</v>
      </c>
      <c r="I4" s="442"/>
      <c r="J4" s="443"/>
      <c r="K4" s="441" t="s">
        <v>116</v>
      </c>
      <c r="L4" s="442"/>
      <c r="M4" s="443"/>
      <c r="N4" s="445" t="s">
        <v>117</v>
      </c>
      <c r="O4" s="446"/>
      <c r="P4" s="447"/>
      <c r="Q4" s="444" t="s">
        <v>47</v>
      </c>
      <c r="R4" s="444"/>
      <c r="S4" s="444"/>
    </row>
    <row r="5" spans="1:20">
      <c r="A5" s="426"/>
      <c r="B5" s="278">
        <v>2017</v>
      </c>
      <c r="C5" s="276">
        <v>2018</v>
      </c>
      <c r="D5" s="291" t="s">
        <v>48</v>
      </c>
      <c r="E5" s="278">
        <v>2017</v>
      </c>
      <c r="F5" s="276">
        <v>2018</v>
      </c>
      <c r="G5" s="291" t="s">
        <v>48</v>
      </c>
      <c r="H5" s="278">
        <v>2017</v>
      </c>
      <c r="I5" s="276">
        <v>2018</v>
      </c>
      <c r="J5" s="291" t="s">
        <v>48</v>
      </c>
      <c r="K5" s="278">
        <v>2017</v>
      </c>
      <c r="L5" s="276">
        <v>2018</v>
      </c>
      <c r="M5" s="291" t="s">
        <v>48</v>
      </c>
      <c r="N5" s="278">
        <v>2017</v>
      </c>
      <c r="O5" s="276">
        <v>2018</v>
      </c>
      <c r="P5" s="291" t="s">
        <v>48</v>
      </c>
      <c r="Q5" s="278">
        <v>2017</v>
      </c>
      <c r="R5" s="276">
        <v>2018</v>
      </c>
      <c r="S5" s="291" t="s">
        <v>48</v>
      </c>
    </row>
    <row r="6" spans="1:20" ht="12" customHeight="1">
      <c r="A6" s="30" t="s">
        <v>24</v>
      </c>
      <c r="B6" s="60">
        <v>234.8553804186692</v>
      </c>
      <c r="C6" s="61">
        <v>244.43671372485991</v>
      </c>
      <c r="D6" s="32">
        <f t="shared" ref="D6:D11" si="0">C6/B6*100-100</f>
        <v>4.0796737503353739</v>
      </c>
      <c r="E6" s="60">
        <v>218.81944904142171</v>
      </c>
      <c r="F6" s="61">
        <v>230.97416634974743</v>
      </c>
      <c r="G6" s="32">
        <f t="shared" ref="G6:G11" si="1">F6/E6*100-100</f>
        <v>5.5546786913008361</v>
      </c>
      <c r="H6" s="61">
        <v>225.42941068080901</v>
      </c>
      <c r="I6" s="61">
        <v>222.98851299707076</v>
      </c>
      <c r="J6" s="32">
        <f t="shared" ref="J6:J11" si="2">I6/H6*100-100</f>
        <v>-1.0827769439518136</v>
      </c>
      <c r="K6" s="60">
        <v>206.86829636935852</v>
      </c>
      <c r="L6" s="61">
        <v>209.44100120589391</v>
      </c>
      <c r="M6" s="32">
        <f t="shared" ref="M6:M11" si="3">L6/K6*100-100</f>
        <v>1.2436438457161643</v>
      </c>
      <c r="N6" s="60">
        <v>207.52471655555647</v>
      </c>
      <c r="O6" s="61">
        <v>216.07001561519129</v>
      </c>
      <c r="P6" s="32">
        <f t="shared" ref="P6:P11" si="4">O6/N6*100-100</f>
        <v>4.1177259275268767</v>
      </c>
      <c r="Q6" s="60">
        <v>210.98515214582466</v>
      </c>
      <c r="R6" s="61">
        <v>217.66540038452533</v>
      </c>
      <c r="S6" s="32">
        <f t="shared" ref="S6:S11" si="5">R6/Q6*100-100</f>
        <v>3.1662172293923021</v>
      </c>
    </row>
    <row r="7" spans="1:20" ht="12" customHeight="1">
      <c r="A7" s="30" t="s">
        <v>25</v>
      </c>
      <c r="B7" s="60">
        <v>239.7818972723766</v>
      </c>
      <c r="C7" s="61">
        <v>246.22509162388923</v>
      </c>
      <c r="D7" s="32">
        <f t="shared" si="0"/>
        <v>2.6871062514755266</v>
      </c>
      <c r="E7" s="60">
        <v>223.87957497440743</v>
      </c>
      <c r="F7" s="61">
        <v>232.82421685990909</v>
      </c>
      <c r="G7" s="32">
        <f t="shared" si="1"/>
        <v>3.9952916144870159</v>
      </c>
      <c r="H7" s="61">
        <v>221.39125169456017</v>
      </c>
      <c r="I7" s="61">
        <v>226.02311941702519</v>
      </c>
      <c r="J7" s="32">
        <f t="shared" si="2"/>
        <v>2.0921638443308126</v>
      </c>
      <c r="K7" s="60">
        <v>212.31335125136812</v>
      </c>
      <c r="L7" s="61">
        <v>217.28152764346854</v>
      </c>
      <c r="M7" s="32">
        <f t="shared" si="3"/>
        <v>2.3400207112827047</v>
      </c>
      <c r="N7" s="60">
        <v>212.99601743176532</v>
      </c>
      <c r="O7" s="61">
        <v>219.02987428465653</v>
      </c>
      <c r="P7" s="32">
        <f t="shared" si="4"/>
        <v>2.8328496117652406</v>
      </c>
      <c r="Q7" s="60">
        <v>216.0038035533189</v>
      </c>
      <c r="R7" s="61">
        <v>222.25052610763331</v>
      </c>
      <c r="S7" s="32">
        <f t="shared" si="5"/>
        <v>2.8919502580760934</v>
      </c>
    </row>
    <row r="8" spans="1:20" ht="12" customHeight="1">
      <c r="A8" s="30" t="s">
        <v>26</v>
      </c>
      <c r="B8" s="60">
        <v>241.09637618371443</v>
      </c>
      <c r="C8" s="61">
        <v>247.93330650063896</v>
      </c>
      <c r="D8" s="32">
        <f t="shared" si="0"/>
        <v>2.8357665200719566</v>
      </c>
      <c r="E8" s="60">
        <v>225.8966097151594</v>
      </c>
      <c r="F8" s="61">
        <v>239.1092032158501</v>
      </c>
      <c r="G8" s="32">
        <f t="shared" si="1"/>
        <v>5.848956085419303</v>
      </c>
      <c r="H8" s="61">
        <v>228.95326480046143</v>
      </c>
      <c r="I8" s="61">
        <v>234.86584944254633</v>
      </c>
      <c r="J8" s="32">
        <f t="shared" si="2"/>
        <v>2.5824417254926857</v>
      </c>
      <c r="K8" s="60">
        <v>225.04356733980993</v>
      </c>
      <c r="L8" s="61">
        <v>228.41372038595924</v>
      </c>
      <c r="M8" s="32">
        <f t="shared" si="3"/>
        <v>1.497555822628982</v>
      </c>
      <c r="N8" s="60">
        <v>222.29290913862306</v>
      </c>
      <c r="O8" s="61">
        <v>226.80954257502913</v>
      </c>
      <c r="P8" s="32">
        <f t="shared" si="4"/>
        <v>2.0318387365156525</v>
      </c>
      <c r="Q8" s="60">
        <v>225.01868650462555</v>
      </c>
      <c r="R8" s="61">
        <v>230.70174864008087</v>
      </c>
      <c r="S8" s="32">
        <f t="shared" si="5"/>
        <v>2.5255956399596613</v>
      </c>
      <c r="T8" s="208"/>
    </row>
    <row r="9" spans="1:20" ht="12" customHeight="1">
      <c r="A9" s="30" t="s">
        <v>27</v>
      </c>
      <c r="B9" s="60">
        <v>266.64100646488947</v>
      </c>
      <c r="C9" s="61">
        <v>276.48697851089617</v>
      </c>
      <c r="D9" s="32">
        <f t="shared" si="0"/>
        <v>3.6925948399850483</v>
      </c>
      <c r="E9" s="60">
        <v>245.85365516208009</v>
      </c>
      <c r="F9" s="61">
        <v>247.69966806181313</v>
      </c>
      <c r="G9" s="32">
        <f t="shared" si="1"/>
        <v>0.75085843182442602</v>
      </c>
      <c r="H9" s="61">
        <v>239.42575279820437</v>
      </c>
      <c r="I9" s="61">
        <v>238.45162982994847</v>
      </c>
      <c r="J9" s="32">
        <f t="shared" si="2"/>
        <v>-0.40685805802893071</v>
      </c>
      <c r="K9" s="60">
        <v>228.71924198727541</v>
      </c>
      <c r="L9" s="61">
        <v>232.47301209755994</v>
      </c>
      <c r="M9" s="32">
        <f t="shared" si="3"/>
        <v>1.6412130775133278</v>
      </c>
      <c r="N9" s="60">
        <v>223.05595797309823</v>
      </c>
      <c r="O9" s="61">
        <v>229.78944559807638</v>
      </c>
      <c r="P9" s="32">
        <f t="shared" si="4"/>
        <v>3.0187436758762942</v>
      </c>
      <c r="Q9" s="60">
        <v>230.55141500557153</v>
      </c>
      <c r="R9" s="61">
        <v>236.84740684468471</v>
      </c>
      <c r="S9" s="32">
        <f t="shared" si="5"/>
        <v>2.7308406842617075</v>
      </c>
      <c r="T9" s="208"/>
    </row>
    <row r="10" spans="1:20" ht="12" customHeight="1">
      <c r="A10" s="30" t="s">
        <v>28</v>
      </c>
      <c r="B10" s="60">
        <v>270.42031476803663</v>
      </c>
      <c r="C10" s="61">
        <v>274.30126147124702</v>
      </c>
      <c r="D10" s="32">
        <f t="shared" si="0"/>
        <v>1.4351535336904817</v>
      </c>
      <c r="E10" s="60">
        <v>253.43122487034051</v>
      </c>
      <c r="F10" s="61">
        <v>249.99847901217055</v>
      </c>
      <c r="G10" s="32">
        <f t="shared" si="1"/>
        <v>-1.3545078590557296</v>
      </c>
      <c r="H10" s="61">
        <v>242.43255701087205</v>
      </c>
      <c r="I10" s="61">
        <v>242.8491578891005</v>
      </c>
      <c r="J10" s="32">
        <f t="shared" si="2"/>
        <v>0.17184196849014199</v>
      </c>
      <c r="K10" s="60">
        <v>235.72839770160482</v>
      </c>
      <c r="L10" s="61">
        <v>235.00030243600216</v>
      </c>
      <c r="M10" s="32">
        <f t="shared" si="3"/>
        <v>-0.3088704087847276</v>
      </c>
      <c r="N10" s="60">
        <v>237.65683556867148</v>
      </c>
      <c r="O10" s="61">
        <v>235.60300071243552</v>
      </c>
      <c r="P10" s="32">
        <f t="shared" si="4"/>
        <v>-0.86420188643911899</v>
      </c>
      <c r="Q10" s="60">
        <v>241.27043763555585</v>
      </c>
      <c r="R10" s="61">
        <v>240.99006808212906</v>
      </c>
      <c r="S10" s="32">
        <f t="shared" si="5"/>
        <v>-0.11620551451491679</v>
      </c>
      <c r="T10" s="208"/>
    </row>
    <row r="11" spans="1:20" ht="12" customHeight="1">
      <c r="A11" s="30" t="s">
        <v>29</v>
      </c>
      <c r="B11" s="60">
        <v>273.12021011589621</v>
      </c>
      <c r="C11" s="61">
        <v>272.82343134770008</v>
      </c>
      <c r="D11" s="32">
        <f t="shared" si="0"/>
        <v>-0.10866232420887911</v>
      </c>
      <c r="E11" s="60">
        <v>246.39721165211279</v>
      </c>
      <c r="F11" s="61">
        <v>250.73699750059839</v>
      </c>
      <c r="G11" s="32">
        <f t="shared" si="1"/>
        <v>1.7612966556670813</v>
      </c>
      <c r="H11" s="61">
        <v>234.80520713644179</v>
      </c>
      <c r="I11" s="61">
        <v>245.43534621530455</v>
      </c>
      <c r="J11" s="32">
        <f t="shared" si="2"/>
        <v>4.527216073485846</v>
      </c>
      <c r="K11" s="60">
        <v>233.69643993447193</v>
      </c>
      <c r="L11" s="61">
        <v>236.02792323233859</v>
      </c>
      <c r="M11" s="32">
        <f t="shared" si="3"/>
        <v>0.99765460634333181</v>
      </c>
      <c r="N11" s="60">
        <v>233.55987546893351</v>
      </c>
      <c r="O11" s="61">
        <v>233.56414514255172</v>
      </c>
      <c r="P11" s="32">
        <f t="shared" si="4"/>
        <v>1.8280852435168526E-3</v>
      </c>
      <c r="Q11" s="60">
        <v>239.37892005712072</v>
      </c>
      <c r="R11" s="61">
        <v>241.08759993569143</v>
      </c>
      <c r="S11" s="32">
        <f t="shared" si="5"/>
        <v>0.71379713725960414</v>
      </c>
    </row>
    <row r="12" spans="1:20" ht="12" customHeight="1">
      <c r="A12" s="30" t="s">
        <v>30</v>
      </c>
      <c r="B12" s="60">
        <v>269.26307166783357</v>
      </c>
      <c r="C12" s="61" t="s">
        <v>150</v>
      </c>
      <c r="D12" s="32"/>
      <c r="E12" s="60">
        <v>242.25346789610066</v>
      </c>
      <c r="F12" s="61" t="s">
        <v>150</v>
      </c>
      <c r="G12" s="32"/>
      <c r="H12" s="61">
        <v>242.14394337771571</v>
      </c>
      <c r="I12" s="61" t="s">
        <v>150</v>
      </c>
      <c r="J12" s="32"/>
      <c r="K12" s="60">
        <v>228.22021136989716</v>
      </c>
      <c r="L12" s="61" t="s">
        <v>150</v>
      </c>
      <c r="M12" s="32"/>
      <c r="N12" s="60">
        <v>228.51073451236169</v>
      </c>
      <c r="O12" s="61" t="s">
        <v>150</v>
      </c>
      <c r="P12" s="32"/>
      <c r="Q12" s="60">
        <v>235.31229014365053</v>
      </c>
      <c r="R12" s="61" t="s">
        <v>150</v>
      </c>
      <c r="S12" s="32"/>
    </row>
    <row r="13" spans="1:20" ht="12" customHeight="1">
      <c r="A13" s="30" t="s">
        <v>31</v>
      </c>
      <c r="B13" s="60">
        <v>272.88837918107617</v>
      </c>
      <c r="C13" s="61" t="s">
        <v>150</v>
      </c>
      <c r="D13" s="32"/>
      <c r="E13" s="60">
        <v>242.34389623183645</v>
      </c>
      <c r="F13" s="61" t="s">
        <v>150</v>
      </c>
      <c r="G13" s="32"/>
      <c r="H13" s="61">
        <v>238.50687249539388</v>
      </c>
      <c r="I13" s="61" t="s">
        <v>150</v>
      </c>
      <c r="J13" s="32"/>
      <c r="K13" s="60">
        <v>227.30546081293502</v>
      </c>
      <c r="L13" s="61" t="s">
        <v>150</v>
      </c>
      <c r="M13" s="32"/>
      <c r="N13" s="60">
        <v>229.56623806051564</v>
      </c>
      <c r="O13" s="61" t="s">
        <v>150</v>
      </c>
      <c r="P13" s="32"/>
      <c r="Q13" s="60">
        <v>234.92395906258483</v>
      </c>
      <c r="R13" s="61" t="s">
        <v>150</v>
      </c>
      <c r="S13" s="32"/>
    </row>
    <row r="14" spans="1:20" ht="12" customHeight="1">
      <c r="A14" s="30" t="s">
        <v>32</v>
      </c>
      <c r="B14" s="60">
        <v>241.40869795494353</v>
      </c>
      <c r="C14" s="61" t="s">
        <v>150</v>
      </c>
      <c r="D14" s="32"/>
      <c r="E14" s="60">
        <v>234.67584099139168</v>
      </c>
      <c r="F14" s="61" t="s">
        <v>150</v>
      </c>
      <c r="G14" s="32"/>
      <c r="H14" s="61">
        <v>228.51970781279348</v>
      </c>
      <c r="I14" s="61" t="s">
        <v>150</v>
      </c>
      <c r="J14" s="32"/>
      <c r="K14" s="60">
        <v>219.1613287279815</v>
      </c>
      <c r="L14" s="61" t="s">
        <v>150</v>
      </c>
      <c r="M14" s="32"/>
      <c r="N14" s="60">
        <v>218.97605417293843</v>
      </c>
      <c r="O14" s="61" t="s">
        <v>150</v>
      </c>
      <c r="P14" s="32"/>
      <c r="Q14" s="60">
        <v>222.58702200199281</v>
      </c>
      <c r="R14" s="61" t="s">
        <v>150</v>
      </c>
      <c r="S14" s="32"/>
    </row>
    <row r="15" spans="1:20" ht="12" customHeight="1">
      <c r="A15" s="30" t="s">
        <v>33</v>
      </c>
      <c r="B15" s="60">
        <v>237.88346597171022</v>
      </c>
      <c r="C15" s="61" t="s">
        <v>150</v>
      </c>
      <c r="D15" s="32"/>
      <c r="E15" s="60">
        <v>235.57530680307215</v>
      </c>
      <c r="F15" s="61" t="s">
        <v>150</v>
      </c>
      <c r="G15" s="32"/>
      <c r="H15" s="61">
        <v>221.65431537544441</v>
      </c>
      <c r="I15" s="61" t="s">
        <v>150</v>
      </c>
      <c r="J15" s="32"/>
      <c r="K15" s="60">
        <v>211.53614484742599</v>
      </c>
      <c r="L15" s="61" t="s">
        <v>150</v>
      </c>
      <c r="M15" s="32"/>
      <c r="N15" s="60">
        <v>216.04563178304014</v>
      </c>
      <c r="O15" s="61" t="s">
        <v>150</v>
      </c>
      <c r="P15" s="32"/>
      <c r="Q15" s="60">
        <v>217.71010540776035</v>
      </c>
      <c r="R15" s="61" t="s">
        <v>150</v>
      </c>
      <c r="S15" s="32"/>
    </row>
    <row r="16" spans="1:20" ht="12" customHeight="1">
      <c r="A16" s="30" t="s">
        <v>34</v>
      </c>
      <c r="B16" s="60">
        <v>241.5596400976965</v>
      </c>
      <c r="C16" s="61" t="s">
        <v>150</v>
      </c>
      <c r="D16" s="32"/>
      <c r="E16" s="60">
        <v>236.74681631803327</v>
      </c>
      <c r="F16" s="61" t="s">
        <v>150</v>
      </c>
      <c r="G16" s="32"/>
      <c r="H16" s="61">
        <v>223.17222851501634</v>
      </c>
      <c r="I16" s="61" t="s">
        <v>150</v>
      </c>
      <c r="J16" s="32"/>
      <c r="K16" s="60">
        <v>216.50841993422145</v>
      </c>
      <c r="L16" s="61" t="s">
        <v>150</v>
      </c>
      <c r="M16" s="32"/>
      <c r="N16" s="60">
        <v>220.61321777478224</v>
      </c>
      <c r="O16" s="61" t="s">
        <v>150</v>
      </c>
      <c r="P16" s="32"/>
      <c r="Q16" s="60">
        <v>221.92606257033654</v>
      </c>
      <c r="R16" s="61" t="s">
        <v>150</v>
      </c>
      <c r="S16" s="32"/>
    </row>
    <row r="17" spans="1:19" ht="12" customHeight="1">
      <c r="A17" s="30" t="s">
        <v>35</v>
      </c>
      <c r="B17" s="61">
        <v>246.10770797904621</v>
      </c>
      <c r="C17" s="61" t="s">
        <v>150</v>
      </c>
      <c r="D17" s="32"/>
      <c r="E17" s="60">
        <v>232.44784673963551</v>
      </c>
      <c r="F17" s="61" t="s">
        <v>150</v>
      </c>
      <c r="G17" s="32"/>
      <c r="H17" s="61">
        <v>223.5757827705435</v>
      </c>
      <c r="I17" s="61" t="s">
        <v>150</v>
      </c>
      <c r="J17" s="32"/>
      <c r="K17" s="60">
        <v>207.79894624572026</v>
      </c>
      <c r="L17" s="61" t="s">
        <v>150</v>
      </c>
      <c r="M17" s="32"/>
      <c r="N17" s="60">
        <v>214.60178303078501</v>
      </c>
      <c r="O17" s="61" t="s">
        <v>150</v>
      </c>
      <c r="P17" s="32"/>
      <c r="Q17" s="60">
        <v>216.43111025679329</v>
      </c>
      <c r="R17" s="61" t="s">
        <v>150</v>
      </c>
      <c r="S17" s="32"/>
    </row>
    <row r="18" spans="1:19" ht="12" customHeight="1">
      <c r="A18" s="98" t="s">
        <v>142</v>
      </c>
      <c r="B18" s="100"/>
      <c r="C18" s="100"/>
      <c r="D18" s="100"/>
      <c r="E18" s="100"/>
      <c r="F18" s="100"/>
      <c r="G18" s="101"/>
      <c r="H18" s="101"/>
      <c r="I18" s="101"/>
      <c r="J18" s="102"/>
      <c r="K18" s="102"/>
      <c r="L18" s="102"/>
      <c r="M18" s="102"/>
      <c r="N18" s="102"/>
      <c r="O18" s="102"/>
      <c r="P18" s="102"/>
      <c r="Q18" s="102"/>
      <c r="R18" s="102"/>
      <c r="S18" s="103"/>
    </row>
    <row r="19" spans="1:19" s="299" customFormat="1" ht="12" customHeight="1">
      <c r="A19" s="319" t="s">
        <v>245</v>
      </c>
      <c r="B19" s="102"/>
      <c r="C19" s="102"/>
      <c r="D19" s="102"/>
      <c r="E19" s="102"/>
      <c r="F19" s="102"/>
      <c r="G19" s="102"/>
      <c r="H19" s="102"/>
      <c r="I19" s="102"/>
      <c r="J19" s="102"/>
      <c r="K19" s="102"/>
      <c r="L19" s="102"/>
      <c r="M19" s="102"/>
      <c r="N19" s="102"/>
      <c r="O19" s="102"/>
      <c r="P19" s="102"/>
      <c r="Q19" s="102"/>
      <c r="R19" s="102"/>
      <c r="S19" s="320"/>
    </row>
    <row r="20" spans="1:19" ht="24.6" customHeight="1">
      <c r="A20" s="448" t="s">
        <v>49</v>
      </c>
      <c r="B20" s="448"/>
      <c r="C20" s="448"/>
      <c r="D20" s="448"/>
      <c r="E20" s="448"/>
      <c r="F20" s="448"/>
      <c r="G20" s="448"/>
      <c r="H20" s="448"/>
      <c r="I20" s="448"/>
      <c r="J20" s="448"/>
      <c r="K20" s="448"/>
      <c r="L20" s="448"/>
      <c r="M20" s="448"/>
      <c r="N20" s="448"/>
      <c r="O20" s="448"/>
      <c r="P20" s="448"/>
      <c r="Q20" s="448"/>
      <c r="R20" s="448"/>
      <c r="S20" s="448"/>
    </row>
    <row r="21" spans="1:19" ht="12" customHeight="1"/>
    <row r="22" spans="1:19" ht="12" customHeight="1">
      <c r="A22" s="431" t="s">
        <v>169</v>
      </c>
      <c r="B22" s="432"/>
      <c r="C22" s="432"/>
      <c r="D22" s="432"/>
      <c r="E22" s="432"/>
      <c r="F22" s="432"/>
      <c r="G22" s="432"/>
      <c r="H22" s="432"/>
      <c r="I22" s="432"/>
      <c r="J22" s="432"/>
      <c r="K22" s="432"/>
      <c r="L22" s="432"/>
      <c r="M22" s="432"/>
      <c r="N22" s="432"/>
      <c r="O22" s="432"/>
      <c r="P22" s="432"/>
      <c r="Q22" s="432"/>
      <c r="R22" s="432"/>
      <c r="S22" s="433"/>
    </row>
    <row r="23" spans="1:19" ht="12" customHeight="1">
      <c r="A23" s="434" t="s">
        <v>113</v>
      </c>
      <c r="B23" s="435"/>
      <c r="C23" s="435"/>
      <c r="D23" s="435"/>
      <c r="E23" s="435"/>
      <c r="F23" s="435"/>
      <c r="G23" s="435"/>
      <c r="H23" s="435"/>
      <c r="I23" s="435"/>
      <c r="J23" s="435"/>
      <c r="K23" s="435"/>
      <c r="L23" s="435"/>
      <c r="M23" s="435"/>
      <c r="N23" s="435"/>
      <c r="O23" s="435"/>
      <c r="P23" s="435"/>
      <c r="Q23" s="435"/>
      <c r="R23" s="435"/>
      <c r="S23" s="436"/>
    </row>
    <row r="24" spans="1:19" ht="12" customHeight="1">
      <c r="A24" s="437" t="s">
        <v>306</v>
      </c>
      <c r="B24" s="438"/>
      <c r="C24" s="438"/>
      <c r="D24" s="438"/>
      <c r="E24" s="438"/>
      <c r="F24" s="438"/>
      <c r="G24" s="438"/>
      <c r="H24" s="438"/>
      <c r="I24" s="438"/>
      <c r="J24" s="438"/>
      <c r="K24" s="438"/>
      <c r="L24" s="438"/>
      <c r="M24" s="438"/>
      <c r="N24" s="438"/>
      <c r="O24" s="438"/>
      <c r="P24" s="438"/>
      <c r="Q24" s="438"/>
      <c r="R24" s="438"/>
      <c r="S24" s="439"/>
    </row>
    <row r="25" spans="1:19" ht="25.5" customHeight="1">
      <c r="A25" s="440" t="s">
        <v>22</v>
      </c>
      <c r="B25" s="441" t="s">
        <v>83</v>
      </c>
      <c r="C25" s="442"/>
      <c r="D25" s="443"/>
      <c r="E25" s="441" t="s">
        <v>114</v>
      </c>
      <c r="F25" s="442"/>
      <c r="G25" s="443"/>
      <c r="H25" s="441" t="s">
        <v>115</v>
      </c>
      <c r="I25" s="442"/>
      <c r="J25" s="443"/>
      <c r="K25" s="441" t="s">
        <v>116</v>
      </c>
      <c r="L25" s="442"/>
      <c r="M25" s="443"/>
      <c r="N25" s="445" t="s">
        <v>117</v>
      </c>
      <c r="O25" s="446"/>
      <c r="P25" s="447"/>
      <c r="Q25" s="444" t="s">
        <v>47</v>
      </c>
      <c r="R25" s="444"/>
      <c r="S25" s="444"/>
    </row>
    <row r="26" spans="1:19" ht="12" customHeight="1">
      <c r="A26" s="426"/>
      <c r="B26" s="278">
        <v>2017</v>
      </c>
      <c r="C26" s="276">
        <v>2018</v>
      </c>
      <c r="D26" s="291" t="s">
        <v>48</v>
      </c>
      <c r="E26" s="278">
        <v>2017</v>
      </c>
      <c r="F26" s="276">
        <v>2018</v>
      </c>
      <c r="G26" s="291" t="s">
        <v>48</v>
      </c>
      <c r="H26" s="278">
        <v>2017</v>
      </c>
      <c r="I26" s="276">
        <v>2018</v>
      </c>
      <c r="J26" s="291" t="s">
        <v>48</v>
      </c>
      <c r="K26" s="278">
        <v>2017</v>
      </c>
      <c r="L26" s="276">
        <v>2018</v>
      </c>
      <c r="M26" s="291" t="s">
        <v>48</v>
      </c>
      <c r="N26" s="278">
        <v>2017</v>
      </c>
      <c r="O26" s="276">
        <v>2018</v>
      </c>
      <c r="P26" s="291" t="s">
        <v>48</v>
      </c>
      <c r="Q26" s="278">
        <v>2017</v>
      </c>
      <c r="R26" s="276">
        <v>2018</v>
      </c>
      <c r="S26" s="291" t="s">
        <v>48</v>
      </c>
    </row>
    <row r="27" spans="1:19" ht="10.5" customHeight="1">
      <c r="A27" s="30" t="s">
        <v>24</v>
      </c>
      <c r="B27" s="264">
        <v>243.57893380092219</v>
      </c>
      <c r="C27" s="264">
        <v>247.89988200277523</v>
      </c>
      <c r="D27" s="32">
        <f t="shared" ref="D27:D32" si="6">C27/B27*100-100</f>
        <v>1.7739416682826032</v>
      </c>
      <c r="E27" s="264">
        <v>226.94735797578429</v>
      </c>
      <c r="F27" s="264">
        <v>234.24659786680979</v>
      </c>
      <c r="G27" s="32">
        <f t="shared" ref="G27:G32" si="7">F27/E27*100-100</f>
        <v>3.2162700443528962</v>
      </c>
      <c r="H27" s="264">
        <v>233.80284242632905</v>
      </c>
      <c r="I27" s="264">
        <v>226.14780413948159</v>
      </c>
      <c r="J27" s="32">
        <f t="shared" ref="J27:J32" si="8">I27/H27*100-100</f>
        <v>-3.2741425242764421</v>
      </c>
      <c r="K27" s="264">
        <v>214.55228735673458</v>
      </c>
      <c r="L27" s="264">
        <v>212.40835181545705</v>
      </c>
      <c r="M27" s="32">
        <f t="shared" ref="M27:M32" si="9">L27/K27*100-100</f>
        <v>-0.99926016529147432</v>
      </c>
      <c r="N27" s="264">
        <v>215.23308985227231</v>
      </c>
      <c r="O27" s="264">
        <v>219.13128580036272</v>
      </c>
      <c r="P27" s="32">
        <f t="shared" ref="P27:P32" si="10">O27/N27*100-100</f>
        <v>1.8111508554590614</v>
      </c>
      <c r="Q27" s="264">
        <v>218.82206111646775</v>
      </c>
      <c r="R27" s="264">
        <v>220.74927390877801</v>
      </c>
      <c r="S27" s="32">
        <f t="shared" ref="S27:S32" si="11">R27/Q27*100-100</f>
        <v>0.88072143296579952</v>
      </c>
    </row>
    <row r="28" spans="1:19" ht="10.5" customHeight="1">
      <c r="A28" s="30" t="s">
        <v>25</v>
      </c>
      <c r="B28" s="265">
        <v>247.36343686645475</v>
      </c>
      <c r="C28" s="265">
        <v>248.5610732623723</v>
      </c>
      <c r="D28" s="32">
        <f t="shared" si="6"/>
        <v>0.48416063873017379</v>
      </c>
      <c r="E28" s="265">
        <v>230.95830727772963</v>
      </c>
      <c r="F28" s="265">
        <v>235.03306199422107</v>
      </c>
      <c r="G28" s="32">
        <f t="shared" si="7"/>
        <v>1.7642815123300579</v>
      </c>
      <c r="H28" s="265">
        <v>228.39130699313918</v>
      </c>
      <c r="I28" s="265">
        <v>228.16744131918674</v>
      </c>
      <c r="J28" s="32">
        <f t="shared" si="8"/>
        <v>-9.8018474039022863E-2</v>
      </c>
      <c r="K28" s="265">
        <v>219.0263771185177</v>
      </c>
      <c r="L28" s="265">
        <v>219.34291649547069</v>
      </c>
      <c r="M28" s="32">
        <f t="shared" si="9"/>
        <v>0.14452112166458164</v>
      </c>
      <c r="N28" s="265">
        <v>219.73062816722688</v>
      </c>
      <c r="O28" s="265">
        <v>221.10785001504945</v>
      </c>
      <c r="P28" s="32">
        <f t="shared" si="10"/>
        <v>0.62677736795728833</v>
      </c>
      <c r="Q28" s="265">
        <v>222.83351592001483</v>
      </c>
      <c r="R28" s="265">
        <v>224.35905673993651</v>
      </c>
      <c r="S28" s="32">
        <f t="shared" si="11"/>
        <v>0.68461012860797155</v>
      </c>
    </row>
    <row r="29" spans="1:19" ht="10.5" customHeight="1">
      <c r="A29" s="30" t="s">
        <v>26</v>
      </c>
      <c r="B29" s="265">
        <v>248.13430630061441</v>
      </c>
      <c r="C29" s="265">
        <v>250.17858035703094</v>
      </c>
      <c r="D29" s="32">
        <f t="shared" si="6"/>
        <v>0.82385788845331831</v>
      </c>
      <c r="E29" s="265">
        <v>232.49083803988739</v>
      </c>
      <c r="F29" s="265">
        <v>241.27456635475488</v>
      </c>
      <c r="G29" s="32">
        <f t="shared" si="7"/>
        <v>3.778096543039041</v>
      </c>
      <c r="H29" s="265">
        <v>235.63672103156586</v>
      </c>
      <c r="I29" s="265">
        <v>236.99278494369202</v>
      </c>
      <c r="J29" s="32">
        <f t="shared" si="8"/>
        <v>0.57548921330665337</v>
      </c>
      <c r="K29" s="265">
        <v>231.61289420098421</v>
      </c>
      <c r="L29" s="265">
        <v>230.48222567095812</v>
      </c>
      <c r="M29" s="32">
        <f t="shared" si="9"/>
        <v>-0.48817166847582882</v>
      </c>
      <c r="N29" s="265">
        <v>228.78194055736117</v>
      </c>
      <c r="O29" s="265">
        <v>228.86352049155656</v>
      </c>
      <c r="P29" s="32">
        <f t="shared" si="10"/>
        <v>3.5658380201098794E-2</v>
      </c>
      <c r="Q29" s="265">
        <v>231.58728706048555</v>
      </c>
      <c r="R29" s="265">
        <v>232.79097421512137</v>
      </c>
      <c r="S29" s="32">
        <f t="shared" si="11"/>
        <v>0.51975528100618362</v>
      </c>
    </row>
    <row r="30" spans="1:19" ht="10.5" customHeight="1">
      <c r="A30" s="30" t="s">
        <v>27</v>
      </c>
      <c r="B30" s="265">
        <v>273.37646938861189</v>
      </c>
      <c r="C30" s="265">
        <v>278.41995934795762</v>
      </c>
      <c r="D30" s="32">
        <f t="shared" si="6"/>
        <v>1.8448881027050845</v>
      </c>
      <c r="E30" s="265">
        <v>252.06402093049718</v>
      </c>
      <c r="F30" s="265">
        <v>249.43139052588242</v>
      </c>
      <c r="G30" s="32">
        <f t="shared" si="7"/>
        <v>-1.0444292663809591</v>
      </c>
      <c r="H30" s="265">
        <v>245.47374707461731</v>
      </c>
      <c r="I30" s="265">
        <v>240.11869723945105</v>
      </c>
      <c r="J30" s="32">
        <f t="shared" si="8"/>
        <v>-2.1815163124301336</v>
      </c>
      <c r="K30" s="265">
        <v>234.49678533955813</v>
      </c>
      <c r="L30" s="265">
        <v>234.09828168507806</v>
      </c>
      <c r="M30" s="32">
        <f t="shared" si="9"/>
        <v>-0.1699399221626976</v>
      </c>
      <c r="N30" s="265">
        <v>228.69044441148117</v>
      </c>
      <c r="O30" s="265">
        <v>231.39595378624608</v>
      </c>
      <c r="P30" s="32">
        <f t="shared" si="10"/>
        <v>1.1830443470112471</v>
      </c>
      <c r="Q30" s="265">
        <v>236.37523981170182</v>
      </c>
      <c r="R30" s="265">
        <v>238.50325878101893</v>
      </c>
      <c r="S30" s="32">
        <f t="shared" si="11"/>
        <v>0.90027152209863459</v>
      </c>
    </row>
    <row r="31" spans="1:19" ht="10.5" customHeight="1">
      <c r="A31" s="30" t="s">
        <v>28</v>
      </c>
      <c r="B31" s="265">
        <v>276.57900395958438</v>
      </c>
      <c r="C31" s="265">
        <v>275.35034839681271</v>
      </c>
      <c r="D31" s="32">
        <f t="shared" si="6"/>
        <v>-0.44423312875593979</v>
      </c>
      <c r="E31" s="265">
        <v>259.20299592514652</v>
      </c>
      <c r="F31" s="265">
        <v>250.95461801910136</v>
      </c>
      <c r="G31" s="32">
        <f t="shared" si="7"/>
        <v>-3.1822077814359631</v>
      </c>
      <c r="H31" s="265">
        <v>247.95383883403272</v>
      </c>
      <c r="I31" s="265">
        <v>243.77795375048157</v>
      </c>
      <c r="J31" s="32">
        <f t="shared" si="8"/>
        <v>-1.684138105377869</v>
      </c>
      <c r="K31" s="265">
        <v>241.09699560561609</v>
      </c>
      <c r="L31" s="265">
        <v>235.89907972731783</v>
      </c>
      <c r="M31" s="32">
        <f t="shared" si="9"/>
        <v>-2.1559438620300995</v>
      </c>
      <c r="N31" s="265">
        <v>243.06935269324376</v>
      </c>
      <c r="O31" s="265">
        <v>236.50408307110115</v>
      </c>
      <c r="P31" s="32">
        <f t="shared" si="10"/>
        <v>-2.7009861792111849</v>
      </c>
      <c r="Q31" s="265">
        <v>246.76525276355648</v>
      </c>
      <c r="R31" s="265">
        <v>241.91175370712446</v>
      </c>
      <c r="S31" s="32">
        <f t="shared" si="11"/>
        <v>-1.9668486555854372</v>
      </c>
    </row>
    <row r="32" spans="1:19" ht="10.5" customHeight="1">
      <c r="A32" s="30" t="s">
        <v>29</v>
      </c>
      <c r="B32" s="265">
        <v>279.05041537014273</v>
      </c>
      <c r="C32" s="265">
        <v>273.10090241950047</v>
      </c>
      <c r="D32" s="32">
        <f t="shared" si="6"/>
        <v>-2.1320566546194186</v>
      </c>
      <c r="E32" s="265">
        <v>251.74718571134119</v>
      </c>
      <c r="F32" s="265">
        <v>250.99200588859802</v>
      </c>
      <c r="G32" s="32">
        <f t="shared" si="7"/>
        <v>-0.29997547762422982</v>
      </c>
      <c r="H32" s="265">
        <v>239.90348628793376</v>
      </c>
      <c r="I32" s="265">
        <v>245.68496263657619</v>
      </c>
      <c r="J32" s="32">
        <f t="shared" si="8"/>
        <v>2.4099176039915875</v>
      </c>
      <c r="K32" s="265">
        <v>238.77064464239169</v>
      </c>
      <c r="L32" s="265">
        <v>236.26797197195961</v>
      </c>
      <c r="M32" s="32">
        <f t="shared" si="9"/>
        <v>-1.0481492288050447</v>
      </c>
      <c r="N32" s="265">
        <v>238.6311149795479</v>
      </c>
      <c r="O32" s="265">
        <v>233.80168813278064</v>
      </c>
      <c r="P32" s="32">
        <f t="shared" si="10"/>
        <v>-2.023804333806666</v>
      </c>
      <c r="Q32" s="265">
        <v>244.57650733517758</v>
      </c>
      <c r="R32" s="265">
        <v>241.33279454533874</v>
      </c>
      <c r="S32" s="32">
        <f t="shared" si="11"/>
        <v>-1.326256894082448</v>
      </c>
    </row>
    <row r="33" spans="1:20" ht="10.5" customHeight="1">
      <c r="A33" s="30" t="s">
        <v>30</v>
      </c>
      <c r="B33" s="265">
        <v>276.06476905110952</v>
      </c>
      <c r="C33" s="265" t="s">
        <v>150</v>
      </c>
      <c r="D33" s="133"/>
      <c r="E33" s="265">
        <v>248.37289143410109</v>
      </c>
      <c r="F33" s="265" t="s">
        <v>150</v>
      </c>
      <c r="G33" s="133"/>
      <c r="H33" s="265">
        <v>248.26060028074653</v>
      </c>
      <c r="I33" s="265" t="s">
        <v>150</v>
      </c>
      <c r="J33" s="133"/>
      <c r="K33" s="265">
        <v>233.98514900085547</v>
      </c>
      <c r="L33" s="265" t="s">
        <v>150</v>
      </c>
      <c r="M33" s="133"/>
      <c r="N33" s="265">
        <v>234.28301087894997</v>
      </c>
      <c r="O33" s="265" t="s">
        <v>150</v>
      </c>
      <c r="P33" s="133"/>
      <c r="Q33" s="265">
        <v>241.25637663946668</v>
      </c>
      <c r="R33" s="265" t="s">
        <v>150</v>
      </c>
      <c r="S33" s="133"/>
      <c r="T33" s="208"/>
    </row>
    <row r="34" spans="1:20" ht="10.5" customHeight="1">
      <c r="A34" s="30" t="s">
        <v>31</v>
      </c>
      <c r="B34" s="265">
        <v>279.17580307559035</v>
      </c>
      <c r="C34" s="265" t="s">
        <v>150</v>
      </c>
      <c r="D34" s="133"/>
      <c r="E34" s="265">
        <v>247.9275667729944</v>
      </c>
      <c r="F34" s="265" t="s">
        <v>150</v>
      </c>
      <c r="G34" s="133"/>
      <c r="H34" s="265">
        <v>244.00213694613228</v>
      </c>
      <c r="I34" s="265" t="s">
        <v>150</v>
      </c>
      <c r="J34" s="133"/>
      <c r="K34" s="265">
        <v>232.5426416337441</v>
      </c>
      <c r="L34" s="265" t="s">
        <v>150</v>
      </c>
      <c r="M34" s="133"/>
      <c r="N34" s="265">
        <v>234.85550781574275</v>
      </c>
      <c r="O34" s="265" t="s">
        <v>150</v>
      </c>
      <c r="P34" s="133"/>
      <c r="Q34" s="265">
        <v>240.33667219473273</v>
      </c>
      <c r="R34" s="265" t="s">
        <v>150</v>
      </c>
      <c r="S34" s="133"/>
      <c r="T34" s="208"/>
    </row>
    <row r="35" spans="1:20" ht="10.5" customHeight="1">
      <c r="A35" s="30" t="s">
        <v>32</v>
      </c>
      <c r="B35" s="265">
        <v>246.45847796229907</v>
      </c>
      <c r="C35" s="265" t="s">
        <v>150</v>
      </c>
      <c r="D35" s="133"/>
      <c r="E35" s="265">
        <v>239.58478329581874</v>
      </c>
      <c r="F35" s="265" t="s">
        <v>150</v>
      </c>
      <c r="G35" s="133"/>
      <c r="H35" s="265">
        <v>233.29987630537676</v>
      </c>
      <c r="I35" s="265" t="s">
        <v>150</v>
      </c>
      <c r="J35" s="133"/>
      <c r="K35" s="265">
        <v>223.74573892351881</v>
      </c>
      <c r="L35" s="265" t="s">
        <v>150</v>
      </c>
      <c r="M35" s="133"/>
      <c r="N35" s="265">
        <v>223.5565888008104</v>
      </c>
      <c r="O35" s="265" t="s">
        <v>150</v>
      </c>
      <c r="P35" s="133"/>
      <c r="Q35" s="265">
        <v>227.2430907481664</v>
      </c>
      <c r="R35" s="265" t="s">
        <v>150</v>
      </c>
      <c r="S35" s="133"/>
      <c r="T35" s="208"/>
    </row>
    <row r="36" spans="1:20" ht="10.5" customHeight="1">
      <c r="A36" s="30" t="s">
        <v>33</v>
      </c>
      <c r="B36" s="265">
        <v>243.23795486034706</v>
      </c>
      <c r="C36" s="265" t="s">
        <v>150</v>
      </c>
      <c r="D36" s="133"/>
      <c r="E36" s="265">
        <v>240.87784162852435</v>
      </c>
      <c r="F36" s="265" t="s">
        <v>150</v>
      </c>
      <c r="G36" s="133"/>
      <c r="H36" s="265">
        <v>226.64350436320436</v>
      </c>
      <c r="I36" s="265" t="s">
        <v>150</v>
      </c>
      <c r="J36" s="133"/>
      <c r="K36" s="265">
        <v>216.29758521279092</v>
      </c>
      <c r="L36" s="265" t="s">
        <v>150</v>
      </c>
      <c r="M36" s="133"/>
      <c r="N36" s="265">
        <v>220.90857562024817</v>
      </c>
      <c r="O36" s="265" t="s">
        <v>150</v>
      </c>
      <c r="P36" s="133"/>
      <c r="Q36" s="265">
        <v>222.61051467154854</v>
      </c>
      <c r="R36" s="265" t="s">
        <v>150</v>
      </c>
      <c r="S36" s="133"/>
      <c r="T36" s="208"/>
    </row>
    <row r="37" spans="1:20" ht="10.5" customHeight="1">
      <c r="A37" s="30" t="s">
        <v>34</v>
      </c>
      <c r="B37" s="265">
        <v>245.55133050984537</v>
      </c>
      <c r="C37" s="265" t="s">
        <v>150</v>
      </c>
      <c r="D37" s="133"/>
      <c r="E37" s="265">
        <v>240.65897646374825</v>
      </c>
      <c r="F37" s="265" t="s">
        <v>150</v>
      </c>
      <c r="G37" s="133"/>
      <c r="H37" s="265">
        <v>226.86007324131663</v>
      </c>
      <c r="I37" s="265" t="s">
        <v>150</v>
      </c>
      <c r="J37" s="133"/>
      <c r="K37" s="265">
        <v>220.08614750349338</v>
      </c>
      <c r="L37" s="265" t="s">
        <v>150</v>
      </c>
      <c r="M37" s="133"/>
      <c r="N37" s="265">
        <v>224.25877572406858</v>
      </c>
      <c r="O37" s="265" t="s">
        <v>150</v>
      </c>
      <c r="P37" s="133"/>
      <c r="Q37" s="265">
        <v>225.59331483072938</v>
      </c>
      <c r="R37" s="265" t="s">
        <v>150</v>
      </c>
      <c r="S37" s="133"/>
      <c r="T37" s="208"/>
    </row>
    <row r="38" spans="1:20" ht="10.5" customHeight="1">
      <c r="A38" s="30" t="s">
        <v>35</v>
      </c>
      <c r="B38" s="265">
        <v>249.95942376305052</v>
      </c>
      <c r="C38" s="265" t="s">
        <v>150</v>
      </c>
      <c r="D38" s="133"/>
      <c r="E38" s="265">
        <v>236.08577847122149</v>
      </c>
      <c r="F38" s="265" t="s">
        <v>150</v>
      </c>
      <c r="G38" s="133"/>
      <c r="H38" s="265">
        <v>227.0748620090196</v>
      </c>
      <c r="I38" s="265" t="s">
        <v>150</v>
      </c>
      <c r="J38" s="133"/>
      <c r="K38" s="265">
        <v>211.05110964899833</v>
      </c>
      <c r="L38" s="265" t="s">
        <v>150</v>
      </c>
      <c r="M38" s="133"/>
      <c r="N38" s="265">
        <v>217.96041442743154</v>
      </c>
      <c r="O38" s="265" t="s">
        <v>150</v>
      </c>
      <c r="P38" s="133"/>
      <c r="Q38" s="265">
        <v>219.81837159196709</v>
      </c>
      <c r="R38" s="265" t="s">
        <v>150</v>
      </c>
      <c r="S38" s="133"/>
      <c r="T38" s="208"/>
    </row>
    <row r="39" spans="1:20" ht="14.45" customHeight="1">
      <c r="A39" s="246" t="s">
        <v>193</v>
      </c>
      <c r="B39" s="266">
        <v>257.84529909979301</v>
      </c>
      <c r="C39" s="266" t="s">
        <v>150</v>
      </c>
      <c r="D39" s="245"/>
      <c r="E39" s="266">
        <v>240.89</v>
      </c>
      <c r="F39" s="266" t="s">
        <v>150</v>
      </c>
      <c r="G39" s="245"/>
      <c r="H39" s="266">
        <v>234.8</v>
      </c>
      <c r="I39" s="266" t="s">
        <v>150</v>
      </c>
      <c r="J39" s="245"/>
      <c r="K39" s="266">
        <v>224.65</v>
      </c>
      <c r="L39" s="266" t="s">
        <v>150</v>
      </c>
      <c r="M39" s="245"/>
      <c r="N39" s="266">
        <v>225.7</v>
      </c>
      <c r="O39" s="266" t="s">
        <v>150</v>
      </c>
      <c r="P39" s="245"/>
      <c r="Q39" s="266">
        <v>229.68</v>
      </c>
      <c r="R39" s="266" t="s">
        <v>150</v>
      </c>
      <c r="S39" s="245"/>
    </row>
    <row r="40" spans="1:20" ht="12" customHeight="1">
      <c r="A40" s="267" t="s">
        <v>244</v>
      </c>
      <c r="B40" s="268">
        <v>257.23</v>
      </c>
      <c r="C40" s="268">
        <v>259.81</v>
      </c>
      <c r="D40" s="269">
        <f>C40/B40*100-100</f>
        <v>1.0029934300042669</v>
      </c>
      <c r="E40" s="268">
        <v>239.11</v>
      </c>
      <c r="F40" s="268">
        <v>241.73</v>
      </c>
      <c r="G40" s="269">
        <f>F40/E40*100-100</f>
        <v>1.095729998745341</v>
      </c>
      <c r="H40" s="268">
        <v>237.53</v>
      </c>
      <c r="I40" s="268">
        <v>234.64</v>
      </c>
      <c r="J40" s="269">
        <f>I40/H40*100-100</f>
        <v>-1.2166884183050684</v>
      </c>
      <c r="K40" s="268">
        <v>227.25</v>
      </c>
      <c r="L40" s="268">
        <v>225.54</v>
      </c>
      <c r="M40" s="269">
        <f>L40/K40*100-100</f>
        <v>-0.7524752475247567</v>
      </c>
      <c r="N40" s="268">
        <v>225.82</v>
      </c>
      <c r="O40" s="268">
        <v>226.39</v>
      </c>
      <c r="P40" s="269">
        <f>O40/N40*100-100</f>
        <v>0.25241342662296518</v>
      </c>
      <c r="Q40" s="268">
        <v>230.15</v>
      </c>
      <c r="R40" s="268">
        <v>230.76</v>
      </c>
      <c r="S40" s="269">
        <f>R40/Q40*100-100</f>
        <v>0.26504453617206991</v>
      </c>
    </row>
    <row r="41" spans="1:20" ht="12" customHeight="1">
      <c r="A41" s="428" t="s">
        <v>142</v>
      </c>
      <c r="B41" s="429"/>
      <c r="C41" s="429"/>
      <c r="D41" s="429"/>
      <c r="E41" s="429"/>
      <c r="F41" s="429"/>
      <c r="G41" s="429"/>
      <c r="H41" s="429"/>
      <c r="I41" s="429"/>
      <c r="J41" s="429"/>
      <c r="K41" s="429"/>
      <c r="L41" s="429"/>
      <c r="M41" s="429"/>
      <c r="N41" s="429"/>
      <c r="O41" s="429"/>
      <c r="P41" s="429"/>
      <c r="Q41" s="429"/>
      <c r="R41" s="429"/>
      <c r="S41" s="430"/>
    </row>
    <row r="42" spans="1:20" ht="15" customHeight="1">
      <c r="A42" s="270" t="s">
        <v>245</v>
      </c>
      <c r="B42" s="231"/>
      <c r="C42" s="231"/>
      <c r="D42" s="231"/>
      <c r="E42" s="231"/>
      <c r="F42" s="231"/>
      <c r="G42" s="231"/>
      <c r="H42" s="231"/>
      <c r="I42" s="231"/>
      <c r="J42" s="231"/>
      <c r="K42" s="231"/>
      <c r="L42" s="231"/>
      <c r="M42" s="231"/>
      <c r="N42" s="231"/>
      <c r="O42" s="231"/>
      <c r="P42" s="231"/>
      <c r="Q42" s="231"/>
      <c r="R42" s="231"/>
      <c r="S42" s="232"/>
    </row>
    <row r="43" spans="1:20" ht="15" customHeight="1">
      <c r="A43" s="23"/>
      <c r="B43" s="23"/>
      <c r="C43" s="23"/>
      <c r="D43" s="23"/>
      <c r="E43" s="137"/>
      <c r="F43" s="23"/>
      <c r="G43" s="23"/>
      <c r="H43" s="23"/>
      <c r="I43" s="137"/>
      <c r="J43" s="23"/>
      <c r="K43" s="23"/>
      <c r="L43" s="23"/>
      <c r="M43" s="23"/>
      <c r="N43" s="23"/>
      <c r="O43" s="23"/>
      <c r="P43" s="23"/>
      <c r="Q43" s="23"/>
      <c r="R43" s="23"/>
      <c r="S43" s="23"/>
    </row>
    <row r="44" spans="1:20">
      <c r="A44" s="427">
        <v>13</v>
      </c>
      <c r="B44" s="427"/>
      <c r="C44" s="427"/>
      <c r="D44" s="427"/>
      <c r="E44" s="427"/>
      <c r="F44" s="427"/>
      <c r="G44" s="427"/>
      <c r="H44" s="427"/>
      <c r="I44" s="427"/>
      <c r="J44" s="427"/>
      <c r="K44" s="427"/>
      <c r="L44" s="427"/>
      <c r="M44" s="427"/>
      <c r="N44" s="427"/>
      <c r="O44" s="427"/>
      <c r="P44" s="427"/>
      <c r="Q44" s="427"/>
      <c r="R44" s="427"/>
      <c r="S44" s="427"/>
    </row>
  </sheetData>
  <mergeCells count="23">
    <mergeCell ref="K25:M25"/>
    <mergeCell ref="A22:S22"/>
    <mergeCell ref="A23:S23"/>
    <mergeCell ref="Q25:S25"/>
    <mergeCell ref="A25:A26"/>
    <mergeCell ref="A24:S24"/>
    <mergeCell ref="H25:J25"/>
    <mergeCell ref="A44:S44"/>
    <mergeCell ref="A41:S41"/>
    <mergeCell ref="A1:S1"/>
    <mergeCell ref="A2:S2"/>
    <mergeCell ref="A3:S3"/>
    <mergeCell ref="A4:A5"/>
    <mergeCell ref="B4:D4"/>
    <mergeCell ref="Q4:S4"/>
    <mergeCell ref="K4:M4"/>
    <mergeCell ref="N4:P4"/>
    <mergeCell ref="A20:S20"/>
    <mergeCell ref="E25:G25"/>
    <mergeCell ref="B25:D25"/>
    <mergeCell ref="E4:G4"/>
    <mergeCell ref="H4:J4"/>
    <mergeCell ref="N25:P25"/>
  </mergeCells>
  <printOptions horizontalCentered="1"/>
  <pageMargins left="1.1417322834645669" right="0.39370078740157483" top="0.39370078740157483" bottom="0.23622047244094491" header="0" footer="0.19685039370078741"/>
  <pageSetup firstPageNumber="0" orientation="landscape"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Y76"/>
  <sheetViews>
    <sheetView view="pageBreakPreview" topLeftCell="A13" zoomScale="90" zoomScaleNormal="112" zoomScaleSheetLayoutView="90" zoomScalePageLayoutView="112" workbookViewId="0">
      <selection activeCell="G28" sqref="G28"/>
    </sheetView>
  </sheetViews>
  <sheetFormatPr baseColWidth="10" defaultColWidth="10.90625" defaultRowHeight="12"/>
  <cols>
    <col min="1" max="6" width="10.453125" style="10" customWidth="1"/>
    <col min="7" max="26" width="11.08984375" style="10" customWidth="1"/>
    <col min="27" max="27" width="5" style="10" customWidth="1"/>
    <col min="28" max="28" width="1.26953125" style="10" customWidth="1"/>
    <col min="29" max="29" width="3.36328125" style="10" customWidth="1"/>
    <col min="30" max="36" width="4.08984375" style="10" customWidth="1"/>
    <col min="37" max="46" width="4.1796875" style="10" bestFit="1" customWidth="1"/>
    <col min="47" max="47" width="5.54296875" style="10" bestFit="1" customWidth="1"/>
    <col min="48" max="48" width="4.1796875" style="38" bestFit="1" customWidth="1"/>
    <col min="49" max="51" width="3.7265625" style="38" customWidth="1"/>
    <col min="52" max="16384" width="10.90625" style="10"/>
  </cols>
  <sheetData>
    <row r="3" spans="28:51" ht="12.75">
      <c r="AD3" s="302">
        <v>2000</v>
      </c>
      <c r="AE3" s="302">
        <v>2001</v>
      </c>
      <c r="AF3" s="302">
        <v>2002</v>
      </c>
      <c r="AG3" s="302">
        <v>2003</v>
      </c>
      <c r="AH3" s="302">
        <v>2004</v>
      </c>
      <c r="AI3" s="302">
        <v>2005</v>
      </c>
      <c r="AJ3" s="302">
        <v>2006</v>
      </c>
      <c r="AK3" s="302">
        <v>2007</v>
      </c>
      <c r="AL3" s="302">
        <v>2008</v>
      </c>
      <c r="AM3" s="302">
        <v>2009</v>
      </c>
      <c r="AN3" s="302">
        <v>2010</v>
      </c>
      <c r="AO3" s="302">
        <v>2011</v>
      </c>
      <c r="AP3" s="302">
        <v>2012</v>
      </c>
      <c r="AQ3" s="302">
        <v>2013</v>
      </c>
      <c r="AR3" s="302">
        <v>2014</v>
      </c>
      <c r="AS3" s="302">
        <v>2015</v>
      </c>
      <c r="AT3" s="302">
        <v>2016</v>
      </c>
      <c r="AU3" s="302">
        <v>2017</v>
      </c>
      <c r="AV3" s="302">
        <v>2018</v>
      </c>
    </row>
    <row r="4" spans="28:51" ht="12.75">
      <c r="AB4" s="62"/>
      <c r="AC4" s="62" t="s">
        <v>24</v>
      </c>
      <c r="AD4" s="304">
        <v>160.13</v>
      </c>
      <c r="AE4" s="304">
        <v>195.46</v>
      </c>
      <c r="AF4" s="304">
        <v>177.76</v>
      </c>
      <c r="AG4" s="304">
        <v>157.44999999999999</v>
      </c>
      <c r="AH4" s="304">
        <v>194.36</v>
      </c>
      <c r="AI4" s="304">
        <v>183.83</v>
      </c>
      <c r="AJ4" s="304">
        <v>186.41</v>
      </c>
      <c r="AK4" s="304">
        <v>175.29</v>
      </c>
      <c r="AL4" s="304">
        <v>270.64999999999998</v>
      </c>
      <c r="AM4" s="304">
        <v>209.08</v>
      </c>
      <c r="AN4" s="304">
        <v>208.38</v>
      </c>
      <c r="AO4" s="304">
        <v>212.17</v>
      </c>
      <c r="AP4" s="304">
        <v>224.43</v>
      </c>
      <c r="AQ4" s="304">
        <v>223.72</v>
      </c>
      <c r="AR4" s="304">
        <v>247.86</v>
      </c>
      <c r="AS4" s="304">
        <v>226.7</v>
      </c>
      <c r="AT4" s="304">
        <v>199.62</v>
      </c>
      <c r="AU4" s="304">
        <v>218.17</v>
      </c>
      <c r="AV4" s="304">
        <v>221.78</v>
      </c>
    </row>
    <row r="5" spans="28:51" ht="12.75">
      <c r="AB5" s="62"/>
      <c r="AC5" s="62" t="s">
        <v>25</v>
      </c>
      <c r="AD5" s="304">
        <v>165.65</v>
      </c>
      <c r="AE5" s="304">
        <v>197.15</v>
      </c>
      <c r="AF5" s="304">
        <v>180.2</v>
      </c>
      <c r="AG5" s="304">
        <v>162.88</v>
      </c>
      <c r="AH5" s="304">
        <v>192.91</v>
      </c>
      <c r="AI5" s="304">
        <v>187.46</v>
      </c>
      <c r="AJ5" s="304">
        <v>188.39</v>
      </c>
      <c r="AK5" s="304">
        <v>182.41</v>
      </c>
      <c r="AL5" s="304">
        <v>271.52</v>
      </c>
      <c r="AM5" s="304">
        <v>207.03</v>
      </c>
      <c r="AN5" s="304">
        <v>210.85</v>
      </c>
      <c r="AO5" s="304">
        <v>216.56</v>
      </c>
      <c r="AP5" s="304">
        <v>231.82</v>
      </c>
      <c r="AQ5" s="304">
        <v>226.77</v>
      </c>
      <c r="AR5" s="304">
        <v>254.4</v>
      </c>
      <c r="AS5" s="304">
        <v>226.23</v>
      </c>
      <c r="AT5" s="304">
        <v>204.91</v>
      </c>
      <c r="AU5" s="304">
        <v>222.17</v>
      </c>
      <c r="AV5" s="304">
        <v>224.36</v>
      </c>
    </row>
    <row r="6" spans="28:51" ht="12.75">
      <c r="AB6" s="62"/>
      <c r="AC6" s="62" t="s">
        <v>26</v>
      </c>
      <c r="AD6" s="304">
        <v>168.22</v>
      </c>
      <c r="AE6" s="304">
        <v>202.33</v>
      </c>
      <c r="AF6" s="304">
        <v>179.49</v>
      </c>
      <c r="AG6" s="304">
        <v>166.91</v>
      </c>
      <c r="AH6" s="304">
        <v>189.71</v>
      </c>
      <c r="AI6" s="304">
        <v>191.19</v>
      </c>
      <c r="AJ6" s="304">
        <v>192.75</v>
      </c>
      <c r="AK6" s="304">
        <v>198.75</v>
      </c>
      <c r="AL6" s="304">
        <v>276.2</v>
      </c>
      <c r="AM6" s="304">
        <v>196.88</v>
      </c>
      <c r="AN6" s="304">
        <v>213.51</v>
      </c>
      <c r="AO6" s="304">
        <v>237.79</v>
      </c>
      <c r="AP6" s="304">
        <v>236.21</v>
      </c>
      <c r="AQ6" s="304">
        <v>236.15</v>
      </c>
      <c r="AR6" s="304">
        <v>262.91000000000003</v>
      </c>
      <c r="AS6" s="304">
        <v>233.51</v>
      </c>
      <c r="AT6" s="304">
        <v>214.23</v>
      </c>
      <c r="AU6" s="304">
        <v>231.2</v>
      </c>
      <c r="AV6" s="304">
        <v>232.79</v>
      </c>
    </row>
    <row r="7" spans="28:51" ht="12.75">
      <c r="AB7" s="62"/>
      <c r="AC7" s="62" t="s">
        <v>27</v>
      </c>
      <c r="AD7" s="304">
        <v>170.94</v>
      </c>
      <c r="AE7" s="304">
        <v>203.16</v>
      </c>
      <c r="AF7" s="304">
        <v>176.81</v>
      </c>
      <c r="AG7" s="304">
        <v>171.1</v>
      </c>
      <c r="AH7" s="304">
        <v>189.31</v>
      </c>
      <c r="AI7" s="304">
        <v>192.32</v>
      </c>
      <c r="AJ7" s="304">
        <v>194.12</v>
      </c>
      <c r="AK7" s="304">
        <v>214.28</v>
      </c>
      <c r="AL7" s="304">
        <v>280.3</v>
      </c>
      <c r="AM7" s="304">
        <v>196.16</v>
      </c>
      <c r="AN7" s="304">
        <v>216.52</v>
      </c>
      <c r="AO7" s="304">
        <v>242.02</v>
      </c>
      <c r="AP7" s="304">
        <v>241.67</v>
      </c>
      <c r="AQ7" s="304">
        <v>240.12</v>
      </c>
      <c r="AR7" s="304">
        <v>266.47000000000003</v>
      </c>
      <c r="AS7" s="304">
        <v>238.32</v>
      </c>
      <c r="AT7" s="304">
        <v>225.42</v>
      </c>
      <c r="AU7" s="304">
        <v>235.53</v>
      </c>
      <c r="AV7" s="304">
        <v>238.51</v>
      </c>
    </row>
    <row r="8" spans="28:51" ht="12.75">
      <c r="AB8" s="62"/>
      <c r="AC8" s="62" t="s">
        <v>28</v>
      </c>
      <c r="AD8" s="304">
        <v>182.49</v>
      </c>
      <c r="AE8" s="304">
        <v>204.91</v>
      </c>
      <c r="AF8" s="304">
        <v>180</v>
      </c>
      <c r="AG8" s="304">
        <v>185.53</v>
      </c>
      <c r="AH8" s="304">
        <v>196.22</v>
      </c>
      <c r="AI8" s="304">
        <v>198.93</v>
      </c>
      <c r="AJ8" s="304">
        <v>195.45</v>
      </c>
      <c r="AK8" s="304">
        <v>253.94</v>
      </c>
      <c r="AL8" s="304">
        <v>282.39999999999998</v>
      </c>
      <c r="AM8" s="304">
        <v>204.69</v>
      </c>
      <c r="AN8" s="304">
        <v>238.84</v>
      </c>
      <c r="AO8" s="304">
        <v>246.09</v>
      </c>
      <c r="AP8" s="304">
        <v>245.21</v>
      </c>
      <c r="AQ8" s="304">
        <v>265.10000000000002</v>
      </c>
      <c r="AR8" s="304">
        <v>278.29000000000002</v>
      </c>
      <c r="AS8" s="304">
        <v>246.55</v>
      </c>
      <c r="AT8" s="304">
        <v>223.96</v>
      </c>
      <c r="AU8" s="304">
        <v>246.2</v>
      </c>
      <c r="AV8" s="304">
        <v>241.91</v>
      </c>
    </row>
    <row r="9" spans="28:51" ht="12.75">
      <c r="AB9" s="62"/>
      <c r="AC9" s="62" t="s">
        <v>29</v>
      </c>
      <c r="AD9" s="304">
        <v>188.11</v>
      </c>
      <c r="AE9" s="304">
        <v>204.06</v>
      </c>
      <c r="AF9" s="304">
        <v>181.22</v>
      </c>
      <c r="AG9" s="304">
        <v>201.56</v>
      </c>
      <c r="AH9" s="304">
        <v>202.5</v>
      </c>
      <c r="AI9" s="304">
        <v>206.34</v>
      </c>
      <c r="AJ9" s="304">
        <v>195.38</v>
      </c>
      <c r="AK9" s="304">
        <v>274.52999999999997</v>
      </c>
      <c r="AL9" s="304">
        <v>279.24</v>
      </c>
      <c r="AM9" s="304">
        <v>204.81</v>
      </c>
      <c r="AN9" s="304">
        <v>237.13</v>
      </c>
      <c r="AO9" s="304">
        <v>242.59</v>
      </c>
      <c r="AP9" s="304">
        <v>243.91</v>
      </c>
      <c r="AQ9" s="304">
        <v>269.76</v>
      </c>
      <c r="AR9" s="304">
        <v>276.39</v>
      </c>
      <c r="AS9" s="304">
        <v>246.81</v>
      </c>
      <c r="AT9" s="304">
        <v>224.57</v>
      </c>
      <c r="AU9" s="304">
        <v>243.83</v>
      </c>
      <c r="AV9" s="305" t="s">
        <v>187</v>
      </c>
    </row>
    <row r="10" spans="28:51" ht="12.75">
      <c r="AB10" s="62"/>
      <c r="AC10" s="62" t="s">
        <v>30</v>
      </c>
      <c r="AD10" s="304">
        <v>187.13</v>
      </c>
      <c r="AE10" s="304">
        <v>202.6</v>
      </c>
      <c r="AF10" s="304">
        <v>177.8</v>
      </c>
      <c r="AG10" s="304">
        <v>204.35</v>
      </c>
      <c r="AH10" s="304">
        <v>200.83</v>
      </c>
      <c r="AI10" s="304">
        <v>203.49</v>
      </c>
      <c r="AJ10" s="304">
        <v>192.67</v>
      </c>
      <c r="AK10" s="304">
        <v>287.55</v>
      </c>
      <c r="AL10" s="304">
        <v>272.74</v>
      </c>
      <c r="AM10" s="304">
        <v>202.8</v>
      </c>
      <c r="AN10" s="304">
        <v>238.01</v>
      </c>
      <c r="AO10" s="304">
        <v>240.34</v>
      </c>
      <c r="AP10" s="304">
        <v>241.6</v>
      </c>
      <c r="AQ10" s="304">
        <v>266.70999999999998</v>
      </c>
      <c r="AR10" s="304">
        <v>270.52999999999997</v>
      </c>
      <c r="AS10" s="304">
        <v>243.7</v>
      </c>
      <c r="AT10" s="304">
        <v>223.56</v>
      </c>
      <c r="AU10" s="304">
        <v>240.88</v>
      </c>
      <c r="AV10" s="305" t="s">
        <v>187</v>
      </c>
    </row>
    <row r="11" spans="28:51" ht="12.75">
      <c r="AB11" s="62"/>
      <c r="AC11" s="62" t="s">
        <v>31</v>
      </c>
      <c r="AD11" s="304">
        <v>185.4</v>
      </c>
      <c r="AE11" s="304">
        <v>200.85</v>
      </c>
      <c r="AF11" s="304">
        <v>175.34</v>
      </c>
      <c r="AG11" s="304">
        <v>203.69</v>
      </c>
      <c r="AH11" s="304">
        <v>198.36</v>
      </c>
      <c r="AI11" s="304">
        <v>201.97</v>
      </c>
      <c r="AJ11" s="304">
        <v>190.65</v>
      </c>
      <c r="AK11" s="304">
        <v>288.83999999999997</v>
      </c>
      <c r="AL11" s="304">
        <v>268.54000000000002</v>
      </c>
      <c r="AM11" s="304">
        <v>199.95</v>
      </c>
      <c r="AN11" s="304">
        <v>233.96</v>
      </c>
      <c r="AO11" s="304">
        <v>239.46</v>
      </c>
      <c r="AP11" s="304">
        <v>239.03</v>
      </c>
      <c r="AQ11" s="304">
        <v>263.57</v>
      </c>
      <c r="AR11" s="304">
        <v>268.95999999999998</v>
      </c>
      <c r="AS11" s="304">
        <v>233.49</v>
      </c>
      <c r="AT11" s="304">
        <v>219.67</v>
      </c>
      <c r="AU11" s="304">
        <v>240.03</v>
      </c>
      <c r="AV11" s="305" t="s">
        <v>187</v>
      </c>
    </row>
    <row r="12" spans="28:51" ht="12.75">
      <c r="AB12" s="62"/>
      <c r="AC12" s="62" t="s">
        <v>32</v>
      </c>
      <c r="AD12" s="304">
        <v>185.52</v>
      </c>
      <c r="AE12" s="304">
        <v>194.56</v>
      </c>
      <c r="AF12" s="304">
        <v>165.05</v>
      </c>
      <c r="AG12" s="304">
        <v>200.55</v>
      </c>
      <c r="AH12" s="304">
        <v>195.27</v>
      </c>
      <c r="AI12" s="304">
        <v>196.61</v>
      </c>
      <c r="AJ12" s="304">
        <v>175.5</v>
      </c>
      <c r="AK12" s="304">
        <v>284.2</v>
      </c>
      <c r="AL12" s="304">
        <v>264.39</v>
      </c>
      <c r="AM12" s="304">
        <v>188.01</v>
      </c>
      <c r="AN12" s="304">
        <v>228.34</v>
      </c>
      <c r="AO12" s="304">
        <v>234.42</v>
      </c>
      <c r="AP12" s="304">
        <v>232.05</v>
      </c>
      <c r="AQ12" s="304">
        <v>239.63</v>
      </c>
      <c r="AR12" s="304">
        <v>257.89</v>
      </c>
      <c r="AS12" s="304">
        <v>213.89</v>
      </c>
      <c r="AT12" s="304">
        <v>210.56</v>
      </c>
      <c r="AU12" s="304">
        <v>226.98</v>
      </c>
      <c r="AV12" s="305" t="s">
        <v>187</v>
      </c>
    </row>
    <row r="13" spans="28:51" ht="12.75">
      <c r="AB13" s="62"/>
      <c r="AC13" s="62" t="s">
        <v>33</v>
      </c>
      <c r="AD13" s="304">
        <v>193.11</v>
      </c>
      <c r="AE13" s="304">
        <v>188.18</v>
      </c>
      <c r="AF13" s="304">
        <v>155.47999999999999</v>
      </c>
      <c r="AG13" s="304">
        <v>198.27</v>
      </c>
      <c r="AH13" s="304">
        <v>192.05</v>
      </c>
      <c r="AI13" s="304">
        <v>186.97</v>
      </c>
      <c r="AJ13" s="304">
        <v>171.91</v>
      </c>
      <c r="AK13" s="304">
        <v>281.67</v>
      </c>
      <c r="AL13" s="304">
        <v>245.64</v>
      </c>
      <c r="AM13" s="304">
        <v>189.64</v>
      </c>
      <c r="AN13" s="304">
        <v>215.72</v>
      </c>
      <c r="AO13" s="304">
        <v>232.27</v>
      </c>
      <c r="AP13" s="304">
        <v>227.95</v>
      </c>
      <c r="AQ13" s="304">
        <v>237.09</v>
      </c>
      <c r="AR13" s="304">
        <v>250.56</v>
      </c>
      <c r="AS13" s="304">
        <v>204.31</v>
      </c>
      <c r="AT13" s="304">
        <v>207.12</v>
      </c>
      <c r="AU13" s="304">
        <v>222.34</v>
      </c>
      <c r="AV13" s="305" t="s">
        <v>187</v>
      </c>
    </row>
    <row r="14" spans="28:51" ht="12.75">
      <c r="AB14" s="62"/>
      <c r="AC14" s="62" t="s">
        <v>34</v>
      </c>
      <c r="AD14" s="304">
        <v>196</v>
      </c>
      <c r="AE14" s="304">
        <v>183.42</v>
      </c>
      <c r="AF14" s="304">
        <v>151.19999999999999</v>
      </c>
      <c r="AG14" s="304">
        <v>195.38</v>
      </c>
      <c r="AH14" s="304">
        <v>186.95</v>
      </c>
      <c r="AI14" s="304">
        <v>184.4</v>
      </c>
      <c r="AJ14" s="304">
        <v>171.18</v>
      </c>
      <c r="AK14" s="304">
        <v>283.83</v>
      </c>
      <c r="AL14" s="304">
        <v>238.69</v>
      </c>
      <c r="AM14" s="304">
        <v>191.49</v>
      </c>
      <c r="AN14" s="304">
        <v>214.17</v>
      </c>
      <c r="AO14" s="304">
        <v>229.71</v>
      </c>
      <c r="AP14" s="304">
        <v>225.71</v>
      </c>
      <c r="AQ14" s="304">
        <v>236.75</v>
      </c>
      <c r="AR14" s="304">
        <v>243.56</v>
      </c>
      <c r="AS14" s="304">
        <v>203.46</v>
      </c>
      <c r="AT14" s="304">
        <v>204.47</v>
      </c>
      <c r="AU14" s="304">
        <v>225.41</v>
      </c>
      <c r="AV14" s="305" t="s">
        <v>187</v>
      </c>
    </row>
    <row r="15" spans="28:51" ht="12.75">
      <c r="AB15" s="62"/>
      <c r="AC15" s="62" t="s">
        <v>35</v>
      </c>
      <c r="AD15" s="304">
        <v>195.34</v>
      </c>
      <c r="AE15" s="304">
        <v>177.92</v>
      </c>
      <c r="AF15" s="304">
        <v>152.08000000000001</v>
      </c>
      <c r="AG15" s="304">
        <v>194.04</v>
      </c>
      <c r="AH15" s="304">
        <v>183.04</v>
      </c>
      <c r="AI15" s="304">
        <v>184.91</v>
      </c>
      <c r="AJ15" s="304">
        <v>170.88</v>
      </c>
      <c r="AK15" s="304">
        <v>277.47000000000003</v>
      </c>
      <c r="AL15" s="304">
        <v>218.87</v>
      </c>
      <c r="AM15" s="304">
        <v>198.45</v>
      </c>
      <c r="AN15" s="304">
        <v>212.16</v>
      </c>
      <c r="AO15" s="304">
        <v>226.11</v>
      </c>
      <c r="AP15" s="304">
        <v>227.56</v>
      </c>
      <c r="AQ15" s="304">
        <v>233.45</v>
      </c>
      <c r="AR15" s="304">
        <v>241.09</v>
      </c>
      <c r="AS15" s="304">
        <v>198.16</v>
      </c>
      <c r="AT15" s="304">
        <v>204.33</v>
      </c>
      <c r="AU15" s="304">
        <v>219.61</v>
      </c>
      <c r="AV15" s="305" t="s">
        <v>187</v>
      </c>
    </row>
    <row r="16" spans="28:51" ht="12.75">
      <c r="AD16" s="304">
        <v>182.56</v>
      </c>
      <c r="AE16" s="304">
        <v>194.85</v>
      </c>
      <c r="AF16" s="304">
        <v>169.72</v>
      </c>
      <c r="AG16" s="304">
        <v>186.98</v>
      </c>
      <c r="AH16" s="304">
        <v>192.83</v>
      </c>
      <c r="AI16" s="304">
        <v>192.06</v>
      </c>
      <c r="AJ16" s="304">
        <v>184.25</v>
      </c>
      <c r="AK16" s="304">
        <v>251</v>
      </c>
      <c r="AL16" s="304">
        <v>261.83</v>
      </c>
      <c r="AM16" s="304">
        <v>198.57</v>
      </c>
      <c r="AN16" s="304">
        <v>220.56</v>
      </c>
      <c r="AO16" s="304">
        <v>232.28</v>
      </c>
      <c r="AP16" s="304">
        <v>233.63</v>
      </c>
      <c r="AQ16" s="304">
        <v>242.49</v>
      </c>
      <c r="AR16" s="304">
        <v>257.60000000000002</v>
      </c>
      <c r="AS16" s="304">
        <v>222.97</v>
      </c>
      <c r="AT16" s="304">
        <v>211.81</v>
      </c>
      <c r="AU16" s="304">
        <v>229.38</v>
      </c>
      <c r="AV16" s="304">
        <v>231.24</v>
      </c>
      <c r="AW16" s="195"/>
      <c r="AX16" s="195"/>
      <c r="AY16" s="195"/>
    </row>
    <row r="17" spans="29:51" ht="12.75">
      <c r="AQ17" s="153"/>
      <c r="AR17" s="149"/>
      <c r="AS17" s="149"/>
      <c r="AT17" s="149"/>
      <c r="AU17" s="152"/>
      <c r="AV17" s="195"/>
      <c r="AW17" s="195"/>
      <c r="AX17" s="195"/>
      <c r="AY17" s="195"/>
    </row>
    <row r="18" spans="29:51" ht="12.75">
      <c r="AQ18" s="149"/>
      <c r="AR18" s="149"/>
      <c r="AS18" s="149"/>
      <c r="AT18" s="149"/>
      <c r="AV18" s="195"/>
      <c r="AW18" s="195"/>
      <c r="AX18" s="195"/>
      <c r="AY18" s="195"/>
    </row>
    <row r="19" spans="29:51">
      <c r="AC19" s="299"/>
      <c r="AD19" s="299"/>
      <c r="AE19" s="299"/>
      <c r="AF19" s="299"/>
      <c r="AG19" s="299"/>
      <c r="AH19" s="299"/>
      <c r="AI19" s="299"/>
      <c r="AJ19" s="299"/>
      <c r="AK19" s="299"/>
      <c r="AL19" s="299"/>
      <c r="AM19" s="299"/>
      <c r="AN19" s="299"/>
      <c r="AO19" s="299"/>
      <c r="AP19" s="299"/>
      <c r="AQ19" s="299"/>
      <c r="AR19" s="299"/>
      <c r="AS19" s="299"/>
      <c r="AT19" s="299"/>
      <c r="AV19" s="195"/>
      <c r="AW19" s="195"/>
      <c r="AX19" s="195"/>
      <c r="AY19" s="195"/>
    </row>
    <row r="20" spans="29:51">
      <c r="AC20" s="299"/>
      <c r="AD20" s="299"/>
      <c r="AE20" s="299"/>
      <c r="AF20" s="299"/>
      <c r="AG20" s="299"/>
      <c r="AH20" s="299"/>
      <c r="AI20" s="299"/>
      <c r="AJ20" s="299"/>
      <c r="AK20" s="299"/>
      <c r="AL20" s="299"/>
      <c r="AM20" s="299"/>
      <c r="AN20" s="299"/>
      <c r="AO20" s="299"/>
      <c r="AP20" s="299"/>
      <c r="AQ20" s="299"/>
      <c r="AR20" s="299"/>
      <c r="AS20" s="299"/>
      <c r="AT20" s="299"/>
      <c r="AV20" s="195"/>
      <c r="AW20" s="195"/>
      <c r="AX20" s="195"/>
      <c r="AY20" s="195"/>
    </row>
    <row r="21" spans="29:51">
      <c r="AC21" s="299"/>
      <c r="AD21" s="299"/>
      <c r="AE21" s="299"/>
      <c r="AF21" s="299"/>
      <c r="AG21" s="299"/>
      <c r="AH21" s="299"/>
      <c r="AI21" s="299"/>
      <c r="AJ21" s="299"/>
      <c r="AK21" s="299"/>
      <c r="AL21" s="299"/>
      <c r="AM21" s="299"/>
      <c r="AN21" s="299"/>
      <c r="AO21" s="299"/>
      <c r="AP21" s="299"/>
      <c r="AQ21" s="299"/>
      <c r="AR21" s="299"/>
      <c r="AS21" s="299"/>
      <c r="AT21" s="299"/>
      <c r="AV21" s="195"/>
      <c r="AW21" s="195"/>
      <c r="AX21" s="195"/>
      <c r="AY21" s="195"/>
    </row>
    <row r="22" spans="29:51">
      <c r="AC22" s="299"/>
      <c r="AD22" s="299"/>
      <c r="AE22" s="299"/>
      <c r="AF22" s="299"/>
      <c r="AG22" s="299"/>
      <c r="AH22" s="299"/>
      <c r="AI22" s="299"/>
      <c r="AJ22" s="299"/>
      <c r="AK22" s="299"/>
      <c r="AL22" s="299"/>
      <c r="AM22" s="299"/>
      <c r="AN22" s="299"/>
      <c r="AO22" s="299"/>
      <c r="AP22" s="299"/>
      <c r="AQ22" s="299"/>
      <c r="AR22" s="299"/>
      <c r="AS22" s="299"/>
      <c r="AT22" s="299"/>
      <c r="AV22" s="195"/>
      <c r="AW22" s="195"/>
      <c r="AX22" s="195"/>
      <c r="AY22" s="195"/>
    </row>
    <row r="23" spans="29:51" ht="12.75" customHeight="1">
      <c r="AC23" s="299"/>
      <c r="AD23" s="299"/>
      <c r="AE23" s="299"/>
      <c r="AF23" s="299"/>
      <c r="AG23" s="299"/>
      <c r="AH23" s="299"/>
      <c r="AI23" s="299"/>
      <c r="AJ23" s="299"/>
      <c r="AK23" s="299"/>
      <c r="AL23" s="299"/>
      <c r="AM23" s="299"/>
      <c r="AN23" s="299"/>
      <c r="AO23" s="299"/>
      <c r="AP23" s="299"/>
      <c r="AQ23" s="299"/>
      <c r="AR23" s="299"/>
      <c r="AS23" s="299"/>
      <c r="AT23" s="299"/>
      <c r="AV23" s="195"/>
      <c r="AW23" s="195"/>
      <c r="AX23" s="195"/>
      <c r="AY23" s="195"/>
    </row>
    <row r="24" spans="29:51">
      <c r="AC24" s="299"/>
      <c r="AD24" s="299"/>
      <c r="AE24" s="299"/>
      <c r="AF24" s="299"/>
      <c r="AG24" s="299"/>
      <c r="AH24" s="299"/>
      <c r="AI24" s="299"/>
      <c r="AJ24" s="299"/>
      <c r="AK24" s="299"/>
      <c r="AL24" s="299"/>
      <c r="AM24" s="299"/>
      <c r="AN24" s="299"/>
      <c r="AO24" s="299"/>
      <c r="AP24" s="299"/>
      <c r="AQ24" s="299"/>
      <c r="AR24" s="299"/>
      <c r="AS24" s="299"/>
      <c r="AT24" s="299"/>
      <c r="AV24" s="195"/>
      <c r="AW24" s="195"/>
      <c r="AX24" s="195"/>
      <c r="AY24" s="195"/>
    </row>
    <row r="25" spans="29:51">
      <c r="AC25" s="299"/>
      <c r="AD25" s="299"/>
      <c r="AE25" s="299"/>
      <c r="AF25" s="299"/>
      <c r="AG25" s="299"/>
      <c r="AH25" s="299"/>
      <c r="AI25" s="299"/>
      <c r="AJ25" s="299"/>
      <c r="AK25" s="299"/>
      <c r="AL25" s="299"/>
      <c r="AM25" s="299"/>
      <c r="AN25" s="299"/>
      <c r="AO25" s="299"/>
      <c r="AP25" s="299"/>
      <c r="AQ25" s="299"/>
      <c r="AR25" s="299"/>
      <c r="AS25" s="299"/>
      <c r="AT25" s="299"/>
      <c r="AV25" s="195"/>
      <c r="AW25" s="195"/>
      <c r="AX25" s="195"/>
      <c r="AY25" s="195"/>
    </row>
    <row r="26" spans="29:51">
      <c r="AC26" s="299"/>
      <c r="AD26" s="299"/>
      <c r="AE26" s="299"/>
      <c r="AF26" s="299"/>
      <c r="AG26" s="299"/>
      <c r="AH26" s="299"/>
      <c r="AI26" s="299"/>
      <c r="AJ26" s="299"/>
      <c r="AK26" s="299"/>
      <c r="AL26" s="299"/>
      <c r="AM26" s="299"/>
      <c r="AN26" s="299"/>
      <c r="AO26" s="299"/>
      <c r="AP26" s="299"/>
      <c r="AQ26" s="299"/>
      <c r="AR26" s="299"/>
      <c r="AS26" s="299"/>
      <c r="AT26" s="299"/>
      <c r="AV26" s="195"/>
      <c r="AW26" s="195"/>
      <c r="AX26" s="195"/>
      <c r="AY26" s="195"/>
    </row>
    <row r="27" spans="29:51">
      <c r="AC27" s="299"/>
      <c r="AD27" s="299"/>
      <c r="AE27" s="299"/>
      <c r="AF27" s="299"/>
      <c r="AG27" s="299"/>
      <c r="AH27" s="299"/>
      <c r="AI27" s="299"/>
      <c r="AJ27" s="299"/>
      <c r="AK27" s="299"/>
      <c r="AL27" s="299"/>
      <c r="AM27" s="299"/>
      <c r="AN27" s="299"/>
      <c r="AO27" s="299"/>
      <c r="AP27" s="299"/>
      <c r="AQ27" s="299"/>
      <c r="AR27" s="299"/>
      <c r="AS27" s="299"/>
      <c r="AT27" s="299"/>
      <c r="AV27" s="195"/>
      <c r="AW27" s="195"/>
      <c r="AX27" s="195"/>
      <c r="AY27" s="195"/>
    </row>
    <row r="28" spans="29:51">
      <c r="AC28" s="299"/>
      <c r="AD28" s="299"/>
      <c r="AE28" s="299"/>
      <c r="AF28" s="299"/>
      <c r="AG28" s="299"/>
      <c r="AH28" s="299"/>
      <c r="AI28" s="299"/>
      <c r="AJ28" s="299"/>
      <c r="AK28" s="299"/>
      <c r="AL28" s="299"/>
      <c r="AM28" s="299"/>
      <c r="AN28" s="299"/>
      <c r="AO28" s="299"/>
      <c r="AP28" s="299"/>
      <c r="AQ28" s="299"/>
      <c r="AR28" s="299"/>
      <c r="AS28" s="299"/>
      <c r="AT28" s="299"/>
      <c r="AV28" s="195"/>
      <c r="AW28" s="195"/>
      <c r="AX28" s="195"/>
      <c r="AY28" s="195"/>
    </row>
    <row r="29" spans="29:51" ht="15" customHeight="1">
      <c r="AC29" s="299"/>
      <c r="AD29" s="299"/>
      <c r="AE29" s="299"/>
      <c r="AF29" s="299"/>
      <c r="AG29" s="299"/>
      <c r="AH29" s="299"/>
      <c r="AI29" s="299"/>
      <c r="AJ29" s="299"/>
      <c r="AK29" s="299"/>
      <c r="AL29" s="299"/>
      <c r="AM29" s="299"/>
      <c r="AN29" s="299"/>
      <c r="AO29" s="299"/>
      <c r="AP29" s="299"/>
      <c r="AQ29" s="299"/>
      <c r="AR29" s="299"/>
      <c r="AS29" s="299"/>
      <c r="AT29" s="299"/>
      <c r="AV29" s="195"/>
      <c r="AW29" s="195"/>
      <c r="AX29" s="195"/>
      <c r="AY29" s="195"/>
    </row>
    <row r="30" spans="29:51" ht="15" customHeight="1">
      <c r="AC30" s="299"/>
      <c r="AD30" s="299"/>
      <c r="AE30" s="299"/>
      <c r="AF30" s="299"/>
      <c r="AG30" s="299"/>
      <c r="AH30" s="299"/>
      <c r="AI30" s="299"/>
      <c r="AJ30" s="299"/>
      <c r="AK30" s="299"/>
      <c r="AL30" s="299"/>
      <c r="AM30" s="299"/>
      <c r="AN30" s="299"/>
      <c r="AO30" s="299"/>
      <c r="AP30" s="299"/>
      <c r="AQ30" s="299"/>
      <c r="AR30" s="299"/>
      <c r="AS30" s="299"/>
      <c r="AT30" s="299"/>
      <c r="AV30" s="195"/>
      <c r="AW30" s="195"/>
      <c r="AX30" s="195"/>
      <c r="AY30" s="195"/>
    </row>
    <row r="31" spans="29:51" ht="15" customHeight="1">
      <c r="AC31" s="299"/>
      <c r="AD31" s="299"/>
      <c r="AE31" s="299"/>
      <c r="AF31" s="299"/>
      <c r="AG31" s="299"/>
      <c r="AH31" s="299"/>
      <c r="AI31" s="299"/>
      <c r="AJ31" s="299"/>
      <c r="AK31" s="299"/>
      <c r="AL31" s="299"/>
      <c r="AM31" s="299"/>
      <c r="AN31" s="299"/>
      <c r="AO31" s="299"/>
      <c r="AP31" s="299"/>
      <c r="AQ31" s="299"/>
      <c r="AR31" s="299"/>
      <c r="AS31" s="299"/>
      <c r="AT31" s="299"/>
      <c r="AV31" s="195"/>
      <c r="AW31" s="195"/>
      <c r="AX31" s="195"/>
      <c r="AY31" s="195"/>
    </row>
    <row r="32" spans="29:51" ht="15" customHeight="1">
      <c r="AC32" s="299"/>
      <c r="AD32" s="299"/>
      <c r="AE32" s="299"/>
      <c r="AF32" s="299"/>
      <c r="AG32" s="299"/>
      <c r="AH32" s="299"/>
      <c r="AI32" s="299"/>
      <c r="AJ32" s="299"/>
      <c r="AK32" s="299"/>
      <c r="AL32" s="299"/>
      <c r="AM32" s="299"/>
      <c r="AN32" s="299"/>
      <c r="AO32" s="299"/>
      <c r="AP32" s="299"/>
      <c r="AQ32" s="299"/>
      <c r="AR32" s="299"/>
      <c r="AS32" s="299"/>
      <c r="AT32" s="299"/>
      <c r="AV32" s="195"/>
      <c r="AW32" s="195"/>
      <c r="AX32" s="195"/>
      <c r="AY32" s="195"/>
    </row>
    <row r="33" spans="1:51" ht="15" customHeight="1">
      <c r="A33" s="194"/>
      <c r="AC33" s="299"/>
      <c r="AD33" s="299"/>
      <c r="AE33" s="299"/>
      <c r="AF33" s="299"/>
      <c r="AG33" s="299"/>
      <c r="AH33" s="299"/>
      <c r="AI33" s="299"/>
      <c r="AJ33" s="299"/>
      <c r="AK33" s="299"/>
      <c r="AL33" s="299"/>
      <c r="AM33" s="299"/>
      <c r="AN33" s="299"/>
      <c r="AO33" s="299"/>
      <c r="AP33" s="299"/>
      <c r="AQ33" s="299"/>
      <c r="AR33" s="299"/>
      <c r="AS33" s="299"/>
      <c r="AT33" s="299"/>
      <c r="AV33" s="195"/>
      <c r="AW33" s="195"/>
      <c r="AX33" s="196"/>
      <c r="AY33" s="196"/>
    </row>
    <row r="34" spans="1:51" ht="15" customHeight="1">
      <c r="AC34" s="299"/>
      <c r="AD34" s="299"/>
      <c r="AE34" s="299"/>
      <c r="AF34" s="299"/>
      <c r="AG34" s="299"/>
      <c r="AH34" s="299"/>
      <c r="AI34" s="299"/>
      <c r="AJ34" s="299"/>
      <c r="AK34" s="299"/>
      <c r="AL34" s="299"/>
      <c r="AM34" s="299"/>
      <c r="AN34" s="299"/>
      <c r="AO34" s="299"/>
      <c r="AP34" s="299"/>
      <c r="AQ34" s="299"/>
      <c r="AR34" s="299"/>
      <c r="AS34" s="299"/>
      <c r="AT34" s="299"/>
    </row>
    <row r="35" spans="1:51" ht="15" customHeight="1">
      <c r="AC35" s="299"/>
      <c r="AD35" s="299"/>
      <c r="AE35" s="299"/>
      <c r="AF35" s="299"/>
      <c r="AG35" s="299"/>
      <c r="AH35" s="299"/>
      <c r="AI35" s="299"/>
      <c r="AJ35" s="299"/>
      <c r="AK35" s="299"/>
      <c r="AL35" s="299"/>
      <c r="AM35" s="299"/>
      <c r="AN35" s="299"/>
      <c r="AO35" s="299"/>
      <c r="AP35" s="299"/>
      <c r="AQ35" s="299"/>
      <c r="AR35" s="299"/>
      <c r="AS35" s="299"/>
      <c r="AT35" s="299"/>
    </row>
    <row r="36" spans="1:51" ht="15" customHeight="1">
      <c r="AC36" s="299"/>
      <c r="AD36" s="299"/>
      <c r="AE36" s="299"/>
      <c r="AF36" s="299"/>
      <c r="AG36" s="299"/>
      <c r="AH36" s="299"/>
      <c r="AI36" s="299"/>
      <c r="AJ36" s="299"/>
      <c r="AK36" s="299"/>
      <c r="AL36" s="299"/>
      <c r="AM36" s="299"/>
      <c r="AN36" s="299"/>
      <c r="AO36" s="299"/>
      <c r="AP36" s="299"/>
      <c r="AQ36" s="299"/>
      <c r="AR36" s="299"/>
      <c r="AS36" s="299"/>
      <c r="AT36" s="299"/>
      <c r="AU36" s="10" t="s">
        <v>50</v>
      </c>
    </row>
    <row r="37" spans="1:51" ht="15" customHeight="1">
      <c r="AC37" s="299"/>
      <c r="AD37" s="299"/>
      <c r="AE37" s="299"/>
      <c r="AF37" s="299"/>
      <c r="AG37" s="299"/>
      <c r="AH37" s="299"/>
      <c r="AI37" s="299"/>
      <c r="AJ37" s="299"/>
      <c r="AK37" s="299"/>
      <c r="AL37" s="299"/>
      <c r="AM37" s="299"/>
      <c r="AN37" s="299"/>
      <c r="AO37" s="299"/>
      <c r="AP37" s="299"/>
      <c r="AQ37" s="299">
        <f t="shared" ref="AQ37:AQ44" si="0">+AQ38-1</f>
        <v>1979</v>
      </c>
      <c r="AR37" s="299"/>
      <c r="AS37" s="299"/>
      <c r="AT37" s="299"/>
      <c r="AU37" s="271">
        <v>213.17</v>
      </c>
      <c r="AV37" s="177"/>
    </row>
    <row r="38" spans="1:51" ht="15" customHeight="1">
      <c r="AC38" s="299"/>
      <c r="AD38" s="299"/>
      <c r="AE38" s="299"/>
      <c r="AF38" s="299"/>
      <c r="AG38" s="299"/>
      <c r="AH38" s="299"/>
      <c r="AI38" s="299"/>
      <c r="AJ38" s="299"/>
      <c r="AK38" s="299"/>
      <c r="AL38" s="299"/>
      <c r="AM38" s="299"/>
      <c r="AN38" s="299"/>
      <c r="AO38" s="299"/>
      <c r="AP38" s="299"/>
      <c r="AQ38" s="299">
        <f t="shared" si="0"/>
        <v>1980</v>
      </c>
      <c r="AR38" s="299"/>
      <c r="AS38" s="299"/>
      <c r="AT38" s="299"/>
      <c r="AU38" s="271">
        <v>196.8</v>
      </c>
      <c r="AV38" s="177"/>
    </row>
    <row r="39" spans="1:51" ht="15" customHeight="1">
      <c r="AC39" s="299"/>
      <c r="AD39" s="299"/>
      <c r="AE39" s="299"/>
      <c r="AF39" s="299"/>
      <c r="AG39" s="299"/>
      <c r="AH39" s="299"/>
      <c r="AI39" s="299"/>
      <c r="AJ39" s="299"/>
      <c r="AK39" s="299"/>
      <c r="AL39" s="299"/>
      <c r="AM39" s="299"/>
      <c r="AN39" s="299"/>
      <c r="AO39" s="299"/>
      <c r="AP39" s="299"/>
      <c r="AQ39" s="299">
        <f t="shared" si="0"/>
        <v>1981</v>
      </c>
      <c r="AR39" s="299"/>
      <c r="AS39" s="299"/>
      <c r="AT39" s="299"/>
      <c r="AU39" s="271">
        <v>159.65</v>
      </c>
      <c r="AV39" s="177"/>
    </row>
    <row r="40" spans="1:51" ht="15" customHeight="1">
      <c r="AC40" s="299"/>
      <c r="AD40" s="299"/>
      <c r="AE40" s="299"/>
      <c r="AF40" s="299"/>
      <c r="AG40" s="299"/>
      <c r="AH40" s="299"/>
      <c r="AI40" s="299"/>
      <c r="AJ40" s="299"/>
      <c r="AK40" s="299"/>
      <c r="AL40" s="299"/>
      <c r="AM40" s="299"/>
      <c r="AN40" s="299"/>
      <c r="AO40" s="299"/>
      <c r="AP40" s="299"/>
      <c r="AQ40" s="299">
        <f t="shared" si="0"/>
        <v>1982</v>
      </c>
      <c r="AR40" s="299"/>
      <c r="AS40" s="299"/>
      <c r="AT40" s="299"/>
      <c r="AU40" s="271">
        <v>156.46</v>
      </c>
      <c r="AV40" s="177"/>
    </row>
    <row r="41" spans="1:51" ht="15" customHeight="1">
      <c r="AC41" s="299"/>
      <c r="AD41" s="299"/>
      <c r="AE41" s="299"/>
      <c r="AF41" s="299"/>
      <c r="AG41" s="299"/>
      <c r="AH41" s="299"/>
      <c r="AI41" s="299"/>
      <c r="AJ41" s="299"/>
      <c r="AK41" s="299"/>
      <c r="AL41" s="299"/>
      <c r="AM41" s="299"/>
      <c r="AN41" s="299"/>
      <c r="AO41" s="299"/>
      <c r="AP41" s="299"/>
      <c r="AQ41" s="299">
        <f t="shared" si="0"/>
        <v>1983</v>
      </c>
      <c r="AR41" s="299"/>
      <c r="AS41" s="299"/>
      <c r="AT41" s="299"/>
      <c r="AU41" s="271">
        <v>169.29</v>
      </c>
      <c r="AV41" s="177"/>
    </row>
    <row r="42" spans="1:51" ht="15" customHeight="1">
      <c r="AC42" s="299"/>
      <c r="AD42" s="299"/>
      <c r="AE42" s="299"/>
      <c r="AF42" s="299"/>
      <c r="AG42" s="299"/>
      <c r="AH42" s="299"/>
      <c r="AI42" s="299"/>
      <c r="AJ42" s="299"/>
      <c r="AK42" s="299"/>
      <c r="AL42" s="299"/>
      <c r="AM42" s="299"/>
      <c r="AN42" s="299"/>
      <c r="AO42" s="299"/>
      <c r="AP42" s="299"/>
      <c r="AQ42" s="299">
        <f t="shared" si="0"/>
        <v>1984</v>
      </c>
      <c r="AR42" s="299"/>
      <c r="AS42" s="299"/>
      <c r="AT42" s="299"/>
      <c r="AU42" s="271">
        <v>213.98</v>
      </c>
      <c r="AV42" s="177"/>
    </row>
    <row r="43" spans="1:51" ht="15" customHeight="1">
      <c r="AC43" s="299"/>
      <c r="AD43" s="299"/>
      <c r="AE43" s="299"/>
      <c r="AF43" s="299"/>
      <c r="AG43" s="299"/>
      <c r="AH43" s="299"/>
      <c r="AI43" s="299"/>
      <c r="AJ43" s="299"/>
      <c r="AK43" s="299"/>
      <c r="AL43" s="299"/>
      <c r="AM43" s="299"/>
      <c r="AN43" s="299"/>
      <c r="AO43" s="299"/>
      <c r="AP43" s="299"/>
      <c r="AQ43" s="299">
        <f t="shared" si="0"/>
        <v>1985</v>
      </c>
      <c r="AR43" s="299"/>
      <c r="AS43" s="299"/>
      <c r="AT43" s="299"/>
      <c r="AU43" s="271">
        <v>195.1</v>
      </c>
      <c r="AV43" s="177"/>
    </row>
    <row r="44" spans="1:51" ht="15" customHeight="1">
      <c r="AC44" s="299"/>
      <c r="AD44" s="299"/>
      <c r="AE44" s="299"/>
      <c r="AF44" s="299"/>
      <c r="AG44" s="299"/>
      <c r="AH44" s="299"/>
      <c r="AI44" s="299"/>
      <c r="AJ44" s="299"/>
      <c r="AK44" s="299"/>
      <c r="AL44" s="299"/>
      <c r="AM44" s="299"/>
      <c r="AN44" s="299"/>
      <c r="AO44" s="299"/>
      <c r="AP44" s="299"/>
      <c r="AQ44" s="299">
        <f t="shared" si="0"/>
        <v>1986</v>
      </c>
      <c r="AR44" s="299"/>
      <c r="AS44" s="299"/>
      <c r="AT44" s="299"/>
      <c r="AU44" s="271">
        <v>182.31</v>
      </c>
      <c r="AV44" s="177"/>
    </row>
    <row r="45" spans="1:51" ht="15" customHeight="1">
      <c r="AC45" s="299"/>
      <c r="AD45" s="299"/>
      <c r="AE45" s="299"/>
      <c r="AF45" s="299"/>
      <c r="AG45" s="299"/>
      <c r="AH45" s="299"/>
      <c r="AI45" s="299"/>
      <c r="AJ45" s="299"/>
      <c r="AK45" s="299"/>
      <c r="AL45" s="299"/>
      <c r="AM45" s="299"/>
      <c r="AN45" s="299"/>
      <c r="AO45" s="299"/>
      <c r="AP45" s="299"/>
      <c r="AQ45" s="10">
        <f>+AQ46-1</f>
        <v>1987</v>
      </c>
      <c r="AU45" s="271">
        <v>210.52</v>
      </c>
      <c r="AV45" s="177"/>
    </row>
    <row r="46" spans="1:51" ht="15" customHeight="1">
      <c r="AC46" s="299"/>
      <c r="AD46" s="299"/>
      <c r="AE46" s="299"/>
      <c r="AF46" s="299"/>
      <c r="AG46" s="299"/>
      <c r="AH46" s="299"/>
      <c r="AI46" s="299"/>
      <c r="AJ46" s="299"/>
      <c r="AK46" s="299"/>
      <c r="AL46" s="299"/>
      <c r="AM46" s="299"/>
      <c r="AN46" s="299"/>
      <c r="AO46" s="299"/>
      <c r="AP46" s="299"/>
      <c r="AQ46" s="10">
        <v>1988</v>
      </c>
      <c r="AU46" s="271">
        <v>240.61</v>
      </c>
      <c r="AV46" s="177"/>
    </row>
    <row r="47" spans="1:51" ht="15" customHeight="1">
      <c r="AC47" s="299"/>
      <c r="AD47" s="299"/>
      <c r="AE47" s="299"/>
      <c r="AF47" s="299"/>
      <c r="AG47" s="299"/>
      <c r="AH47" s="299"/>
      <c r="AI47" s="299"/>
      <c r="AJ47" s="299"/>
      <c r="AK47" s="299"/>
      <c r="AL47" s="299"/>
      <c r="AM47" s="299"/>
      <c r="AN47" s="299"/>
      <c r="AO47" s="299"/>
      <c r="AP47" s="299"/>
      <c r="AQ47" s="10">
        <v>1989</v>
      </c>
      <c r="AU47" s="271">
        <v>270.14</v>
      </c>
      <c r="AV47" s="177"/>
    </row>
    <row r="48" spans="1:51" ht="15" customHeight="1">
      <c r="A48" s="392">
        <v>14</v>
      </c>
      <c r="B48" s="392"/>
      <c r="C48" s="392"/>
      <c r="D48" s="392"/>
      <c r="E48" s="392"/>
      <c r="F48" s="392"/>
      <c r="AC48" s="299"/>
      <c r="AD48" s="299"/>
      <c r="AE48" s="299"/>
      <c r="AF48" s="299"/>
      <c r="AG48" s="299"/>
      <c r="AH48" s="299"/>
      <c r="AI48" s="299"/>
      <c r="AJ48" s="299"/>
      <c r="AK48" s="299"/>
      <c r="AL48" s="299"/>
      <c r="AM48" s="299"/>
      <c r="AN48" s="299"/>
      <c r="AO48" s="299"/>
      <c r="AP48" s="299"/>
      <c r="AQ48" s="10">
        <v>1990</v>
      </c>
      <c r="AU48" s="271">
        <v>227.46</v>
      </c>
      <c r="AV48" s="177"/>
    </row>
    <row r="49" spans="43:48" ht="15" customHeight="1">
      <c r="AQ49" s="10">
        <v>1991</v>
      </c>
      <c r="AU49" s="271">
        <v>214.63</v>
      </c>
      <c r="AV49" s="177"/>
    </row>
    <row r="50" spans="43:48" ht="15" customHeight="1">
      <c r="AQ50" s="10">
        <v>1992</v>
      </c>
      <c r="AU50" s="271">
        <v>229</v>
      </c>
      <c r="AV50" s="177"/>
    </row>
    <row r="51" spans="43:48" ht="15" customHeight="1">
      <c r="AQ51" s="10">
        <v>1993</v>
      </c>
      <c r="AU51" s="271">
        <v>226.94</v>
      </c>
      <c r="AV51" s="177"/>
    </row>
    <row r="52" spans="43:48" ht="15" customHeight="1">
      <c r="AQ52" s="10">
        <v>1994</v>
      </c>
      <c r="AU52" s="271">
        <v>222.36</v>
      </c>
      <c r="AV52" s="177"/>
    </row>
    <row r="53" spans="43:48" ht="15" customHeight="1">
      <c r="AQ53" s="10">
        <v>1995</v>
      </c>
      <c r="AU53" s="271">
        <v>209.29</v>
      </c>
      <c r="AV53" s="177"/>
    </row>
    <row r="54" spans="43:48" ht="15" customHeight="1">
      <c r="AQ54" s="10">
        <v>1996</v>
      </c>
      <c r="AU54" s="271">
        <v>205.36</v>
      </c>
      <c r="AV54" s="177"/>
    </row>
    <row r="55" spans="43:48" ht="15" customHeight="1">
      <c r="AQ55" s="10">
        <v>1997</v>
      </c>
      <c r="AU55" s="271">
        <v>189.45</v>
      </c>
      <c r="AV55" s="177"/>
    </row>
    <row r="56" spans="43:48" ht="15" customHeight="1">
      <c r="AQ56" s="10">
        <v>1998</v>
      </c>
      <c r="AU56" s="271">
        <v>180.27</v>
      </c>
      <c r="AV56" s="177"/>
    </row>
    <row r="57" spans="43:48" ht="15" customHeight="1">
      <c r="AQ57" s="10">
        <v>1999</v>
      </c>
      <c r="AU57" s="271">
        <v>171.98</v>
      </c>
      <c r="AV57" s="177"/>
    </row>
    <row r="58" spans="43:48" ht="15" customHeight="1">
      <c r="AQ58" s="10">
        <v>2000</v>
      </c>
      <c r="AU58" s="257">
        <v>182.56</v>
      </c>
      <c r="AV58" s="177"/>
    </row>
    <row r="59" spans="43:48" ht="15" customHeight="1">
      <c r="AQ59" s="10">
        <v>2001</v>
      </c>
      <c r="AU59" s="257">
        <v>194.85</v>
      </c>
      <c r="AV59" s="177"/>
    </row>
    <row r="60" spans="43:48" ht="15" customHeight="1">
      <c r="AQ60" s="10">
        <v>2002</v>
      </c>
      <c r="AU60" s="257">
        <v>169.72</v>
      </c>
      <c r="AV60" s="177"/>
    </row>
    <row r="61" spans="43:48" ht="15" customHeight="1">
      <c r="AQ61" s="10">
        <v>2003</v>
      </c>
      <c r="AU61" s="257">
        <v>186.98</v>
      </c>
      <c r="AV61" s="177"/>
    </row>
    <row r="62" spans="43:48" ht="15" customHeight="1">
      <c r="AQ62" s="10">
        <v>2004</v>
      </c>
      <c r="AU62" s="257">
        <v>192.83</v>
      </c>
      <c r="AV62" s="177"/>
    </row>
    <row r="63" spans="43:48" ht="15" customHeight="1">
      <c r="AQ63" s="10">
        <v>2005</v>
      </c>
      <c r="AU63" s="257">
        <v>192.06</v>
      </c>
      <c r="AV63" s="177"/>
    </row>
    <row r="64" spans="43:48" ht="15" customHeight="1">
      <c r="AQ64" s="10">
        <v>2006</v>
      </c>
      <c r="AU64" s="257">
        <v>184.25</v>
      </c>
      <c r="AV64" s="177"/>
    </row>
    <row r="65" spans="43:48" ht="15" customHeight="1">
      <c r="AQ65" s="10">
        <v>2007</v>
      </c>
      <c r="AU65" s="257">
        <v>251</v>
      </c>
      <c r="AV65" s="177"/>
    </row>
    <row r="66" spans="43:48" ht="15" customHeight="1">
      <c r="AQ66" s="10">
        <v>2008</v>
      </c>
      <c r="AU66" s="257">
        <v>261.83</v>
      </c>
      <c r="AV66" s="177"/>
    </row>
    <row r="67" spans="43:48" ht="15" customHeight="1">
      <c r="AQ67" s="10">
        <v>2009</v>
      </c>
      <c r="AU67" s="257">
        <v>198.57</v>
      </c>
      <c r="AV67" s="177"/>
    </row>
    <row r="68" spans="43:48" ht="15" customHeight="1">
      <c r="AQ68" s="10">
        <v>2010</v>
      </c>
      <c r="AU68" s="257">
        <v>220.56</v>
      </c>
      <c r="AV68" s="177"/>
    </row>
    <row r="69" spans="43:48" ht="15" customHeight="1">
      <c r="AQ69" s="10">
        <v>2011</v>
      </c>
      <c r="AU69" s="257">
        <v>232.28</v>
      </c>
      <c r="AV69" s="177"/>
    </row>
    <row r="70" spans="43:48" ht="15" customHeight="1">
      <c r="AQ70" s="10">
        <v>2012</v>
      </c>
      <c r="AU70" s="257">
        <v>233.63</v>
      </c>
      <c r="AV70" s="177"/>
    </row>
    <row r="71" spans="43:48" ht="15" customHeight="1">
      <c r="AQ71" s="10">
        <v>2013</v>
      </c>
      <c r="AU71" s="257">
        <v>242.49</v>
      </c>
      <c r="AV71" s="177"/>
    </row>
    <row r="72" spans="43:48" ht="12.75">
      <c r="AQ72" s="10">
        <v>2014</v>
      </c>
      <c r="AU72" s="257">
        <v>257.60000000000002</v>
      </c>
      <c r="AV72" s="177"/>
    </row>
    <row r="73" spans="43:48" ht="12.75">
      <c r="AQ73" s="10">
        <v>2015</v>
      </c>
      <c r="AU73" s="257">
        <v>222.97</v>
      </c>
      <c r="AV73" s="177"/>
    </row>
    <row r="74" spans="43:48" ht="12.75">
      <c r="AQ74" s="10">
        <v>2016</v>
      </c>
      <c r="AU74" s="257">
        <v>211.81</v>
      </c>
      <c r="AV74" s="177"/>
    </row>
    <row r="75" spans="43:48" ht="12.75">
      <c r="AQ75" s="10">
        <v>2017</v>
      </c>
      <c r="AU75" s="257">
        <v>229.38</v>
      </c>
      <c r="AV75" s="177"/>
    </row>
    <row r="76" spans="43:48" ht="12.75">
      <c r="AQ76" s="10">
        <v>2018</v>
      </c>
      <c r="AU76" s="257">
        <v>231.24</v>
      </c>
    </row>
  </sheetData>
  <mergeCells count="1">
    <mergeCell ref="A48:F48"/>
  </mergeCells>
  <printOptions horizontalCentered="1"/>
  <pageMargins left="0.59055118110236227" right="0.59055118110236227" top="1.0629921259842521" bottom="0.78740157480314965" header="0.51181102362204722" footer="0.19685039370078741"/>
  <pageSetup firstPageNumber="0" orientation="portrait" r:id="rId1"/>
  <colBreaks count="1" manualBreakCount="1">
    <brk id="2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6"/>
  <sheetViews>
    <sheetView view="pageBreakPreview" topLeftCell="A7" zoomScale="90" zoomScaleNormal="80" zoomScaleSheetLayoutView="90" workbookViewId="0">
      <selection activeCell="G28" sqref="G28"/>
    </sheetView>
  </sheetViews>
  <sheetFormatPr baseColWidth="10" defaultColWidth="10.90625" defaultRowHeight="12"/>
  <cols>
    <col min="1" max="1" width="20.90625" style="10" customWidth="1"/>
    <col min="2" max="5" width="11.453125" style="10" customWidth="1"/>
    <col min="6" max="6" width="10.90625" style="10" customWidth="1"/>
    <col min="7" max="16384" width="10.90625" style="10"/>
  </cols>
  <sheetData>
    <row r="1" spans="1:6" ht="15" customHeight="1">
      <c r="A1" s="391" t="s">
        <v>174</v>
      </c>
      <c r="B1" s="391"/>
      <c r="C1" s="391"/>
      <c r="D1" s="391"/>
      <c r="E1" s="391"/>
    </row>
    <row r="2" spans="1:6" ht="15" customHeight="1">
      <c r="A2" s="274"/>
      <c r="B2" s="274"/>
      <c r="C2" s="274"/>
      <c r="D2" s="274"/>
      <c r="E2" s="274"/>
    </row>
    <row r="3" spans="1:6" ht="15" customHeight="1">
      <c r="A3" s="452" t="s">
        <v>6</v>
      </c>
      <c r="B3" s="452"/>
      <c r="C3" s="452"/>
      <c r="D3" s="452"/>
      <c r="E3" s="452"/>
    </row>
    <row r="4" spans="1:6" ht="15" customHeight="1">
      <c r="A4" s="425" t="s">
        <v>51</v>
      </c>
      <c r="B4" s="414" t="s">
        <v>52</v>
      </c>
      <c r="C4" s="453" t="s">
        <v>243</v>
      </c>
      <c r="D4" s="454"/>
      <c r="E4" s="296" t="s">
        <v>17</v>
      </c>
    </row>
    <row r="5" spans="1:6" ht="15" customHeight="1">
      <c r="A5" s="426"/>
      <c r="B5" s="444"/>
      <c r="C5" s="294">
        <v>2017</v>
      </c>
      <c r="D5" s="297">
        <v>2018</v>
      </c>
      <c r="E5" s="293" t="s">
        <v>179</v>
      </c>
    </row>
    <row r="6" spans="1:6" ht="15" customHeight="1">
      <c r="A6" s="298"/>
      <c r="B6" s="295"/>
      <c r="C6" s="292"/>
      <c r="D6" s="295"/>
      <c r="E6" s="295"/>
    </row>
    <row r="7" spans="1:6" ht="15" customHeight="1">
      <c r="A7" s="244" t="s">
        <v>53</v>
      </c>
      <c r="B7" s="243" t="s">
        <v>119</v>
      </c>
      <c r="C7" s="242">
        <v>1013314130</v>
      </c>
      <c r="D7" s="241">
        <v>1002896122</v>
      </c>
      <c r="E7" s="240">
        <f>+D7/C7*100-100</f>
        <v>-1.0281123781427937</v>
      </c>
    </row>
    <row r="8" spans="1:6" ht="15" customHeight="1">
      <c r="A8" s="26"/>
      <c r="B8" s="27"/>
      <c r="C8" s="31"/>
      <c r="D8" s="31"/>
      <c r="E8" s="65"/>
    </row>
    <row r="9" spans="1:6" ht="15" customHeight="1">
      <c r="A9" s="244" t="s">
        <v>54</v>
      </c>
      <c r="B9" s="243" t="s">
        <v>119</v>
      </c>
      <c r="C9" s="242">
        <f>+SUM(C10:C15)</f>
        <v>213955341</v>
      </c>
      <c r="D9" s="242">
        <f>+SUM(D10:D15)</f>
        <v>204365398</v>
      </c>
      <c r="E9" s="258">
        <f t="shared" ref="E9:E14" si="0">+D9/C9*100-100</f>
        <v>-4.4822171557755155</v>
      </c>
      <c r="F9" s="37"/>
    </row>
    <row r="10" spans="1:6" ht="15" customHeight="1">
      <c r="A10" s="26" t="s">
        <v>94</v>
      </c>
      <c r="B10" s="27" t="s">
        <v>119</v>
      </c>
      <c r="C10" s="31">
        <v>17736</v>
      </c>
      <c r="D10" s="31">
        <v>203502</v>
      </c>
      <c r="E10" s="65">
        <f t="shared" si="0"/>
        <v>1047.3951285520973</v>
      </c>
    </row>
    <row r="11" spans="1:6" ht="15" customHeight="1">
      <c r="A11" s="26" t="s">
        <v>95</v>
      </c>
      <c r="B11" s="27" t="s">
        <v>119</v>
      </c>
      <c r="C11" s="31">
        <v>11591230</v>
      </c>
      <c r="D11" s="31">
        <v>13723480</v>
      </c>
      <c r="E11" s="65">
        <f t="shared" si="0"/>
        <v>18.395373053593119</v>
      </c>
    </row>
    <row r="12" spans="1:6" ht="15" customHeight="1">
      <c r="A12" s="26" t="s">
        <v>96</v>
      </c>
      <c r="B12" s="27" t="s">
        <v>119</v>
      </c>
      <c r="C12" s="31">
        <v>910302</v>
      </c>
      <c r="D12" s="31">
        <v>785793</v>
      </c>
      <c r="E12" s="65">
        <f t="shared" si="0"/>
        <v>-13.677768476835155</v>
      </c>
    </row>
    <row r="13" spans="1:6" ht="15" customHeight="1">
      <c r="A13" s="26" t="s">
        <v>97</v>
      </c>
      <c r="B13" s="27" t="s">
        <v>119</v>
      </c>
      <c r="C13" s="136">
        <v>48904215</v>
      </c>
      <c r="D13" s="136">
        <v>52137085</v>
      </c>
      <c r="E13" s="65">
        <f t="shared" si="0"/>
        <v>6.6106162832794553</v>
      </c>
    </row>
    <row r="14" spans="1:6" ht="15" customHeight="1">
      <c r="A14" s="26" t="s">
        <v>98</v>
      </c>
      <c r="B14" s="27" t="s">
        <v>119</v>
      </c>
      <c r="C14" s="136">
        <v>36495728</v>
      </c>
      <c r="D14" s="136">
        <v>35012566</v>
      </c>
      <c r="E14" s="65">
        <f t="shared" si="0"/>
        <v>-4.063933181439765</v>
      </c>
    </row>
    <row r="15" spans="1:6" ht="15" customHeight="1">
      <c r="A15" s="26" t="s">
        <v>99</v>
      </c>
      <c r="B15" s="27" t="s">
        <v>119</v>
      </c>
      <c r="C15" s="135">
        <v>116036130</v>
      </c>
      <c r="D15" s="135">
        <v>102502972</v>
      </c>
      <c r="E15" s="65">
        <f t="shared" ref="E15:E34" si="1">+D15/C15*100-100</f>
        <v>-11.662882931376629</v>
      </c>
    </row>
    <row r="16" spans="1:6" ht="15" customHeight="1">
      <c r="A16" s="26"/>
      <c r="B16" s="27"/>
      <c r="C16" s="136"/>
      <c r="D16" s="136"/>
      <c r="E16" s="65"/>
    </row>
    <row r="17" spans="1:7" ht="15" customHeight="1">
      <c r="A17" s="244" t="s">
        <v>55</v>
      </c>
      <c r="B17" s="243" t="s">
        <v>118</v>
      </c>
      <c r="C17" s="237">
        <f>+SUM(C18:C22)</f>
        <v>36970420</v>
      </c>
      <c r="D17" s="237">
        <f>+SUM(D18:D22)</f>
        <v>34067628</v>
      </c>
      <c r="E17" s="258">
        <f t="shared" si="1"/>
        <v>-7.8516608683374329</v>
      </c>
      <c r="F17" s="37"/>
    </row>
    <row r="18" spans="1:7" ht="15" customHeight="1">
      <c r="A18" s="26" t="s">
        <v>100</v>
      </c>
      <c r="B18" s="27" t="s">
        <v>118</v>
      </c>
      <c r="C18" s="31">
        <v>985050</v>
      </c>
      <c r="D18" s="31">
        <v>2289562</v>
      </c>
      <c r="E18" s="65">
        <f t="shared" si="1"/>
        <v>132.43104410943607</v>
      </c>
    </row>
    <row r="19" spans="1:7" ht="15" customHeight="1">
      <c r="A19" s="26" t="s">
        <v>101</v>
      </c>
      <c r="B19" s="27" t="s">
        <v>118</v>
      </c>
      <c r="C19" s="31">
        <v>12438839</v>
      </c>
      <c r="D19" s="31">
        <v>8114973</v>
      </c>
      <c r="E19" s="65">
        <f t="shared" si="1"/>
        <v>-34.761009447907469</v>
      </c>
    </row>
    <row r="20" spans="1:7" ht="15" customHeight="1">
      <c r="A20" s="26" t="s">
        <v>102</v>
      </c>
      <c r="B20" s="27" t="s">
        <v>118</v>
      </c>
      <c r="C20" s="31">
        <v>386107</v>
      </c>
      <c r="D20" s="31">
        <v>2810765</v>
      </c>
      <c r="E20" s="65">
        <f t="shared" si="1"/>
        <v>627.97566477686235</v>
      </c>
    </row>
    <row r="21" spans="1:7" ht="15" customHeight="1">
      <c r="A21" s="26" t="s">
        <v>103</v>
      </c>
      <c r="B21" s="27" t="s">
        <v>118</v>
      </c>
      <c r="C21" s="31">
        <v>10295106</v>
      </c>
      <c r="D21" s="31">
        <v>14853735</v>
      </c>
      <c r="E21" s="65">
        <f t="shared" si="1"/>
        <v>44.279573226346571</v>
      </c>
    </row>
    <row r="22" spans="1:7" ht="15" customHeight="1">
      <c r="A22" s="26" t="s">
        <v>104</v>
      </c>
      <c r="B22" s="27" t="s">
        <v>118</v>
      </c>
      <c r="C22" s="31">
        <v>12865318</v>
      </c>
      <c r="D22" s="31">
        <v>5998593</v>
      </c>
      <c r="E22" s="65">
        <f t="shared" si="1"/>
        <v>-53.373923598312921</v>
      </c>
    </row>
    <row r="23" spans="1:7" ht="15" customHeight="1">
      <c r="A23" s="26"/>
      <c r="B23" s="27"/>
      <c r="C23" s="31"/>
      <c r="D23" s="31"/>
      <c r="E23" s="65"/>
    </row>
    <row r="24" spans="1:7" ht="15" customHeight="1">
      <c r="A24" s="26" t="s">
        <v>56</v>
      </c>
      <c r="B24" s="27" t="s">
        <v>118</v>
      </c>
      <c r="C24" s="31">
        <v>5821822</v>
      </c>
      <c r="D24" s="31">
        <v>9943082</v>
      </c>
      <c r="E24" s="65">
        <f t="shared" si="1"/>
        <v>70.78986612782046</v>
      </c>
    </row>
    <row r="25" spans="1:7" ht="15" customHeight="1">
      <c r="A25" s="26" t="s">
        <v>57</v>
      </c>
      <c r="B25" s="27" t="s">
        <v>118</v>
      </c>
      <c r="C25" s="31">
        <v>45317195</v>
      </c>
      <c r="D25" s="31">
        <v>53373800</v>
      </c>
      <c r="E25" s="65">
        <f t="shared" si="1"/>
        <v>17.778251721007891</v>
      </c>
      <c r="G25" s="37"/>
    </row>
    <row r="26" spans="1:7" ht="15" customHeight="1">
      <c r="A26" s="26"/>
      <c r="B26" s="27"/>
      <c r="C26" s="31"/>
      <c r="D26" s="31"/>
      <c r="E26" s="65"/>
    </row>
    <row r="27" spans="1:7" ht="15" customHeight="1">
      <c r="A27" s="26" t="s">
        <v>58</v>
      </c>
      <c r="B27" s="27" t="s">
        <v>119</v>
      </c>
      <c r="C27" s="31">
        <v>120120371</v>
      </c>
      <c r="D27" s="31">
        <v>121401247</v>
      </c>
      <c r="E27" s="65">
        <f t="shared" si="1"/>
        <v>1.0663270428959919</v>
      </c>
    </row>
    <row r="28" spans="1:7" ht="15" customHeight="1">
      <c r="A28" s="26"/>
      <c r="B28" s="27"/>
      <c r="C28" s="31"/>
      <c r="D28" s="31"/>
      <c r="E28" s="65"/>
    </row>
    <row r="29" spans="1:7" ht="15" customHeight="1">
      <c r="A29" s="26" t="s">
        <v>82</v>
      </c>
      <c r="B29" s="27" t="s">
        <v>119</v>
      </c>
      <c r="C29" s="31">
        <v>5873152</v>
      </c>
      <c r="D29" s="31">
        <v>8692956</v>
      </c>
      <c r="E29" s="65">
        <f t="shared" si="1"/>
        <v>48.011766084038015</v>
      </c>
    </row>
    <row r="30" spans="1:7" ht="15" customHeight="1">
      <c r="A30" s="26" t="s">
        <v>59</v>
      </c>
      <c r="B30" s="27" t="s">
        <v>118</v>
      </c>
      <c r="C30" s="31">
        <v>14985009</v>
      </c>
      <c r="D30" s="31">
        <v>20180831</v>
      </c>
      <c r="E30" s="65">
        <f t="shared" si="1"/>
        <v>34.673465995248989</v>
      </c>
    </row>
    <row r="31" spans="1:7" ht="15" customHeight="1">
      <c r="A31" s="26" t="s">
        <v>65</v>
      </c>
      <c r="B31" s="27" t="s">
        <v>118</v>
      </c>
      <c r="C31" s="31">
        <v>12060017</v>
      </c>
      <c r="D31" s="31">
        <v>15030669</v>
      </c>
      <c r="E31" s="65">
        <f t="shared" si="1"/>
        <v>24.632237251406863</v>
      </c>
    </row>
    <row r="32" spans="1:7" ht="15" customHeight="1">
      <c r="A32" s="26" t="s">
        <v>61</v>
      </c>
      <c r="B32" s="27" t="s">
        <v>118</v>
      </c>
      <c r="C32" s="31">
        <v>12263868</v>
      </c>
      <c r="D32" s="31">
        <v>13506600</v>
      </c>
      <c r="E32" s="65">
        <f>+D32/C32*100-100</f>
        <v>10.13327932101032</v>
      </c>
    </row>
    <row r="33" spans="1:19" ht="15" customHeight="1">
      <c r="A33" s="26" t="s">
        <v>62</v>
      </c>
      <c r="B33" s="27" t="s">
        <v>118</v>
      </c>
      <c r="C33" s="31">
        <v>21157808</v>
      </c>
      <c r="D33" s="31">
        <v>20356299</v>
      </c>
      <c r="E33" s="65">
        <f>+D33/C33*100-100</f>
        <v>-3.788242146823535</v>
      </c>
    </row>
    <row r="34" spans="1:19" ht="15" customHeight="1">
      <c r="A34" s="26" t="s">
        <v>63</v>
      </c>
      <c r="B34" s="27" t="s">
        <v>118</v>
      </c>
      <c r="C34" s="31">
        <v>17467049</v>
      </c>
      <c r="D34" s="31">
        <v>18260593</v>
      </c>
      <c r="E34" s="65">
        <f t="shared" si="1"/>
        <v>4.5430913945452289</v>
      </c>
    </row>
    <row r="35" spans="1:19" ht="15" customHeight="1">
      <c r="A35" s="26"/>
      <c r="B35" s="59"/>
      <c r="C35" s="235"/>
      <c r="D35" s="235"/>
      <c r="E35" s="65"/>
    </row>
    <row r="36" spans="1:19" ht="15" customHeight="1">
      <c r="A36" s="449" t="s">
        <v>184</v>
      </c>
      <c r="B36" s="450"/>
      <c r="C36" s="450"/>
      <c r="D36" s="450"/>
      <c r="E36" s="451"/>
    </row>
    <row r="37" spans="1:19" ht="15" customHeight="1">
      <c r="A37" s="230" t="s">
        <v>142</v>
      </c>
      <c r="B37" s="231"/>
      <c r="C37" s="231"/>
      <c r="D37" s="231"/>
      <c r="E37" s="232"/>
    </row>
    <row r="38" spans="1:19">
      <c r="C38" s="37"/>
      <c r="D38" s="37"/>
    </row>
    <row r="39" spans="1:19" ht="17.25" customHeight="1">
      <c r="A39" s="99"/>
      <c r="B39" s="99"/>
      <c r="C39" s="99"/>
      <c r="D39" s="99"/>
      <c r="E39" s="99"/>
      <c r="F39" s="95"/>
      <c r="G39" s="95"/>
      <c r="H39" s="95"/>
      <c r="I39" s="95"/>
      <c r="J39" s="95"/>
      <c r="K39" s="95"/>
      <c r="L39" s="95"/>
      <c r="M39" s="95"/>
      <c r="N39" s="95"/>
      <c r="O39" s="95"/>
      <c r="P39" s="95"/>
      <c r="Q39" s="95"/>
      <c r="R39" s="95"/>
      <c r="S39" s="95"/>
    </row>
    <row r="46" spans="1:19" ht="12.75">
      <c r="A46" s="392">
        <v>15</v>
      </c>
      <c r="B46" s="392"/>
      <c r="C46" s="392"/>
      <c r="D46" s="392"/>
      <c r="E46" s="392"/>
    </row>
  </sheetData>
  <mergeCells count="7">
    <mergeCell ref="A46:E46"/>
    <mergeCell ref="A36:E36"/>
    <mergeCell ref="A1:E1"/>
    <mergeCell ref="A3:E3"/>
    <mergeCell ref="C4:D4"/>
    <mergeCell ref="A4:A5"/>
    <mergeCell ref="B4:B5"/>
  </mergeCells>
  <printOptions horizontalCentered="1"/>
  <pageMargins left="0.59055118110236227" right="0.59055118110236227" top="1.0629921259842521" bottom="0.78740157480314965" header="0.51181102362204722" footer="0.19685039370078741"/>
  <pageSetup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52"/>
  <sheetViews>
    <sheetView view="pageBreakPreview" topLeftCell="A13" zoomScale="90" zoomScaleNormal="80" zoomScaleSheetLayoutView="90" workbookViewId="0">
      <selection activeCell="G28" sqref="G28"/>
    </sheetView>
  </sheetViews>
  <sheetFormatPr baseColWidth="10" defaultColWidth="10.90625" defaultRowHeight="12"/>
  <cols>
    <col min="1" max="1" width="20.90625" style="10" customWidth="1"/>
    <col min="2" max="5" width="11.453125" style="10" customWidth="1"/>
    <col min="6" max="16384" width="10.90625" style="10"/>
  </cols>
  <sheetData>
    <row r="1" spans="1:5" ht="15" customHeight="1">
      <c r="A1" s="391" t="s">
        <v>154</v>
      </c>
      <c r="B1" s="391"/>
      <c r="C1" s="391"/>
      <c r="D1" s="391"/>
      <c r="E1" s="391"/>
    </row>
    <row r="2" spans="1:5" ht="15" customHeight="1">
      <c r="A2" s="274"/>
      <c r="B2" s="274"/>
      <c r="C2" s="274"/>
      <c r="D2" s="274"/>
      <c r="E2" s="274"/>
    </row>
    <row r="3" spans="1:5" ht="15" customHeight="1">
      <c r="A3" s="452" t="s">
        <v>6</v>
      </c>
      <c r="B3" s="452"/>
      <c r="C3" s="452"/>
      <c r="D3" s="452"/>
      <c r="E3" s="452"/>
    </row>
    <row r="4" spans="1:5" ht="15" customHeight="1">
      <c r="A4" s="425" t="s">
        <v>51</v>
      </c>
      <c r="B4" s="414" t="s">
        <v>52</v>
      </c>
      <c r="C4" s="453" t="s">
        <v>243</v>
      </c>
      <c r="D4" s="454"/>
      <c r="E4" s="296" t="s">
        <v>17</v>
      </c>
    </row>
    <row r="5" spans="1:5" ht="15" customHeight="1">
      <c r="A5" s="426"/>
      <c r="B5" s="444"/>
      <c r="C5" s="294">
        <v>2017</v>
      </c>
      <c r="D5" s="297">
        <v>2018</v>
      </c>
      <c r="E5" s="293" t="s">
        <v>179</v>
      </c>
    </row>
    <row r="6" spans="1:5" ht="15" customHeight="1">
      <c r="A6" s="63"/>
      <c r="B6" s="64"/>
      <c r="C6" s="24"/>
      <c r="D6" s="64"/>
      <c r="E6" s="64"/>
    </row>
    <row r="7" spans="1:5" ht="15" customHeight="1">
      <c r="A7" s="244" t="s">
        <v>53</v>
      </c>
      <c r="B7" s="243" t="s">
        <v>119</v>
      </c>
      <c r="C7" s="242">
        <v>1003674359</v>
      </c>
      <c r="D7" s="241">
        <v>992790693</v>
      </c>
      <c r="E7" s="240">
        <f>+D7/C7*100-100</f>
        <v>-1.0843821905387614</v>
      </c>
    </row>
    <row r="8" spans="1:5" ht="15" customHeight="1">
      <c r="A8" s="26"/>
      <c r="B8" s="27"/>
      <c r="C8" s="66"/>
      <c r="D8" s="66"/>
      <c r="E8" s="65"/>
    </row>
    <row r="9" spans="1:5" ht="15" customHeight="1">
      <c r="A9" s="244" t="s">
        <v>54</v>
      </c>
      <c r="B9" s="243" t="s">
        <v>119</v>
      </c>
      <c r="C9" s="241">
        <f>+SUM(C10:C15)</f>
        <v>213955341</v>
      </c>
      <c r="D9" s="241">
        <f>+SUM(D10:D15)</f>
        <v>204365398</v>
      </c>
      <c r="E9" s="258">
        <f t="shared" ref="E9:E34" si="0">+D9/C9*100-100</f>
        <v>-4.4822171557755155</v>
      </c>
    </row>
    <row r="10" spans="1:5" ht="15" customHeight="1">
      <c r="A10" s="26" t="s">
        <v>94</v>
      </c>
      <c r="B10" s="27" t="s">
        <v>119</v>
      </c>
      <c r="C10" s="66">
        <v>17736</v>
      </c>
      <c r="D10" s="66">
        <v>203502</v>
      </c>
      <c r="E10" s="65">
        <f t="shared" si="0"/>
        <v>1047.3951285520973</v>
      </c>
    </row>
    <row r="11" spans="1:5" ht="15" customHeight="1">
      <c r="A11" s="26" t="s">
        <v>95</v>
      </c>
      <c r="B11" s="27" t="s">
        <v>119</v>
      </c>
      <c r="C11" s="66">
        <v>11591230</v>
      </c>
      <c r="D11" s="66">
        <v>13723480</v>
      </c>
      <c r="E11" s="65">
        <f t="shared" si="0"/>
        <v>18.395373053593119</v>
      </c>
    </row>
    <row r="12" spans="1:5" ht="15" customHeight="1">
      <c r="A12" s="26" t="s">
        <v>96</v>
      </c>
      <c r="B12" s="27" t="s">
        <v>119</v>
      </c>
      <c r="C12" s="66">
        <v>910302</v>
      </c>
      <c r="D12" s="66">
        <v>762018</v>
      </c>
      <c r="E12" s="65">
        <f t="shared" si="0"/>
        <v>-16.289539076042885</v>
      </c>
    </row>
    <row r="13" spans="1:5" ht="15" customHeight="1">
      <c r="A13" s="26" t="s">
        <v>97</v>
      </c>
      <c r="B13" s="27" t="s">
        <v>119</v>
      </c>
      <c r="C13" s="134">
        <v>48904215</v>
      </c>
      <c r="D13" s="134">
        <v>52137085</v>
      </c>
      <c r="E13" s="65">
        <f t="shared" si="0"/>
        <v>6.6106162832794553</v>
      </c>
    </row>
    <row r="14" spans="1:5" ht="15" customHeight="1">
      <c r="A14" s="26" t="s">
        <v>98</v>
      </c>
      <c r="B14" s="27" t="s">
        <v>119</v>
      </c>
      <c r="C14" s="134">
        <v>36495728</v>
      </c>
      <c r="D14" s="134">
        <v>35036341</v>
      </c>
      <c r="E14" s="65">
        <f t="shared" si="0"/>
        <v>-3.9987885705417341</v>
      </c>
    </row>
    <row r="15" spans="1:5" ht="15" customHeight="1">
      <c r="A15" s="26" t="s">
        <v>99</v>
      </c>
      <c r="B15" s="27" t="s">
        <v>119</v>
      </c>
      <c r="C15" s="135">
        <v>116036130</v>
      </c>
      <c r="D15" s="135">
        <v>102502972</v>
      </c>
      <c r="E15" s="65">
        <f t="shared" si="0"/>
        <v>-11.662882931376629</v>
      </c>
    </row>
    <row r="16" spans="1:5" ht="15" customHeight="1">
      <c r="A16" s="26"/>
      <c r="B16" s="27"/>
      <c r="C16" s="134"/>
      <c r="D16" s="134"/>
      <c r="E16" s="65"/>
    </row>
    <row r="17" spans="1:5" ht="15" customHeight="1">
      <c r="A17" s="244" t="s">
        <v>55</v>
      </c>
      <c r="B17" s="243" t="s">
        <v>118</v>
      </c>
      <c r="C17" s="237">
        <f>+SUM(C18:C22)</f>
        <v>36970420</v>
      </c>
      <c r="D17" s="237">
        <f>+SUM(D18:D22)</f>
        <v>34067628</v>
      </c>
      <c r="E17" s="258">
        <f t="shared" si="0"/>
        <v>-7.8516608683374329</v>
      </c>
    </row>
    <row r="18" spans="1:5" ht="15" customHeight="1">
      <c r="A18" s="26" t="s">
        <v>100</v>
      </c>
      <c r="B18" s="27" t="s">
        <v>118</v>
      </c>
      <c r="C18" s="31">
        <v>985050</v>
      </c>
      <c r="D18" s="66">
        <v>2289562</v>
      </c>
      <c r="E18" s="65">
        <f t="shared" si="0"/>
        <v>132.43104410943607</v>
      </c>
    </row>
    <row r="19" spans="1:5" ht="15" customHeight="1">
      <c r="A19" s="26" t="s">
        <v>101</v>
      </c>
      <c r="B19" s="27" t="s">
        <v>118</v>
      </c>
      <c r="C19" s="31">
        <v>12438839</v>
      </c>
      <c r="D19" s="66">
        <v>8114973</v>
      </c>
      <c r="E19" s="65">
        <f t="shared" si="0"/>
        <v>-34.761009447907469</v>
      </c>
    </row>
    <row r="20" spans="1:5" ht="15" customHeight="1">
      <c r="A20" s="26" t="s">
        <v>102</v>
      </c>
      <c r="B20" s="27" t="s">
        <v>118</v>
      </c>
      <c r="C20" s="31">
        <v>386107</v>
      </c>
      <c r="D20" s="66">
        <v>2810765</v>
      </c>
      <c r="E20" s="65">
        <f t="shared" si="0"/>
        <v>627.97566477686235</v>
      </c>
    </row>
    <row r="21" spans="1:5" ht="15" customHeight="1">
      <c r="A21" s="26" t="s">
        <v>103</v>
      </c>
      <c r="B21" s="27" t="s">
        <v>118</v>
      </c>
      <c r="C21" s="31">
        <v>10295106</v>
      </c>
      <c r="D21" s="66">
        <v>14853735</v>
      </c>
      <c r="E21" s="65">
        <f t="shared" si="0"/>
        <v>44.279573226346571</v>
      </c>
    </row>
    <row r="22" spans="1:5" ht="15" customHeight="1">
      <c r="A22" s="26" t="s">
        <v>104</v>
      </c>
      <c r="B22" s="27" t="s">
        <v>118</v>
      </c>
      <c r="C22" s="31">
        <v>12865318</v>
      </c>
      <c r="D22" s="66">
        <v>5998593</v>
      </c>
      <c r="E22" s="65">
        <f t="shared" si="0"/>
        <v>-53.373923598312921</v>
      </c>
    </row>
    <row r="23" spans="1:5" ht="15" customHeight="1">
      <c r="A23" s="26"/>
      <c r="B23" s="27"/>
      <c r="C23" s="31"/>
      <c r="D23" s="66"/>
      <c r="E23" s="65"/>
    </row>
    <row r="24" spans="1:5" ht="15" customHeight="1">
      <c r="A24" s="26" t="s">
        <v>56</v>
      </c>
      <c r="B24" s="27" t="s">
        <v>118</v>
      </c>
      <c r="C24" s="31">
        <v>4943822</v>
      </c>
      <c r="D24" s="66">
        <v>8952061</v>
      </c>
      <c r="E24" s="65">
        <f t="shared" si="0"/>
        <v>81.075714295538944</v>
      </c>
    </row>
    <row r="25" spans="1:5" ht="15" customHeight="1">
      <c r="A25" s="26" t="s">
        <v>57</v>
      </c>
      <c r="B25" s="27" t="s">
        <v>118</v>
      </c>
      <c r="C25" s="31">
        <v>44725195</v>
      </c>
      <c r="D25" s="66">
        <v>52793735</v>
      </c>
      <c r="E25" s="65">
        <f t="shared" si="0"/>
        <v>18.040256727779493</v>
      </c>
    </row>
    <row r="26" spans="1:5" ht="15" customHeight="1">
      <c r="A26" s="26"/>
      <c r="B26" s="27"/>
      <c r="C26" s="31"/>
      <c r="D26" s="66"/>
      <c r="E26" s="65"/>
    </row>
    <row r="27" spans="1:5" ht="15" customHeight="1">
      <c r="A27" s="26" t="s">
        <v>58</v>
      </c>
      <c r="B27" s="27" t="s">
        <v>119</v>
      </c>
      <c r="C27" s="31">
        <v>120120371</v>
      </c>
      <c r="D27" s="66">
        <v>121401247</v>
      </c>
      <c r="E27" s="65">
        <f t="shared" si="0"/>
        <v>1.0663270428959919</v>
      </c>
    </row>
    <row r="28" spans="1:5" ht="15" customHeight="1">
      <c r="A28" s="26"/>
      <c r="B28" s="27"/>
      <c r="C28" s="31"/>
      <c r="D28" s="66"/>
      <c r="E28" s="65"/>
    </row>
    <row r="29" spans="1:5" ht="15" customHeight="1">
      <c r="A29" s="26" t="s">
        <v>82</v>
      </c>
      <c r="B29" s="27" t="s">
        <v>119</v>
      </c>
      <c r="C29" s="31">
        <v>5873152</v>
      </c>
      <c r="D29" s="66">
        <v>8692956</v>
      </c>
      <c r="E29" s="65">
        <f t="shared" si="0"/>
        <v>48.011766084038015</v>
      </c>
    </row>
    <row r="30" spans="1:5" ht="15" customHeight="1">
      <c r="A30" s="26" t="s">
        <v>59</v>
      </c>
      <c r="B30" s="27" t="s">
        <v>118</v>
      </c>
      <c r="C30" s="31">
        <v>14985009</v>
      </c>
      <c r="D30" s="66">
        <v>20180831</v>
      </c>
      <c r="E30" s="65">
        <f t="shared" si="0"/>
        <v>34.673465995248989</v>
      </c>
    </row>
    <row r="31" spans="1:5" ht="15" customHeight="1">
      <c r="A31" s="26" t="s">
        <v>65</v>
      </c>
      <c r="B31" s="27" t="s">
        <v>118</v>
      </c>
      <c r="C31" s="31">
        <v>12044422</v>
      </c>
      <c r="D31" s="66">
        <v>15016849</v>
      </c>
      <c r="E31" s="65">
        <f t="shared" si="0"/>
        <v>24.678867944015906</v>
      </c>
    </row>
    <row r="32" spans="1:5" ht="15" customHeight="1">
      <c r="A32" s="26" t="s">
        <v>61</v>
      </c>
      <c r="B32" s="27" t="s">
        <v>118</v>
      </c>
      <c r="C32" s="31">
        <v>12263868</v>
      </c>
      <c r="D32" s="66">
        <v>13506600</v>
      </c>
      <c r="E32" s="65">
        <f>+D32/C32*100-100</f>
        <v>10.13327932101032</v>
      </c>
    </row>
    <row r="33" spans="1:19" ht="15" customHeight="1">
      <c r="A33" s="26" t="s">
        <v>62</v>
      </c>
      <c r="B33" s="27" t="s">
        <v>118</v>
      </c>
      <c r="C33" s="31">
        <v>21157808</v>
      </c>
      <c r="D33" s="66">
        <v>20356299</v>
      </c>
      <c r="E33" s="65">
        <f>+D33/C33*100-100</f>
        <v>-3.788242146823535</v>
      </c>
    </row>
    <row r="34" spans="1:19" ht="15" customHeight="1">
      <c r="A34" s="26" t="s">
        <v>63</v>
      </c>
      <c r="B34" s="27" t="s">
        <v>118</v>
      </c>
      <c r="C34" s="31">
        <v>17467049</v>
      </c>
      <c r="D34" s="66">
        <v>18260593</v>
      </c>
      <c r="E34" s="65">
        <f t="shared" si="0"/>
        <v>4.5430913945452289</v>
      </c>
    </row>
    <row r="35" spans="1:19" ht="15" customHeight="1">
      <c r="A35" s="28"/>
      <c r="B35" s="207"/>
      <c r="C35" s="35"/>
      <c r="D35" s="35"/>
      <c r="E35" s="65"/>
    </row>
    <row r="36" spans="1:19" ht="15" customHeight="1">
      <c r="A36" s="160" t="s">
        <v>142</v>
      </c>
      <c r="B36" s="67"/>
      <c r="C36" s="67"/>
      <c r="D36" s="67"/>
      <c r="E36" s="68"/>
    </row>
    <row r="37" spans="1:19">
      <c r="C37" s="37"/>
      <c r="D37" s="37"/>
    </row>
    <row r="38" spans="1:19" ht="17.25" customHeight="1">
      <c r="A38" s="99"/>
      <c r="B38" s="99"/>
      <c r="C38" s="99"/>
      <c r="D38" s="99"/>
      <c r="E38" s="99"/>
      <c r="F38" s="95"/>
      <c r="G38" s="95"/>
      <c r="H38" s="95"/>
      <c r="I38" s="95"/>
      <c r="J38" s="95"/>
      <c r="K38" s="95"/>
      <c r="L38" s="95"/>
      <c r="M38" s="95"/>
      <c r="N38" s="95"/>
      <c r="O38" s="95"/>
      <c r="P38" s="95"/>
      <c r="Q38" s="95"/>
      <c r="R38" s="95"/>
      <c r="S38" s="95"/>
    </row>
    <row r="52" spans="1:5" ht="12.75">
      <c r="A52" s="392">
        <v>16</v>
      </c>
      <c r="B52" s="392"/>
      <c r="C52" s="392"/>
      <c r="D52" s="392"/>
      <c r="E52" s="392"/>
    </row>
  </sheetData>
  <mergeCells count="6">
    <mergeCell ref="A52:E52"/>
    <mergeCell ref="A1:E1"/>
    <mergeCell ref="A3:E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6"/>
  <sheetViews>
    <sheetView view="pageBreakPreview" topLeftCell="A7" zoomScale="90" zoomScaleNormal="100" zoomScaleSheetLayoutView="90" workbookViewId="0">
      <selection activeCell="G28" sqref="G28"/>
    </sheetView>
  </sheetViews>
  <sheetFormatPr baseColWidth="10" defaultColWidth="10.90625" defaultRowHeight="18"/>
  <cols>
    <col min="1" max="1" width="16" style="222" customWidth="1"/>
    <col min="2" max="11" width="7.26953125" style="209" customWidth="1"/>
    <col min="12" max="12" width="8.7265625" style="209" customWidth="1"/>
    <col min="13" max="13" width="7.26953125" style="209" customWidth="1"/>
    <col min="14" max="16384" width="10.90625" style="209"/>
  </cols>
  <sheetData>
    <row r="1" spans="1:13">
      <c r="A1" s="460" t="s">
        <v>173</v>
      </c>
      <c r="B1" s="460"/>
      <c r="C1" s="460"/>
      <c r="D1" s="460"/>
      <c r="E1" s="460"/>
      <c r="F1" s="460"/>
      <c r="G1" s="460"/>
      <c r="H1" s="460"/>
      <c r="I1" s="460"/>
      <c r="J1" s="460"/>
      <c r="K1" s="460"/>
      <c r="L1" s="460"/>
      <c r="M1" s="460"/>
    </row>
    <row r="2" spans="1:13">
      <c r="A2" s="218"/>
      <c r="B2" s="213"/>
      <c r="C2" s="213"/>
      <c r="D2" s="213"/>
      <c r="E2" s="213"/>
      <c r="F2" s="213"/>
      <c r="G2" s="213"/>
      <c r="H2" s="213"/>
      <c r="I2" s="213"/>
      <c r="J2" s="213"/>
      <c r="K2" s="213"/>
      <c r="L2" s="213"/>
      <c r="M2" s="213"/>
    </row>
    <row r="3" spans="1:13">
      <c r="A3" s="461" t="s">
        <v>372</v>
      </c>
      <c r="B3" s="462"/>
      <c r="C3" s="462"/>
      <c r="D3" s="462"/>
      <c r="E3" s="462"/>
      <c r="F3" s="462"/>
      <c r="G3" s="462"/>
      <c r="H3" s="462"/>
      <c r="I3" s="462"/>
      <c r="J3" s="462"/>
      <c r="K3" s="462"/>
      <c r="L3" s="462"/>
      <c r="M3" s="463"/>
    </row>
    <row r="4" spans="1:13">
      <c r="A4" s="469" t="s">
        <v>307</v>
      </c>
      <c r="B4" s="469"/>
      <c r="C4" s="469"/>
      <c r="D4" s="469"/>
      <c r="E4" s="469"/>
      <c r="F4" s="469"/>
      <c r="G4" s="469"/>
      <c r="H4" s="469"/>
      <c r="I4" s="469"/>
      <c r="J4" s="469"/>
      <c r="K4" s="469"/>
      <c r="L4" s="469"/>
      <c r="M4" s="470"/>
    </row>
    <row r="5" spans="1:13">
      <c r="A5" s="464" t="s">
        <v>157</v>
      </c>
      <c r="B5" s="467" t="s">
        <v>158</v>
      </c>
      <c r="C5" s="467"/>
      <c r="D5" s="467"/>
      <c r="E5" s="467"/>
      <c r="F5" s="467"/>
      <c r="G5" s="467"/>
      <c r="H5" s="467"/>
      <c r="I5" s="467"/>
      <c r="J5" s="467"/>
      <c r="K5" s="467"/>
      <c r="L5" s="467"/>
      <c r="M5" s="468"/>
    </row>
    <row r="6" spans="1:13">
      <c r="A6" s="465"/>
      <c r="B6" s="456" t="s">
        <v>20</v>
      </c>
      <c r="C6" s="456"/>
      <c r="D6" s="456" t="s">
        <v>159</v>
      </c>
      <c r="E6" s="456"/>
      <c r="F6" s="456" t="s">
        <v>109</v>
      </c>
      <c r="G6" s="456"/>
      <c r="H6" s="456" t="s">
        <v>110</v>
      </c>
      <c r="I6" s="456"/>
      <c r="J6" s="456" t="s">
        <v>111</v>
      </c>
      <c r="K6" s="456"/>
      <c r="L6" s="456" t="s">
        <v>47</v>
      </c>
      <c r="M6" s="456"/>
    </row>
    <row r="7" spans="1:13">
      <c r="A7" s="466"/>
      <c r="B7" s="387" t="s">
        <v>38</v>
      </c>
      <c r="C7" s="387" t="s">
        <v>23</v>
      </c>
      <c r="D7" s="387" t="s">
        <v>38</v>
      </c>
      <c r="E7" s="387" t="s">
        <v>23</v>
      </c>
      <c r="F7" s="387" t="s">
        <v>38</v>
      </c>
      <c r="G7" s="387" t="s">
        <v>23</v>
      </c>
      <c r="H7" s="387" t="s">
        <v>38</v>
      </c>
      <c r="I7" s="387" t="s">
        <v>23</v>
      </c>
      <c r="J7" s="387" t="s">
        <v>38</v>
      </c>
      <c r="K7" s="387" t="s">
        <v>23</v>
      </c>
      <c r="L7" s="387" t="s">
        <v>38</v>
      </c>
      <c r="M7" s="387" t="s">
        <v>23</v>
      </c>
    </row>
    <row r="8" spans="1:13">
      <c r="A8" s="219" t="s">
        <v>160</v>
      </c>
      <c r="B8" s="217">
        <v>31931205</v>
      </c>
      <c r="C8" s="212">
        <f>+B8/$B$16*100</f>
        <v>32.180151618323904</v>
      </c>
      <c r="D8" s="217">
        <v>0</v>
      </c>
      <c r="E8" s="212">
        <f>+D8/$D$16*100</f>
        <v>0</v>
      </c>
      <c r="F8" s="217">
        <v>0</v>
      </c>
      <c r="G8" s="212">
        <f>+F8/$F$16*100</f>
        <v>0</v>
      </c>
      <c r="H8" s="217">
        <v>0</v>
      </c>
      <c r="I8" s="212">
        <f>+H8/$H$16*100</f>
        <v>0</v>
      </c>
      <c r="J8" s="217">
        <v>0</v>
      </c>
      <c r="K8" s="212">
        <f>+J8/$J$16*100</f>
        <v>0</v>
      </c>
      <c r="L8" s="217">
        <v>31931205</v>
      </c>
      <c r="M8" s="212">
        <f>+L8/$L$16*100</f>
        <v>3.1838995353260526</v>
      </c>
    </row>
    <row r="9" spans="1:13">
      <c r="A9" s="220" t="s">
        <v>20</v>
      </c>
      <c r="B9" s="217">
        <v>27209333</v>
      </c>
      <c r="C9" s="212">
        <f t="shared" ref="C9:C15" si="0">+B9/$B$16*100</f>
        <v>27.42146628583118</v>
      </c>
      <c r="D9" s="225">
        <v>0</v>
      </c>
      <c r="E9" s="212">
        <f t="shared" ref="E9:E15" si="1">+D9/$D$16*100</f>
        <v>0</v>
      </c>
      <c r="F9" s="217">
        <v>0</v>
      </c>
      <c r="G9" s="212">
        <f t="shared" ref="G9:G15" si="2">+F9/$F$16*100</f>
        <v>0</v>
      </c>
      <c r="H9" s="217">
        <v>0</v>
      </c>
      <c r="I9" s="212">
        <f t="shared" ref="I9:I15" si="3">+H9/$H$16*100</f>
        <v>0</v>
      </c>
      <c r="J9" s="217">
        <v>0</v>
      </c>
      <c r="K9" s="212">
        <f t="shared" ref="K9:K15" si="4">+J9/$J$16*100</f>
        <v>0</v>
      </c>
      <c r="L9" s="217">
        <v>27209333</v>
      </c>
      <c r="M9" s="212">
        <f t="shared" ref="M9:M15" si="5">+L9/$L$16*100</f>
        <v>2.7130758984896386</v>
      </c>
    </row>
    <row r="10" spans="1:13">
      <c r="A10" s="220" t="s">
        <v>161</v>
      </c>
      <c r="B10" s="217">
        <v>10225473</v>
      </c>
      <c r="C10" s="212">
        <f t="shared" si="0"/>
        <v>10.305194292200289</v>
      </c>
      <c r="D10" s="217">
        <v>0</v>
      </c>
      <c r="E10" s="212">
        <f t="shared" si="1"/>
        <v>0</v>
      </c>
      <c r="F10" s="217">
        <v>0</v>
      </c>
      <c r="G10" s="212">
        <f t="shared" si="2"/>
        <v>0</v>
      </c>
      <c r="H10" s="217">
        <v>0</v>
      </c>
      <c r="I10" s="212">
        <f t="shared" si="3"/>
        <v>0</v>
      </c>
      <c r="J10" s="217">
        <v>250917</v>
      </c>
      <c r="K10" s="212">
        <f t="shared" si="4"/>
        <v>5.2910902750185861E-2</v>
      </c>
      <c r="L10" s="217">
        <v>10476390</v>
      </c>
      <c r="M10" s="212">
        <f t="shared" si="5"/>
        <v>1.0446136703232622</v>
      </c>
    </row>
    <row r="11" spans="1:13">
      <c r="A11" s="220" t="s">
        <v>162</v>
      </c>
      <c r="B11" s="217">
        <v>1452625</v>
      </c>
      <c r="C11" s="212">
        <f t="shared" si="0"/>
        <v>1.4639501623746352</v>
      </c>
      <c r="D11" s="217">
        <v>0</v>
      </c>
      <c r="E11" s="212">
        <f t="shared" si="1"/>
        <v>0</v>
      </c>
      <c r="F11" s="217">
        <v>0</v>
      </c>
      <c r="G11" s="212">
        <f t="shared" si="2"/>
        <v>0</v>
      </c>
      <c r="H11" s="217">
        <v>0</v>
      </c>
      <c r="I11" s="212">
        <f t="shared" si="3"/>
        <v>0</v>
      </c>
      <c r="J11" s="217">
        <v>0</v>
      </c>
      <c r="K11" s="212">
        <f t="shared" si="4"/>
        <v>0</v>
      </c>
      <c r="L11" s="217">
        <v>1452625</v>
      </c>
      <c r="M11" s="212">
        <f t="shared" si="5"/>
        <v>0.14484301680763403</v>
      </c>
    </row>
    <row r="12" spans="1:13">
      <c r="A12" s="220" t="s">
        <v>159</v>
      </c>
      <c r="B12" s="217">
        <v>28407761</v>
      </c>
      <c r="C12" s="212">
        <f t="shared" si="0"/>
        <v>28.629237641269995</v>
      </c>
      <c r="D12" s="217">
        <v>38899507</v>
      </c>
      <c r="E12" s="212">
        <f t="shared" si="1"/>
        <v>63.403406286043321</v>
      </c>
      <c r="F12" s="217">
        <v>284394</v>
      </c>
      <c r="G12" s="212">
        <f t="shared" si="2"/>
        <v>0.44957992319609125</v>
      </c>
      <c r="H12" s="217">
        <v>0</v>
      </c>
      <c r="I12" s="212">
        <f t="shared" si="3"/>
        <v>0</v>
      </c>
      <c r="J12" s="217">
        <v>0</v>
      </c>
      <c r="K12" s="212">
        <f t="shared" si="4"/>
        <v>0</v>
      </c>
      <c r="L12" s="217">
        <v>67591662</v>
      </c>
      <c r="M12" s="212">
        <f t="shared" si="5"/>
        <v>6.7396473522911409</v>
      </c>
    </row>
    <row r="13" spans="1:13">
      <c r="A13" s="220" t="s">
        <v>109</v>
      </c>
      <c r="B13" s="217">
        <v>0</v>
      </c>
      <c r="C13" s="212">
        <f t="shared" si="0"/>
        <v>0</v>
      </c>
      <c r="D13" s="217">
        <v>18331812</v>
      </c>
      <c r="E13" s="212">
        <f t="shared" si="1"/>
        <v>29.879538684008626</v>
      </c>
      <c r="F13" s="217">
        <v>13614926</v>
      </c>
      <c r="G13" s="212">
        <f t="shared" si="2"/>
        <v>21.522948393427662</v>
      </c>
      <c r="H13" s="217">
        <v>1590460</v>
      </c>
      <c r="I13" s="212">
        <f t="shared" si="3"/>
        <v>0.52174608731932492</v>
      </c>
      <c r="J13" s="217">
        <v>5227616</v>
      </c>
      <c r="K13" s="212">
        <f t="shared" si="4"/>
        <v>1.1023481142820757</v>
      </c>
      <c r="L13" s="217">
        <v>38764814</v>
      </c>
      <c r="M13" s="212">
        <f t="shared" si="5"/>
        <v>3.8652870532634416</v>
      </c>
    </row>
    <row r="14" spans="1:13">
      <c r="A14" s="220" t="s">
        <v>110</v>
      </c>
      <c r="B14" s="217">
        <v>0</v>
      </c>
      <c r="C14" s="212">
        <f t="shared" si="0"/>
        <v>0</v>
      </c>
      <c r="D14" s="217">
        <v>0</v>
      </c>
      <c r="E14" s="212">
        <f t="shared" si="1"/>
        <v>0</v>
      </c>
      <c r="F14" s="217">
        <v>26082864</v>
      </c>
      <c r="G14" s="212">
        <f t="shared" si="2"/>
        <v>41.232698277228401</v>
      </c>
      <c r="H14" s="217">
        <v>236066145</v>
      </c>
      <c r="I14" s="212">
        <f t="shared" si="3"/>
        <v>77.440858306594578</v>
      </c>
      <c r="J14" s="217">
        <v>48151178</v>
      </c>
      <c r="K14" s="212">
        <f t="shared" si="4"/>
        <v>10.153645613748328</v>
      </c>
      <c r="L14" s="217">
        <v>310300187</v>
      </c>
      <c r="M14" s="212">
        <f t="shared" si="5"/>
        <v>30.940411462733312</v>
      </c>
    </row>
    <row r="15" spans="1:13">
      <c r="A15" s="220" t="s">
        <v>111</v>
      </c>
      <c r="B15" s="217">
        <v>0</v>
      </c>
      <c r="C15" s="212">
        <f t="shared" si="0"/>
        <v>0</v>
      </c>
      <c r="D15" s="217">
        <v>4121074</v>
      </c>
      <c r="E15" s="212">
        <f t="shared" si="1"/>
        <v>6.7170550299480576</v>
      </c>
      <c r="F15" s="217">
        <v>23275534</v>
      </c>
      <c r="G15" s="212">
        <f t="shared" si="2"/>
        <v>36.794773406147847</v>
      </c>
      <c r="H15" s="217">
        <v>67177497</v>
      </c>
      <c r="I15" s="212">
        <f t="shared" si="3"/>
        <v>22.037395606086093</v>
      </c>
      <c r="J15" s="217">
        <v>420595802</v>
      </c>
      <c r="K15" s="212">
        <f t="shared" si="4"/>
        <v>88.691095369219411</v>
      </c>
      <c r="L15" s="217">
        <v>515169907</v>
      </c>
      <c r="M15" s="212">
        <f t="shared" si="5"/>
        <v>51.368222010765521</v>
      </c>
    </row>
    <row r="16" spans="1:13">
      <c r="A16" s="239" t="s">
        <v>47</v>
      </c>
      <c r="B16" s="236">
        <f>+SUM(B8:B15)</f>
        <v>99226397</v>
      </c>
      <c r="C16" s="238">
        <v>100</v>
      </c>
      <c r="D16" s="236">
        <f>+SUM(D8:D15)</f>
        <v>61352393</v>
      </c>
      <c r="E16" s="238">
        <v>100</v>
      </c>
      <c r="F16" s="236">
        <f>+SUM(F8:F15)</f>
        <v>63257718</v>
      </c>
      <c r="G16" s="238">
        <v>100</v>
      </c>
      <c r="H16" s="236">
        <f>+SUM(H8:H15)</f>
        <v>304834102</v>
      </c>
      <c r="I16" s="238">
        <v>100</v>
      </c>
      <c r="J16" s="236">
        <f>+SUM(J8:J15)</f>
        <v>474225513</v>
      </c>
      <c r="K16" s="238">
        <v>100</v>
      </c>
      <c r="L16" s="236">
        <f>+SUM(L8:L15)</f>
        <v>1002896123</v>
      </c>
      <c r="M16" s="238">
        <v>100</v>
      </c>
    </row>
    <row r="17" spans="1:13">
      <c r="A17" s="457" t="s">
        <v>188</v>
      </c>
      <c r="B17" s="458"/>
      <c r="C17" s="458"/>
      <c r="D17" s="458"/>
      <c r="E17" s="458"/>
      <c r="F17" s="458"/>
      <c r="G17" s="458"/>
      <c r="H17" s="458"/>
      <c r="I17" s="458"/>
      <c r="J17" s="458"/>
      <c r="K17" s="458"/>
      <c r="L17" s="458"/>
      <c r="M17" s="459"/>
    </row>
    <row r="18" spans="1:13">
      <c r="A18" s="214" t="s">
        <v>142</v>
      </c>
      <c r="B18" s="215"/>
      <c r="C18" s="215"/>
      <c r="D18" s="215"/>
      <c r="E18" s="215"/>
      <c r="F18" s="215"/>
      <c r="G18" s="215"/>
      <c r="H18" s="215"/>
      <c r="I18" s="215"/>
      <c r="J18" s="215"/>
      <c r="K18" s="215"/>
      <c r="L18" s="215"/>
      <c r="M18" s="216"/>
    </row>
    <row r="19" spans="1:13">
      <c r="A19" s="221"/>
      <c r="B19" s="211"/>
      <c r="C19" s="211"/>
      <c r="D19" s="211"/>
      <c r="E19" s="211"/>
      <c r="F19" s="211"/>
      <c r="G19" s="211"/>
      <c r="H19" s="211"/>
      <c r="I19" s="211"/>
      <c r="J19" s="211"/>
      <c r="K19" s="211"/>
      <c r="L19" s="211"/>
      <c r="M19" s="210"/>
    </row>
    <row r="20" spans="1:13">
      <c r="A20" s="221"/>
      <c r="B20" s="211"/>
      <c r="C20" s="211"/>
      <c r="D20" s="211"/>
      <c r="E20" s="211"/>
      <c r="F20" s="211"/>
      <c r="G20" s="211"/>
      <c r="H20" s="211"/>
      <c r="I20" s="211"/>
      <c r="J20" s="211"/>
      <c r="K20" s="211"/>
      <c r="L20" s="211"/>
      <c r="M20" s="210"/>
    </row>
    <row r="21" spans="1:13">
      <c r="A21" s="221"/>
      <c r="B21" s="211"/>
      <c r="C21" s="211"/>
      <c r="D21" s="211"/>
      <c r="E21" s="211"/>
      <c r="F21" s="211"/>
      <c r="G21" s="211"/>
      <c r="H21" s="211"/>
      <c r="I21" s="211"/>
      <c r="J21" s="211"/>
      <c r="K21" s="211"/>
      <c r="L21" s="211"/>
      <c r="M21" s="210"/>
    </row>
    <row r="22" spans="1:13">
      <c r="A22" s="221"/>
      <c r="B22" s="211"/>
      <c r="C22" s="211"/>
      <c r="D22" s="211"/>
      <c r="E22" s="211"/>
      <c r="F22" s="211"/>
      <c r="G22" s="211"/>
      <c r="H22" s="211"/>
      <c r="I22" s="211"/>
      <c r="J22" s="211"/>
      <c r="K22" s="211"/>
      <c r="L22" s="211"/>
      <c r="M22" s="210"/>
    </row>
    <row r="23" spans="1:13">
      <c r="A23" s="221"/>
      <c r="B23" s="211"/>
      <c r="C23" s="211"/>
      <c r="D23" s="211"/>
      <c r="E23" s="211"/>
      <c r="F23" s="211"/>
      <c r="G23" s="211"/>
      <c r="H23" s="211"/>
      <c r="I23" s="211"/>
      <c r="J23" s="211"/>
      <c r="K23" s="211"/>
      <c r="L23" s="211"/>
      <c r="M23" s="210"/>
    </row>
    <row r="24" spans="1:13">
      <c r="A24" s="221"/>
      <c r="B24" s="211"/>
      <c r="C24" s="211"/>
      <c r="D24" s="211"/>
      <c r="E24" s="211"/>
      <c r="F24" s="211"/>
      <c r="G24" s="211"/>
      <c r="H24" s="211"/>
      <c r="I24" s="211"/>
      <c r="J24" s="211"/>
      <c r="K24" s="211"/>
      <c r="L24" s="211"/>
      <c r="M24" s="210"/>
    </row>
    <row r="25" spans="1:13">
      <c r="A25" s="221"/>
      <c r="B25" s="211"/>
      <c r="C25" s="211"/>
      <c r="D25" s="211"/>
      <c r="E25" s="211"/>
      <c r="F25" s="211"/>
      <c r="G25" s="211"/>
      <c r="H25" s="211"/>
      <c r="I25" s="211"/>
      <c r="J25" s="211"/>
      <c r="K25" s="211"/>
      <c r="L25" s="211"/>
      <c r="M25" s="210"/>
    </row>
    <row r="26" spans="1:13">
      <c r="A26" s="221"/>
      <c r="B26" s="211"/>
      <c r="C26" s="211"/>
      <c r="D26" s="211"/>
      <c r="E26" s="211"/>
      <c r="F26" s="211"/>
      <c r="G26" s="211"/>
      <c r="H26" s="211"/>
      <c r="I26" s="211"/>
      <c r="J26" s="211"/>
      <c r="K26" s="211"/>
      <c r="L26" s="211"/>
      <c r="M26" s="210"/>
    </row>
    <row r="27" spans="1:13">
      <c r="A27" s="221"/>
      <c r="B27" s="211"/>
      <c r="C27" s="211"/>
      <c r="D27" s="211"/>
      <c r="E27" s="211"/>
      <c r="F27" s="211"/>
      <c r="G27" s="211"/>
      <c r="H27" s="211"/>
      <c r="I27" s="211"/>
      <c r="J27" s="211"/>
      <c r="K27" s="211"/>
      <c r="L27" s="211"/>
      <c r="M27" s="210"/>
    </row>
    <row r="28" spans="1:13">
      <c r="A28" s="221"/>
      <c r="B28" s="211"/>
      <c r="C28" s="211"/>
      <c r="D28" s="211"/>
      <c r="E28" s="211"/>
      <c r="F28" s="211"/>
      <c r="G28" s="211"/>
      <c r="H28" s="211"/>
      <c r="I28" s="211"/>
      <c r="J28" s="211"/>
      <c r="K28" s="211"/>
      <c r="L28" s="211"/>
      <c r="M28" s="210"/>
    </row>
    <row r="29" spans="1:13">
      <c r="A29" s="221"/>
      <c r="B29" s="211"/>
      <c r="C29" s="211"/>
      <c r="D29" s="211"/>
      <c r="E29" s="211"/>
      <c r="F29" s="211"/>
      <c r="G29" s="211"/>
      <c r="H29" s="211"/>
      <c r="I29" s="211"/>
      <c r="J29" s="211"/>
      <c r="K29" s="211"/>
      <c r="L29" s="211"/>
      <c r="M29" s="210"/>
    </row>
    <row r="30" spans="1:13">
      <c r="A30" s="221"/>
      <c r="B30" s="211"/>
      <c r="C30" s="211"/>
      <c r="D30" s="211"/>
      <c r="E30" s="211"/>
      <c r="F30" s="211"/>
      <c r="G30" s="211"/>
      <c r="H30" s="211"/>
      <c r="I30" s="211"/>
      <c r="J30" s="211"/>
      <c r="K30" s="211"/>
      <c r="L30" s="211"/>
      <c r="M30" s="210"/>
    </row>
    <row r="31" spans="1:13">
      <c r="A31" s="221"/>
      <c r="B31" s="211"/>
      <c r="C31" s="211"/>
      <c r="D31" s="211"/>
      <c r="E31" s="211"/>
      <c r="F31" s="211"/>
      <c r="G31" s="211"/>
      <c r="H31" s="211"/>
      <c r="I31" s="211"/>
      <c r="J31" s="211"/>
      <c r="K31" s="211"/>
      <c r="L31" s="211"/>
      <c r="M31" s="210"/>
    </row>
    <row r="32" spans="1:13">
      <c r="A32" s="221"/>
      <c r="B32" s="211"/>
      <c r="C32" s="211"/>
      <c r="D32" s="211"/>
      <c r="E32" s="211"/>
      <c r="F32" s="211"/>
      <c r="G32" s="211"/>
      <c r="H32" s="211"/>
      <c r="I32" s="211"/>
      <c r="J32" s="211"/>
      <c r="K32" s="211"/>
      <c r="L32" s="211"/>
      <c r="M32" s="210"/>
    </row>
    <row r="33" spans="1:13">
      <c r="A33" s="221"/>
      <c r="B33" s="211"/>
      <c r="C33" s="211"/>
      <c r="D33" s="211"/>
      <c r="E33" s="211"/>
      <c r="F33" s="211"/>
      <c r="G33" s="211"/>
      <c r="H33" s="211"/>
      <c r="I33" s="211"/>
      <c r="J33" s="211"/>
      <c r="K33" s="211"/>
      <c r="L33" s="211"/>
      <c r="M33" s="210"/>
    </row>
    <row r="34" spans="1:13">
      <c r="A34" s="221"/>
      <c r="B34" s="211"/>
      <c r="C34" s="211"/>
      <c r="D34" s="211"/>
      <c r="E34" s="211"/>
      <c r="F34" s="211"/>
      <c r="G34" s="211"/>
      <c r="H34" s="211"/>
      <c r="I34" s="211"/>
      <c r="J34" s="211"/>
      <c r="K34" s="211"/>
      <c r="L34" s="211"/>
      <c r="M34" s="210"/>
    </row>
    <row r="35" spans="1:13">
      <c r="A35" s="221"/>
      <c r="B35" s="211"/>
      <c r="C35" s="211"/>
      <c r="D35" s="211"/>
      <c r="E35" s="211"/>
      <c r="F35" s="211"/>
      <c r="G35" s="211"/>
      <c r="H35" s="211"/>
      <c r="I35" s="211"/>
      <c r="J35" s="211"/>
      <c r="K35" s="211"/>
      <c r="L35" s="211"/>
      <c r="M35" s="210"/>
    </row>
    <row r="36" spans="1:13">
      <c r="A36" s="455">
        <v>17</v>
      </c>
      <c r="B36" s="455"/>
      <c r="C36" s="455"/>
      <c r="D36" s="455"/>
      <c r="E36" s="455"/>
      <c r="F36" s="455"/>
      <c r="G36" s="455"/>
      <c r="H36" s="455"/>
      <c r="I36" s="455"/>
      <c r="J36" s="455"/>
      <c r="K36" s="455"/>
      <c r="L36" s="455"/>
      <c r="M36" s="455"/>
    </row>
  </sheetData>
  <mergeCells count="13">
    <mergeCell ref="A36:M36"/>
    <mergeCell ref="L6:M6"/>
    <mergeCell ref="A17:M17"/>
    <mergeCell ref="A1:M1"/>
    <mergeCell ref="A3:M3"/>
    <mergeCell ref="A5:A7"/>
    <mergeCell ref="B5:M5"/>
    <mergeCell ref="B6:C6"/>
    <mergeCell ref="D6:E6"/>
    <mergeCell ref="F6:G6"/>
    <mergeCell ref="H6:I6"/>
    <mergeCell ref="J6:K6"/>
    <mergeCell ref="A4:M4"/>
  </mergeCells>
  <pageMargins left="0.70866141732283472" right="0.70866141732283472" top="0.74803149606299213" bottom="0.74803149606299213" header="0.31496062992125984" footer="0.31496062992125984"/>
  <pageSetup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A7D4-CD12-4AEC-A712-40FA833BECC5}">
  <dimension ref="A1:AG84"/>
  <sheetViews>
    <sheetView view="pageBreakPreview" zoomScale="80" zoomScaleNormal="100" zoomScaleSheetLayoutView="80" workbookViewId="0">
      <selection activeCell="G28" sqref="G28"/>
    </sheetView>
  </sheetViews>
  <sheetFormatPr baseColWidth="10" defaultColWidth="10.90625" defaultRowHeight="12"/>
  <cols>
    <col min="1" max="11" width="8.6328125" style="299" customWidth="1"/>
    <col min="12" max="39" width="8.36328125" style="299" customWidth="1"/>
    <col min="40" max="16384" width="10.90625" style="299"/>
  </cols>
  <sheetData>
    <row r="1" spans="29:33" ht="15" customHeight="1"/>
    <row r="2" spans="29:33" ht="15" customHeight="1">
      <c r="AD2" s="299" t="s">
        <v>204</v>
      </c>
      <c r="AE2" s="299" t="s">
        <v>205</v>
      </c>
      <c r="AF2" s="299" t="s">
        <v>60</v>
      </c>
      <c r="AG2" s="299" t="s">
        <v>206</v>
      </c>
    </row>
    <row r="3" spans="29:33" ht="15" customHeight="1">
      <c r="AC3" s="311">
        <v>42005</v>
      </c>
      <c r="AD3" s="37">
        <v>2387.5</v>
      </c>
      <c r="AE3" s="37">
        <v>2354.5</v>
      </c>
      <c r="AF3" s="37">
        <v>3561</v>
      </c>
      <c r="AG3" s="37">
        <v>3025.5</v>
      </c>
    </row>
    <row r="4" spans="29:33" ht="15" customHeight="1">
      <c r="AC4" s="311">
        <v>42036</v>
      </c>
      <c r="AD4" s="37">
        <v>2671</v>
      </c>
      <c r="AE4" s="37">
        <v>3073</v>
      </c>
      <c r="AF4" s="37">
        <v>3803</v>
      </c>
      <c r="AG4" s="37">
        <v>2845</v>
      </c>
    </row>
    <row r="5" spans="29:33" ht="15" customHeight="1">
      <c r="AC5" s="311">
        <v>42064</v>
      </c>
      <c r="AD5" s="37">
        <v>2833</v>
      </c>
      <c r="AE5" s="37">
        <v>3084.5</v>
      </c>
      <c r="AF5" s="37">
        <v>3733.5</v>
      </c>
      <c r="AG5" s="37">
        <v>3253.5</v>
      </c>
    </row>
    <row r="6" spans="29:33" ht="15" customHeight="1">
      <c r="AC6" s="311">
        <v>42095</v>
      </c>
      <c r="AD6" s="37">
        <v>2360</v>
      </c>
      <c r="AE6" s="37">
        <v>2492</v>
      </c>
      <c r="AF6" s="37">
        <v>3142.5</v>
      </c>
      <c r="AG6" s="37">
        <v>2837.5</v>
      </c>
    </row>
    <row r="7" spans="29:33" ht="15" customHeight="1">
      <c r="AC7" s="311">
        <v>42125</v>
      </c>
      <c r="AD7" s="37">
        <v>2020</v>
      </c>
      <c r="AE7" s="37">
        <v>2388</v>
      </c>
      <c r="AF7" s="37">
        <v>2958</v>
      </c>
      <c r="AG7" s="37">
        <v>2878.5</v>
      </c>
    </row>
    <row r="8" spans="29:33" ht="15" customHeight="1">
      <c r="AC8" s="311">
        <v>42156</v>
      </c>
      <c r="AD8" s="37">
        <v>1980</v>
      </c>
      <c r="AE8" s="37">
        <v>2318</v>
      </c>
      <c r="AF8" s="37">
        <v>2663</v>
      </c>
      <c r="AG8" s="37">
        <v>3091.5</v>
      </c>
    </row>
    <row r="9" spans="29:33" ht="15" customHeight="1">
      <c r="AC9" s="311">
        <v>42186</v>
      </c>
      <c r="AD9" s="37">
        <v>1788.5</v>
      </c>
      <c r="AE9" s="37">
        <v>1951</v>
      </c>
      <c r="AF9" s="37">
        <v>2577</v>
      </c>
      <c r="AG9" s="37">
        <v>2836.5</v>
      </c>
    </row>
    <row r="10" spans="29:33" ht="15" customHeight="1">
      <c r="AC10" s="311">
        <v>42217</v>
      </c>
      <c r="AD10" s="37">
        <v>1470</v>
      </c>
      <c r="AE10" s="37">
        <v>1723</v>
      </c>
      <c r="AF10" s="37">
        <v>2417</v>
      </c>
      <c r="AG10" s="37">
        <v>2720.5</v>
      </c>
    </row>
    <row r="11" spans="29:33" ht="15" customHeight="1">
      <c r="AC11" s="311">
        <v>42248</v>
      </c>
      <c r="AD11" s="37">
        <v>1845</v>
      </c>
      <c r="AE11" s="37">
        <v>2286.5</v>
      </c>
      <c r="AF11" s="37">
        <v>2927</v>
      </c>
      <c r="AG11" s="37">
        <v>3059.5</v>
      </c>
    </row>
    <row r="12" spans="29:33" ht="15" customHeight="1">
      <c r="AC12" s="311">
        <v>42278</v>
      </c>
      <c r="AD12" s="37">
        <v>2222.5</v>
      </c>
      <c r="AE12" s="37">
        <v>2759</v>
      </c>
      <c r="AF12" s="37">
        <v>2943.5</v>
      </c>
      <c r="AG12" s="37">
        <v>3198.5</v>
      </c>
    </row>
    <row r="13" spans="29:33" ht="15" customHeight="1">
      <c r="AC13" s="311">
        <v>42309</v>
      </c>
      <c r="AD13" s="37">
        <v>1934.5</v>
      </c>
      <c r="AE13" s="37">
        <v>2300.5</v>
      </c>
      <c r="AF13" s="37">
        <v>2641.5</v>
      </c>
      <c r="AG13" s="37">
        <v>2930.5</v>
      </c>
    </row>
    <row r="14" spans="29:33" ht="15" customHeight="1">
      <c r="AC14" s="311">
        <v>42339</v>
      </c>
      <c r="AD14" s="37">
        <v>1904.5</v>
      </c>
      <c r="AE14" s="37">
        <v>2282</v>
      </c>
      <c r="AF14" s="37">
        <v>3072.5</v>
      </c>
      <c r="AG14" s="37">
        <v>2842.5</v>
      </c>
    </row>
    <row r="15" spans="29:33" ht="15" customHeight="1">
      <c r="AC15" s="311">
        <v>42370</v>
      </c>
      <c r="AD15" s="37">
        <v>1862.5</v>
      </c>
      <c r="AE15" s="37">
        <v>2199</v>
      </c>
      <c r="AF15" s="37">
        <v>3238</v>
      </c>
      <c r="AG15" s="37">
        <v>2915.5</v>
      </c>
    </row>
    <row r="16" spans="29:33" ht="15" customHeight="1">
      <c r="AC16" s="311">
        <v>42401</v>
      </c>
      <c r="AD16" s="37">
        <v>1777</v>
      </c>
      <c r="AE16" s="37">
        <v>1921</v>
      </c>
      <c r="AF16" s="37">
        <v>2869.5</v>
      </c>
      <c r="AG16" s="37">
        <v>2671</v>
      </c>
    </row>
    <row r="17" spans="29:33" ht="15" customHeight="1">
      <c r="AC17" s="311">
        <v>42430</v>
      </c>
      <c r="AD17" s="37">
        <v>1766.5</v>
      </c>
      <c r="AE17" s="37">
        <v>1972.5</v>
      </c>
      <c r="AF17" s="37">
        <v>2772</v>
      </c>
      <c r="AG17" s="37">
        <v>2484.5</v>
      </c>
    </row>
    <row r="18" spans="29:33" ht="15" customHeight="1">
      <c r="AC18" s="311">
        <v>42461</v>
      </c>
      <c r="AD18" s="37">
        <v>1724</v>
      </c>
      <c r="AE18" s="37">
        <v>2084.5</v>
      </c>
      <c r="AF18" s="37">
        <v>2724</v>
      </c>
      <c r="AG18" s="37">
        <v>2707</v>
      </c>
    </row>
    <row r="19" spans="29:33" ht="15" customHeight="1">
      <c r="AC19" s="311">
        <v>42491</v>
      </c>
      <c r="AD19" s="37">
        <v>1667</v>
      </c>
      <c r="AE19" s="37">
        <v>2214</v>
      </c>
      <c r="AF19" s="37">
        <v>2649</v>
      </c>
      <c r="AG19" s="37">
        <v>2710</v>
      </c>
    </row>
    <row r="20" spans="29:33" ht="15" customHeight="1">
      <c r="AC20" s="311">
        <v>42522</v>
      </c>
      <c r="AD20" s="37">
        <v>1884</v>
      </c>
      <c r="AE20" s="37">
        <v>2161.5</v>
      </c>
      <c r="AF20" s="37">
        <v>2836</v>
      </c>
      <c r="AG20" s="37">
        <v>2775.5</v>
      </c>
    </row>
    <row r="21" spans="29:33" ht="15" customHeight="1">
      <c r="AC21" s="311">
        <v>42552</v>
      </c>
      <c r="AD21" s="37">
        <v>1932.5</v>
      </c>
      <c r="AE21" s="37">
        <v>2070.5</v>
      </c>
      <c r="AF21" s="37">
        <v>2757.5</v>
      </c>
      <c r="AG21" s="37">
        <v>2894</v>
      </c>
    </row>
    <row r="22" spans="29:33" ht="15" customHeight="1">
      <c r="AC22" s="311">
        <v>42583</v>
      </c>
      <c r="AD22" s="37">
        <v>1996.5</v>
      </c>
      <c r="AE22" s="37">
        <v>2480</v>
      </c>
      <c r="AF22" s="37">
        <v>3072.5</v>
      </c>
      <c r="AG22" s="37">
        <v>3023</v>
      </c>
    </row>
    <row r="23" spans="29:33" ht="15" customHeight="1">
      <c r="AC23" s="311">
        <v>42614</v>
      </c>
      <c r="AD23" s="37">
        <v>2258.5</v>
      </c>
      <c r="AE23" s="37">
        <v>2787.5</v>
      </c>
      <c r="AF23" s="37">
        <v>3828</v>
      </c>
      <c r="AG23" s="37">
        <v>3477</v>
      </c>
    </row>
    <row r="24" spans="29:33">
      <c r="AC24" s="311">
        <v>42644</v>
      </c>
      <c r="AD24" s="37">
        <v>2206.5</v>
      </c>
      <c r="AE24" s="37">
        <v>2720.5</v>
      </c>
      <c r="AF24" s="37">
        <v>3937.5</v>
      </c>
      <c r="AG24" s="37">
        <v>3360</v>
      </c>
    </row>
    <row r="25" spans="29:33">
      <c r="AC25" s="311">
        <v>42675</v>
      </c>
      <c r="AD25" s="37">
        <v>2445.5</v>
      </c>
      <c r="AE25" s="37">
        <v>3370</v>
      </c>
      <c r="AF25" s="37">
        <v>4169.5</v>
      </c>
      <c r="AG25" s="37">
        <v>3514.5</v>
      </c>
    </row>
    <row r="26" spans="29:33">
      <c r="AC26" s="311">
        <v>42705</v>
      </c>
      <c r="AD26" s="37">
        <v>2595.5</v>
      </c>
      <c r="AE26" s="37">
        <v>3580.5</v>
      </c>
      <c r="AF26" s="37">
        <v>4276</v>
      </c>
      <c r="AG26" s="37">
        <v>3789</v>
      </c>
    </row>
    <row r="27" spans="29:33">
      <c r="AC27" s="311">
        <v>42736</v>
      </c>
      <c r="AD27" s="37">
        <v>2636</v>
      </c>
      <c r="AE27" s="37">
        <v>3288.5</v>
      </c>
      <c r="AF27" s="37">
        <v>4345</v>
      </c>
      <c r="AG27" s="37">
        <v>3917</v>
      </c>
    </row>
    <row r="28" spans="29:33">
      <c r="AC28" s="311">
        <v>42767</v>
      </c>
      <c r="AD28" s="37">
        <v>2591</v>
      </c>
      <c r="AE28" s="37">
        <v>3251.5</v>
      </c>
      <c r="AF28" s="37">
        <v>4595.5</v>
      </c>
      <c r="AG28" s="37">
        <v>3694</v>
      </c>
    </row>
    <row r="29" spans="29:33">
      <c r="AC29" s="311">
        <v>42795</v>
      </c>
      <c r="AD29" s="37">
        <v>2033</v>
      </c>
      <c r="AE29" s="37">
        <v>2818.5</v>
      </c>
      <c r="AF29" s="37">
        <v>4781.5</v>
      </c>
      <c r="AG29" s="37">
        <v>3420.5</v>
      </c>
    </row>
    <row r="30" spans="29:33">
      <c r="AC30" s="311">
        <v>42826</v>
      </c>
      <c r="AD30" s="37">
        <v>1978.5</v>
      </c>
      <c r="AE30" s="37">
        <v>2961</v>
      </c>
      <c r="AF30" s="37">
        <v>4731.5</v>
      </c>
      <c r="AG30" s="37">
        <v>3375</v>
      </c>
    </row>
    <row r="31" spans="29:33">
      <c r="AC31" s="311">
        <v>42856</v>
      </c>
      <c r="AD31" s="37">
        <v>1990</v>
      </c>
      <c r="AE31" s="37">
        <v>3272.5</v>
      </c>
      <c r="AF31" s="37">
        <v>5195</v>
      </c>
      <c r="AG31" s="37">
        <v>3696</v>
      </c>
    </row>
    <row r="32" spans="29:33">
      <c r="AC32" s="311">
        <v>42887</v>
      </c>
      <c r="AD32" s="37">
        <v>2187</v>
      </c>
      <c r="AE32" s="37">
        <v>3082.5</v>
      </c>
      <c r="AF32" s="37">
        <v>5699.5</v>
      </c>
      <c r="AG32" s="37">
        <v>4204.5</v>
      </c>
    </row>
    <row r="33" spans="29:33">
      <c r="AC33" s="311">
        <v>42917</v>
      </c>
      <c r="AD33" s="37">
        <v>2057</v>
      </c>
      <c r="AE33" s="37">
        <v>3112.5</v>
      </c>
      <c r="AF33" s="37">
        <v>5889.5</v>
      </c>
      <c r="AG33" s="37">
        <v>4081.5</v>
      </c>
    </row>
    <row r="34" spans="29:33">
      <c r="AC34" s="311">
        <v>42948</v>
      </c>
      <c r="AD34" s="37">
        <v>1967</v>
      </c>
      <c r="AE34" s="37">
        <v>3149</v>
      </c>
      <c r="AF34" s="37">
        <v>5741</v>
      </c>
      <c r="AG34" s="37">
        <v>3968.5</v>
      </c>
    </row>
    <row r="35" spans="29:33">
      <c r="AC35" s="311">
        <v>42979</v>
      </c>
      <c r="AD35" s="37">
        <v>1932</v>
      </c>
      <c r="AE35" s="37">
        <v>3111</v>
      </c>
      <c r="AF35" s="37">
        <v>5990</v>
      </c>
      <c r="AG35" s="37">
        <v>4075</v>
      </c>
    </row>
    <row r="36" spans="29:33">
      <c r="AC36" s="311">
        <v>43009</v>
      </c>
      <c r="AD36" s="37">
        <v>1846</v>
      </c>
      <c r="AE36" s="37">
        <v>3025.5</v>
      </c>
      <c r="AF36" s="37">
        <v>5786.5</v>
      </c>
      <c r="AG36" s="37">
        <v>4108</v>
      </c>
    </row>
    <row r="37" spans="29:33">
      <c r="AC37" s="311">
        <v>43040</v>
      </c>
      <c r="AD37" s="37">
        <v>1759.5</v>
      </c>
      <c r="AE37" s="37">
        <v>2815</v>
      </c>
      <c r="AF37" s="37">
        <v>5330</v>
      </c>
      <c r="AG37" s="37">
        <v>3916</v>
      </c>
    </row>
    <row r="38" spans="29:33">
      <c r="AC38" s="311">
        <v>43070</v>
      </c>
      <c r="AD38" s="37">
        <v>1724.5</v>
      </c>
      <c r="AE38" s="37">
        <v>2792.5</v>
      </c>
      <c r="AF38" s="37">
        <v>4524.5</v>
      </c>
      <c r="AG38" s="37">
        <v>3542.5</v>
      </c>
    </row>
    <row r="39" spans="29:33">
      <c r="AC39" s="311">
        <v>43101</v>
      </c>
      <c r="AD39" s="37">
        <v>1758.5</v>
      </c>
      <c r="AE39" s="37">
        <v>2948</v>
      </c>
      <c r="AF39" s="37">
        <v>4699</v>
      </c>
      <c r="AG39" s="37">
        <v>3401.5</v>
      </c>
    </row>
    <row r="40" spans="29:33">
      <c r="AC40" s="311">
        <v>43132</v>
      </c>
      <c r="AD40" s="37">
        <v>1882</v>
      </c>
      <c r="AE40" s="37">
        <v>3236</v>
      </c>
      <c r="AF40" s="37">
        <v>5305.5</v>
      </c>
      <c r="AG40" s="37">
        <v>3712.5</v>
      </c>
    </row>
    <row r="41" spans="29:33">
      <c r="AC41" s="311">
        <v>43160</v>
      </c>
      <c r="AD41" s="37">
        <v>1969</v>
      </c>
      <c r="AE41" s="37">
        <v>3229</v>
      </c>
      <c r="AF41" s="37">
        <v>5280.5</v>
      </c>
      <c r="AG41" s="37">
        <v>3684</v>
      </c>
    </row>
    <row r="42" spans="29:33">
      <c r="AC42" s="311">
        <v>43191</v>
      </c>
      <c r="AD42" s="37">
        <v>1881</v>
      </c>
      <c r="AE42" s="37">
        <v>3294.5</v>
      </c>
      <c r="AF42" s="37">
        <v>5574</v>
      </c>
      <c r="AG42" s="37">
        <v>3767</v>
      </c>
    </row>
    <row r="43" spans="29:33">
      <c r="AC43" s="311">
        <v>43221</v>
      </c>
      <c r="AD43" s="37">
        <v>2023</v>
      </c>
      <c r="AE43" s="37">
        <v>3228.5</v>
      </c>
      <c r="AF43" s="37">
        <v>5717</v>
      </c>
      <c r="AG43" s="37">
        <v>4114.5</v>
      </c>
    </row>
    <row r="44" spans="29:33">
      <c r="AC44" s="311">
        <v>43252</v>
      </c>
      <c r="AD44" s="37">
        <v>2027</v>
      </c>
      <c r="AE44" s="37">
        <v>3197</v>
      </c>
      <c r="AF44" s="37">
        <v>5596</v>
      </c>
      <c r="AG44" s="37">
        <v>3922.5</v>
      </c>
    </row>
    <row r="45" spans="29:33">
      <c r="AC45" s="311">
        <v>43282</v>
      </c>
      <c r="AD45" s="37">
        <v>1936</v>
      </c>
      <c r="AE45" s="37">
        <v>2939</v>
      </c>
      <c r="AF45" s="37">
        <v>5171.5</v>
      </c>
      <c r="AG45" s="37">
        <v>3654.5</v>
      </c>
    </row>
    <row r="46" spans="29:33">
      <c r="AC46" s="311">
        <v>43313</v>
      </c>
      <c r="AD46" s="37">
        <v>1972</v>
      </c>
      <c r="AE46" s="37">
        <v>2958</v>
      </c>
      <c r="AF46" s="37">
        <v>4802</v>
      </c>
      <c r="AG46" s="37">
        <v>3663</v>
      </c>
    </row>
    <row r="47" spans="29:33">
      <c r="AC47" s="311"/>
      <c r="AD47" s="37"/>
      <c r="AE47" s="37"/>
      <c r="AF47" s="37"/>
      <c r="AG47" s="37"/>
    </row>
    <row r="48" spans="29:33">
      <c r="AD48" s="37"/>
      <c r="AE48" s="37"/>
      <c r="AF48" s="37"/>
      <c r="AG48" s="37"/>
    </row>
    <row r="49" spans="1:33">
      <c r="AD49" s="37"/>
      <c r="AE49" s="37"/>
      <c r="AF49" s="37"/>
      <c r="AG49" s="37"/>
    </row>
    <row r="50" spans="1:33" ht="12.75">
      <c r="A50" s="392"/>
      <c r="B50" s="392"/>
      <c r="C50" s="392"/>
      <c r="D50" s="392"/>
      <c r="E50" s="392"/>
      <c r="F50" s="392"/>
      <c r="G50" s="392"/>
      <c r="H50" s="392"/>
    </row>
    <row r="53" spans="1:33" ht="12.75">
      <c r="I53" s="224"/>
      <c r="J53" s="224"/>
      <c r="K53" s="224"/>
      <c r="L53" s="224"/>
      <c r="M53" s="224"/>
      <c r="N53" s="224"/>
      <c r="O53" s="224"/>
      <c r="P53" s="224"/>
      <c r="Q53" s="224"/>
      <c r="R53" s="224"/>
      <c r="S53" s="224"/>
      <c r="T53" s="224"/>
    </row>
    <row r="84" spans="1:11" ht="12.75">
      <c r="A84" s="392">
        <v>18</v>
      </c>
      <c r="B84" s="392"/>
      <c r="C84" s="392"/>
      <c r="D84" s="392"/>
      <c r="E84" s="392"/>
      <c r="F84" s="392"/>
      <c r="G84" s="392"/>
      <c r="H84" s="392"/>
      <c r="I84" s="392"/>
      <c r="J84" s="392"/>
      <c r="K84" s="392"/>
    </row>
  </sheetData>
  <mergeCells count="2">
    <mergeCell ref="A50:H50"/>
    <mergeCell ref="A84:K84"/>
  </mergeCells>
  <pageMargins left="0.7" right="0.7" top="0.75" bottom="0.75" header="0.3" footer="0.3"/>
  <pageSetup scale="6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0A86-0EE5-4E47-A96B-F3D86A0CAEE4}">
  <dimension ref="A3:AO60"/>
  <sheetViews>
    <sheetView view="pageBreakPreview" topLeftCell="A13" zoomScale="90" zoomScaleNormal="100" zoomScaleSheetLayoutView="90" workbookViewId="0">
      <selection activeCell="G28" sqref="G28"/>
    </sheetView>
  </sheetViews>
  <sheetFormatPr baseColWidth="10" defaultRowHeight="18"/>
  <cols>
    <col min="1" max="8" width="8.36328125" style="299" customWidth="1"/>
  </cols>
  <sheetData>
    <row r="3" spans="16:41">
      <c r="AA3" t="s">
        <v>207</v>
      </c>
    </row>
    <row r="4" spans="16:41">
      <c r="AA4" t="s">
        <v>208</v>
      </c>
      <c r="AB4" t="s">
        <v>209</v>
      </c>
      <c r="AD4" t="s">
        <v>210</v>
      </c>
      <c r="AF4" t="s">
        <v>211</v>
      </c>
      <c r="AH4" t="s">
        <v>212</v>
      </c>
      <c r="AJ4" t="s">
        <v>213</v>
      </c>
      <c r="AL4" t="s">
        <v>214</v>
      </c>
      <c r="AN4" t="s">
        <v>215</v>
      </c>
    </row>
    <row r="5" spans="16:41">
      <c r="AB5" t="s">
        <v>216</v>
      </c>
      <c r="AC5" t="s">
        <v>217</v>
      </c>
      <c r="AD5" t="s">
        <v>218</v>
      </c>
      <c r="AE5" t="s">
        <v>219</v>
      </c>
      <c r="AF5" t="s">
        <v>220</v>
      </c>
      <c r="AG5" t="s">
        <v>219</v>
      </c>
      <c r="AH5" t="s">
        <v>221</v>
      </c>
      <c r="AI5" t="s">
        <v>219</v>
      </c>
      <c r="AJ5" t="s">
        <v>222</v>
      </c>
      <c r="AK5" t="s">
        <v>219</v>
      </c>
      <c r="AL5" t="s">
        <v>223</v>
      </c>
      <c r="AM5" t="s">
        <v>224</v>
      </c>
      <c r="AO5" t="s">
        <v>225</v>
      </c>
    </row>
    <row r="6" spans="16:41">
      <c r="AA6" s="310">
        <v>41640</v>
      </c>
      <c r="AB6">
        <v>213.02</v>
      </c>
      <c r="AC6" s="312">
        <v>0.4352646925638935</v>
      </c>
      <c r="AD6">
        <v>1</v>
      </c>
      <c r="AE6" s="312">
        <v>0.4200324952412231</v>
      </c>
      <c r="AF6">
        <v>2.4700000000000002</v>
      </c>
      <c r="AG6" s="312">
        <v>0.35048386639044193</v>
      </c>
      <c r="AH6">
        <v>9.76</v>
      </c>
      <c r="AI6" s="312">
        <v>0.45297485200578286</v>
      </c>
      <c r="AJ6">
        <v>66.459999999999994</v>
      </c>
      <c r="AK6" s="312">
        <v>0.55000206892141501</v>
      </c>
      <c r="AL6">
        <v>23.5</v>
      </c>
      <c r="AM6" s="312">
        <v>0.51808902312661209</v>
      </c>
      <c r="AN6">
        <v>40.18</v>
      </c>
      <c r="AO6" s="312">
        <v>0.54748942442879567</v>
      </c>
    </row>
    <row r="7" spans="16:41">
      <c r="AA7" s="310">
        <v>41671</v>
      </c>
      <c r="AB7">
        <v>219.03</v>
      </c>
      <c r="AC7" s="312">
        <v>0.4327675351297825</v>
      </c>
      <c r="AD7">
        <v>0.99</v>
      </c>
      <c r="AE7" s="312">
        <v>0.41532246223292457</v>
      </c>
      <c r="AF7">
        <v>2.69</v>
      </c>
      <c r="AG7" s="312">
        <v>0.34250412532849839</v>
      </c>
      <c r="AH7">
        <v>10.08</v>
      </c>
      <c r="AI7" s="312">
        <v>0.4523965911378291</v>
      </c>
      <c r="AJ7">
        <v>66.540000000000006</v>
      </c>
      <c r="AK7" s="312">
        <v>0.55113805784713255</v>
      </c>
      <c r="AL7">
        <v>24.9</v>
      </c>
      <c r="AM7" s="312">
        <v>0.54895390110011233</v>
      </c>
      <c r="AN7">
        <v>40.1</v>
      </c>
      <c r="AO7" s="312">
        <v>0.54735807592033969</v>
      </c>
    </row>
    <row r="8" spans="16:41">
      <c r="AA8" s="310">
        <v>41699</v>
      </c>
      <c r="AB8">
        <v>227.45</v>
      </c>
      <c r="AC8" s="312">
        <v>0.43974981230010723</v>
      </c>
      <c r="AD8">
        <v>1.02</v>
      </c>
      <c r="AE8" s="312">
        <v>0.4379579952891906</v>
      </c>
      <c r="AF8">
        <v>2.79</v>
      </c>
      <c r="AG8" s="312">
        <v>0.35234687434224388</v>
      </c>
      <c r="AH8">
        <v>10.48</v>
      </c>
      <c r="AI8" s="312">
        <v>0.46519974862979863</v>
      </c>
      <c r="AJ8">
        <v>66.48</v>
      </c>
      <c r="AK8" s="312">
        <v>0.56662770309760513</v>
      </c>
      <c r="AL8">
        <v>25.2</v>
      </c>
      <c r="AM8" s="312">
        <v>0.55556780352300528</v>
      </c>
      <c r="AN8">
        <v>39.44</v>
      </c>
      <c r="AO8" s="312">
        <v>0.54559827145529793</v>
      </c>
    </row>
    <row r="9" spans="16:41">
      <c r="P9" s="299"/>
      <c r="AA9" s="310">
        <v>41730</v>
      </c>
      <c r="AB9">
        <v>232.47</v>
      </c>
      <c r="AC9" s="312">
        <v>0.4531039385411072</v>
      </c>
      <c r="AD9">
        <v>1.08</v>
      </c>
      <c r="AE9" s="312">
        <v>0.48341304959459719</v>
      </c>
      <c r="AF9">
        <v>2.94</v>
      </c>
      <c r="AG9" s="312">
        <v>0.36757832919157762</v>
      </c>
      <c r="AH9">
        <v>10.56</v>
      </c>
      <c r="AI9" s="312">
        <v>0.46397226878589642</v>
      </c>
      <c r="AJ9">
        <v>64.58</v>
      </c>
      <c r="AK9" s="312">
        <v>0.55583653361422081</v>
      </c>
      <c r="AL9">
        <v>25.3</v>
      </c>
      <c r="AM9" s="312">
        <v>0.55777243766396967</v>
      </c>
      <c r="AN9">
        <v>38.39</v>
      </c>
      <c r="AO9" s="312">
        <v>0.52995582551076748</v>
      </c>
    </row>
    <row r="10" spans="16:41">
      <c r="AA10" s="310">
        <v>41760</v>
      </c>
      <c r="AB10">
        <v>244.29</v>
      </c>
      <c r="AC10" s="312">
        <v>0.47255861520124154</v>
      </c>
      <c r="AD10">
        <v>1.1000000000000001</v>
      </c>
      <c r="AE10" s="312">
        <v>0.49529693050984075</v>
      </c>
      <c r="AF10">
        <v>2.97</v>
      </c>
      <c r="AG10" s="312">
        <v>0.36968093547947428</v>
      </c>
      <c r="AH10">
        <v>10.55</v>
      </c>
      <c r="AI10" s="312">
        <v>0.45934222628591331</v>
      </c>
      <c r="AJ10">
        <v>64.56</v>
      </c>
      <c r="AK10" s="312">
        <v>0.55581622594239521</v>
      </c>
      <c r="AL10">
        <v>24.2</v>
      </c>
      <c r="AM10" s="312">
        <v>0.53352146211336227</v>
      </c>
      <c r="AN10">
        <v>37.729999999999997</v>
      </c>
      <c r="AO10" s="312">
        <v>0.51841165155262425</v>
      </c>
    </row>
    <row r="11" spans="16:41">
      <c r="AA11" s="310">
        <v>41791</v>
      </c>
      <c r="AB11">
        <v>243.44</v>
      </c>
      <c r="AC11" s="312">
        <v>0.47130226194709496</v>
      </c>
      <c r="AD11">
        <v>1.1000000000000001</v>
      </c>
      <c r="AE11" s="312">
        <v>0.49170696819017823</v>
      </c>
      <c r="AF11">
        <v>3.06</v>
      </c>
      <c r="AG11" s="312">
        <v>0.37690741192589955</v>
      </c>
      <c r="AH11">
        <v>10.51</v>
      </c>
      <c r="AI11" s="312">
        <v>0.45896790343935756</v>
      </c>
      <c r="AJ11">
        <v>47.32</v>
      </c>
      <c r="AK11" s="312">
        <v>0.40733240967707623</v>
      </c>
      <c r="AL11">
        <v>23.2</v>
      </c>
      <c r="AM11" s="312">
        <v>0.51147512070371914</v>
      </c>
      <c r="AN11">
        <v>37.64</v>
      </c>
      <c r="AO11" s="312">
        <v>0.51170438655549255</v>
      </c>
    </row>
    <row r="12" spans="16:41">
      <c r="AA12" s="310">
        <v>41821</v>
      </c>
      <c r="AB12">
        <v>238.39</v>
      </c>
      <c r="AC12" s="312">
        <v>0.45705170276973878</v>
      </c>
      <c r="AD12">
        <v>1.1000000000000001</v>
      </c>
      <c r="AE12" s="312">
        <v>0.49549853909831632</v>
      </c>
      <c r="AF12">
        <v>3.15</v>
      </c>
      <c r="AG12" s="312">
        <v>0.38631238903274162</v>
      </c>
      <c r="AH12">
        <v>10.18</v>
      </c>
      <c r="AI12" s="312">
        <v>0.44471705879911683</v>
      </c>
      <c r="AJ12">
        <v>47.31</v>
      </c>
      <c r="AK12" s="312">
        <v>0.41164024093621671</v>
      </c>
      <c r="AL12">
        <v>23.3</v>
      </c>
      <c r="AM12" s="312">
        <v>0.51367975484468353</v>
      </c>
      <c r="AN12">
        <v>37.03</v>
      </c>
      <c r="AO12" s="312">
        <v>0.50174606596249216</v>
      </c>
    </row>
    <row r="13" spans="16:41">
      <c r="AA13" s="310">
        <v>41852</v>
      </c>
      <c r="AB13">
        <v>237.56</v>
      </c>
      <c r="AC13" s="312">
        <v>0.438060830460822</v>
      </c>
      <c r="AD13">
        <v>1.1000000000000001</v>
      </c>
      <c r="AE13" s="312">
        <v>0.48480254212823909</v>
      </c>
      <c r="AF13">
        <v>3.11</v>
      </c>
      <c r="AG13" s="312">
        <v>0.37441279793507126</v>
      </c>
      <c r="AH13">
        <v>9.74</v>
      </c>
      <c r="AI13" s="312">
        <v>0.4119602115800578</v>
      </c>
      <c r="AJ13">
        <v>42.57</v>
      </c>
      <c r="AK13" s="312">
        <v>0.35920261575783141</v>
      </c>
      <c r="AL13">
        <v>24.2</v>
      </c>
      <c r="AM13" s="312">
        <v>0.53352146211336227</v>
      </c>
      <c r="AN13">
        <v>36.950000000000003</v>
      </c>
      <c r="AO13" s="312">
        <v>0.49225973195491735</v>
      </c>
    </row>
    <row r="14" spans="16:41">
      <c r="AA14" s="310">
        <v>41883</v>
      </c>
      <c r="AB14">
        <v>228.52</v>
      </c>
      <c r="AC14" s="312">
        <v>0.40981148098970799</v>
      </c>
      <c r="AD14">
        <v>1.0900000000000001</v>
      </c>
      <c r="AE14" s="312">
        <v>0.4698873348119697</v>
      </c>
      <c r="AF14">
        <v>3.15</v>
      </c>
      <c r="AG14" s="312">
        <v>0.37448107622294818</v>
      </c>
      <c r="AH14">
        <v>9.67</v>
      </c>
      <c r="AI14" s="312">
        <v>0.40280689756098981</v>
      </c>
      <c r="AJ14">
        <v>42.55</v>
      </c>
      <c r="AK14" s="312">
        <v>0.34759948043884942</v>
      </c>
      <c r="AL14">
        <v>25.7</v>
      </c>
      <c r="AM14" s="312">
        <v>0.56659097422782689</v>
      </c>
      <c r="AN14">
        <v>36.49</v>
      </c>
      <c r="AO14" s="312">
        <v>0.471617639456134</v>
      </c>
    </row>
    <row r="15" spans="16:41">
      <c r="AA15" s="310">
        <v>41913</v>
      </c>
      <c r="AB15">
        <v>223.89</v>
      </c>
      <c r="AC15" s="312">
        <v>0.40052205159496934</v>
      </c>
      <c r="AD15">
        <v>1.07</v>
      </c>
      <c r="AE15" s="312">
        <v>0.43670471600279792</v>
      </c>
      <c r="AF15">
        <v>3.18</v>
      </c>
      <c r="AG15" s="312">
        <v>0.37532974134115471</v>
      </c>
      <c r="AH15">
        <v>9.2100000000000009</v>
      </c>
      <c r="AI15" s="312">
        <v>0.38175719501121175</v>
      </c>
      <c r="AJ15">
        <v>42.56</v>
      </c>
      <c r="AK15" s="312">
        <v>0.33510131918944558</v>
      </c>
      <c r="AL15">
        <v>24.9</v>
      </c>
      <c r="AM15" s="312">
        <v>0.54895390110011233</v>
      </c>
      <c r="AN15">
        <v>35.4</v>
      </c>
      <c r="AO15" s="312">
        <v>0.44897441514568048</v>
      </c>
    </row>
    <row r="16" spans="16:41">
      <c r="AA16" s="310">
        <v>41944</v>
      </c>
      <c r="AB16">
        <v>219.91</v>
      </c>
      <c r="AC16" s="312">
        <v>0.38772270509629769</v>
      </c>
      <c r="AD16">
        <v>1.02</v>
      </c>
      <c r="AE16" s="312">
        <v>0.4010876553477371</v>
      </c>
      <c r="AF16">
        <v>3.25</v>
      </c>
      <c r="AG16" s="312">
        <v>0.38185209431006295</v>
      </c>
      <c r="AH16">
        <v>9.1</v>
      </c>
      <c r="AI16" s="312">
        <v>0.38276600252307985</v>
      </c>
      <c r="AJ16">
        <v>38.01</v>
      </c>
      <c r="AK16" s="312">
        <v>0.29756219762326014</v>
      </c>
      <c r="AL16">
        <v>23</v>
      </c>
      <c r="AM16" s="312">
        <v>0.50706585242179059</v>
      </c>
      <c r="AN16">
        <v>34.49</v>
      </c>
      <c r="AO16" s="312">
        <v>0.43038259003219453</v>
      </c>
    </row>
    <row r="17" spans="27:41">
      <c r="AA17" s="310">
        <v>41974</v>
      </c>
      <c r="AB17">
        <v>217.72</v>
      </c>
      <c r="AC17" s="312">
        <v>0.37096255785837934</v>
      </c>
      <c r="AD17">
        <v>0.98</v>
      </c>
      <c r="AE17" s="312">
        <v>0.37099851600593597</v>
      </c>
      <c r="AF17">
        <v>3.22</v>
      </c>
      <c r="AG17" s="312">
        <v>0.37669962447061356</v>
      </c>
      <c r="AH17">
        <v>9.07</v>
      </c>
      <c r="AI17" s="312">
        <v>0.37758682883889139</v>
      </c>
      <c r="AJ17">
        <v>38</v>
      </c>
      <c r="AK17" s="312">
        <v>0.29500929667454651</v>
      </c>
      <c r="AL17">
        <v>20.399999999999999</v>
      </c>
      <c r="AM17" s="312">
        <v>0.44974536475671856</v>
      </c>
      <c r="AN17">
        <v>33.26</v>
      </c>
      <c r="AO17" s="312">
        <v>0.41052352240537648</v>
      </c>
    </row>
    <row r="18" spans="27:41">
      <c r="AA18" s="310">
        <v>42005</v>
      </c>
      <c r="AB18" s="313">
        <v>203.88</v>
      </c>
      <c r="AC18" s="312">
        <v>0.3283570185058784</v>
      </c>
      <c r="AD18">
        <v>0.93</v>
      </c>
      <c r="AE18" s="312">
        <v>0.35321693270973237</v>
      </c>
      <c r="AF18">
        <v>3.17</v>
      </c>
      <c r="AG18" s="312">
        <v>0.3688760998542116</v>
      </c>
      <c r="AH18">
        <v>9.01</v>
      </c>
      <c r="AI18" s="312">
        <v>0.37039535627234738</v>
      </c>
      <c r="AJ18">
        <v>38</v>
      </c>
      <c r="AK18" s="312">
        <v>0.29090962116130514</v>
      </c>
      <c r="AL18">
        <v>17.600000000000001</v>
      </c>
      <c r="AM18" s="312">
        <v>0.38801560880971803</v>
      </c>
      <c r="AN18">
        <v>31.87</v>
      </c>
      <c r="AO18" s="312">
        <v>0.37126183647770811</v>
      </c>
    </row>
    <row r="19" spans="27:41">
      <c r="AA19" s="310">
        <v>42036</v>
      </c>
      <c r="AB19" s="313">
        <v>203.61</v>
      </c>
      <c r="AC19" s="312">
        <v>0.32649821404947749</v>
      </c>
      <c r="AD19">
        <v>0.92</v>
      </c>
      <c r="AE19" s="312">
        <v>0.32722804059761801</v>
      </c>
      <c r="AF19">
        <v>3.25</v>
      </c>
      <c r="AG19" s="312">
        <v>0.37450464558608826</v>
      </c>
      <c r="AH19">
        <v>9.14</v>
      </c>
      <c r="AI19" s="312">
        <v>0.37358204000264278</v>
      </c>
      <c r="AJ19">
        <v>37.619999999999997</v>
      </c>
      <c r="AK19" s="312">
        <v>0.27975772178161495</v>
      </c>
      <c r="AL19">
        <v>16.8</v>
      </c>
      <c r="AM19" s="312">
        <v>0.37037853568200357</v>
      </c>
      <c r="AN19">
        <v>31.99</v>
      </c>
      <c r="AO19" s="312">
        <v>0.36320698483704505</v>
      </c>
    </row>
    <row r="20" spans="27:41">
      <c r="AA20" s="310">
        <v>42064</v>
      </c>
      <c r="AB20" s="313">
        <v>210.91</v>
      </c>
      <c r="AC20" s="312">
        <v>0.33557507121899277</v>
      </c>
      <c r="AD20">
        <v>0.94</v>
      </c>
      <c r="AE20" s="312">
        <v>0.30080962590802907</v>
      </c>
      <c r="AF20">
        <v>3.23</v>
      </c>
      <c r="AG20" s="312">
        <v>0.36793490988143762</v>
      </c>
      <c r="AH20">
        <v>9.1300000000000008</v>
      </c>
      <c r="AI20" s="312">
        <v>0.36338565992863503</v>
      </c>
      <c r="AJ20">
        <v>37.619999999999997</v>
      </c>
      <c r="AK20" s="312">
        <v>0.28065201984408222</v>
      </c>
      <c r="AL20">
        <v>16.600000000000001</v>
      </c>
      <c r="AM20" s="312">
        <v>0.36596926740007496</v>
      </c>
      <c r="AN20">
        <v>31.69</v>
      </c>
      <c r="AO20" s="312">
        <v>0.34338767669802472</v>
      </c>
    </row>
    <row r="21" spans="27:41">
      <c r="AA21" s="310">
        <v>42095</v>
      </c>
      <c r="AB21" s="313">
        <v>216.61</v>
      </c>
      <c r="AC21" s="312">
        <v>0.35236744419518368</v>
      </c>
      <c r="AD21">
        <v>0.98</v>
      </c>
      <c r="AE21" s="312">
        <v>0.32179680830104418</v>
      </c>
      <c r="AF21">
        <v>3.28</v>
      </c>
      <c r="AG21" s="312">
        <v>0.36800298444722412</v>
      </c>
      <c r="AH21">
        <v>9</v>
      </c>
      <c r="AI21" s="312">
        <v>0.34492093744946684</v>
      </c>
      <c r="AJ21">
        <v>35.340000000000003</v>
      </c>
      <c r="AK21" s="312">
        <v>0.26811319323268346</v>
      </c>
      <c r="AL21">
        <v>16.5</v>
      </c>
      <c r="AM21" s="312">
        <v>0.36376463325911063</v>
      </c>
      <c r="AN21">
        <v>31.45</v>
      </c>
      <c r="AO21" s="312">
        <v>0.33942511781846951</v>
      </c>
    </row>
    <row r="22" spans="27:41">
      <c r="AA22" s="310">
        <v>42125</v>
      </c>
      <c r="AB22" s="313">
        <v>225.38</v>
      </c>
      <c r="AC22" s="312">
        <v>0.37093675342202331</v>
      </c>
      <c r="AD22">
        <v>1.01</v>
      </c>
      <c r="AE22" s="312">
        <v>0.33091570013071114</v>
      </c>
      <c r="AF22">
        <v>3.26</v>
      </c>
      <c r="AG22" s="312">
        <v>0.36340267311355773</v>
      </c>
      <c r="AH22">
        <v>8.57</v>
      </c>
      <c r="AI22" s="312">
        <v>0.32327584067502207</v>
      </c>
      <c r="AJ22">
        <v>35.35</v>
      </c>
      <c r="AK22" s="312">
        <v>0.26157956435211782</v>
      </c>
      <c r="AL22">
        <v>16.7</v>
      </c>
      <c r="AM22" s="312">
        <v>0.36817390154103924</v>
      </c>
      <c r="AN22">
        <v>30.73</v>
      </c>
      <c r="AO22" s="312">
        <v>0.34319655316322506</v>
      </c>
    </row>
    <row r="23" spans="27:41">
      <c r="AA23" s="310">
        <v>42156</v>
      </c>
      <c r="AB23" s="313">
        <v>226.02</v>
      </c>
      <c r="AC23" s="312">
        <v>0.35876488768992032</v>
      </c>
      <c r="AD23">
        <v>1.04</v>
      </c>
      <c r="AE23" s="312">
        <v>0.33400930454491279</v>
      </c>
      <c r="AF23">
        <v>3.19</v>
      </c>
      <c r="AG23" s="312">
        <v>0.35318940737569576</v>
      </c>
      <c r="AH23">
        <v>7.9</v>
      </c>
      <c r="AI23" s="312">
        <v>0.29585076910335523</v>
      </c>
      <c r="AJ23">
        <v>39.909999999999997</v>
      </c>
      <c r="AK23" s="312">
        <v>0.27965804778922287</v>
      </c>
      <c r="AL23">
        <v>16.899999999999999</v>
      </c>
      <c r="AM23" s="312">
        <v>0.37258316982296785</v>
      </c>
      <c r="AN23">
        <v>30.14</v>
      </c>
      <c r="AO23" s="312">
        <v>0.33818123530668953</v>
      </c>
    </row>
    <row r="24" spans="27:41">
      <c r="AA24" s="310">
        <v>42186</v>
      </c>
      <c r="AB24" s="313">
        <v>224.24</v>
      </c>
      <c r="AC24" s="312">
        <v>0.34491056815075394</v>
      </c>
      <c r="AD24">
        <v>1.06</v>
      </c>
      <c r="AE24" s="312">
        <v>0.32967234922649952</v>
      </c>
      <c r="AF24">
        <v>3.07</v>
      </c>
      <c r="AG24" s="312">
        <v>0.33602429479838702</v>
      </c>
      <c r="AH24">
        <v>7.64</v>
      </c>
      <c r="AI24" s="312">
        <v>0.27419437268475411</v>
      </c>
      <c r="AJ24">
        <v>32.69</v>
      </c>
      <c r="AK24" s="312">
        <v>0.21773407366591743</v>
      </c>
      <c r="AL24">
        <v>16.7</v>
      </c>
      <c r="AM24" s="312">
        <v>0.36817390154103924</v>
      </c>
      <c r="AN24">
        <v>29.92</v>
      </c>
      <c r="AO24" s="312">
        <v>0.32932582864290194</v>
      </c>
    </row>
    <row r="25" spans="27:41">
      <c r="AA25" s="310">
        <v>42217</v>
      </c>
      <c r="AB25" s="313">
        <v>215.76</v>
      </c>
      <c r="AC25" s="312">
        <v>0.31355191506411928</v>
      </c>
      <c r="AD25">
        <v>1.08</v>
      </c>
      <c r="AE25" s="312">
        <v>0.30806636738408422</v>
      </c>
      <c r="AF25">
        <v>2.84</v>
      </c>
      <c r="AG25" s="312">
        <v>0.30698065818179393</v>
      </c>
      <c r="AH25">
        <v>7.54</v>
      </c>
      <c r="AI25" s="312">
        <v>0.26306402262873069</v>
      </c>
      <c r="AJ25">
        <v>38.39</v>
      </c>
      <c r="AK25" s="312">
        <v>0.25177858699929434</v>
      </c>
      <c r="AL25">
        <v>16.7</v>
      </c>
      <c r="AM25" s="312">
        <v>0.36817390154103924</v>
      </c>
      <c r="AN25">
        <v>29.86</v>
      </c>
      <c r="AO25" s="312">
        <v>0.33222601923229766</v>
      </c>
    </row>
    <row r="26" spans="27:41">
      <c r="AA26" s="310">
        <v>42248</v>
      </c>
      <c r="AB26" s="313">
        <v>198.99</v>
      </c>
      <c r="AC26" s="312">
        <v>0.2876704407382194</v>
      </c>
      <c r="AD26">
        <v>1.07</v>
      </c>
      <c r="AE26" s="312">
        <v>0.27546149300864731</v>
      </c>
      <c r="AF26">
        <v>2.68</v>
      </c>
      <c r="AG26" s="312">
        <v>0.28650800802100229</v>
      </c>
      <c r="AH26">
        <v>7.57</v>
      </c>
      <c r="AI26" s="312">
        <v>0.26182888938259996</v>
      </c>
      <c r="AJ26">
        <v>38.39</v>
      </c>
      <c r="AK26" s="312">
        <v>0.24303767703503565</v>
      </c>
      <c r="AL26">
        <v>17.5</v>
      </c>
      <c r="AM26" s="312">
        <v>0.38581097466875369</v>
      </c>
      <c r="AN26">
        <v>30.1</v>
      </c>
      <c r="AO26" s="312">
        <v>0.33799789319459089</v>
      </c>
    </row>
    <row r="27" spans="27:41">
      <c r="AA27" s="310">
        <v>42278</v>
      </c>
      <c r="AB27" s="313">
        <v>191.04</v>
      </c>
      <c r="AC27" s="312">
        <v>0.27876261152338849</v>
      </c>
      <c r="AD27">
        <v>1.06</v>
      </c>
      <c r="AE27" s="312">
        <v>0.27297375846604954</v>
      </c>
      <c r="AF27">
        <v>2.68</v>
      </c>
      <c r="AG27" s="312">
        <v>0.28290258189668593</v>
      </c>
      <c r="AH27">
        <v>7.57</v>
      </c>
      <c r="AI27" s="312">
        <v>0.25702455665217017</v>
      </c>
      <c r="AJ27">
        <v>38.76</v>
      </c>
      <c r="AK27" s="312">
        <v>0.25847549125458946</v>
      </c>
      <c r="AL27">
        <v>17.7</v>
      </c>
      <c r="AM27" s="312">
        <v>0.39022024295068231</v>
      </c>
      <c r="AN27" s="313">
        <v>30.74</v>
      </c>
      <c r="AO27" s="312">
        <v>0.34517717640642287</v>
      </c>
    </row>
    <row r="28" spans="27:41">
      <c r="AA28" s="310">
        <v>42309</v>
      </c>
      <c r="AB28" s="313">
        <v>191.02</v>
      </c>
      <c r="AC28" s="312">
        <v>0.27133430961069527</v>
      </c>
      <c r="AD28">
        <v>1.05</v>
      </c>
      <c r="AE28" s="312">
        <v>0.27775083545687784</v>
      </c>
      <c r="AF28">
        <v>2.6</v>
      </c>
      <c r="AG28" s="312">
        <v>0.26926329088356366</v>
      </c>
      <c r="AH28">
        <v>7.48</v>
      </c>
      <c r="AI28" s="312">
        <v>0.25943114014520657</v>
      </c>
      <c r="AJ28">
        <v>38.75</v>
      </c>
      <c r="AK28" s="312">
        <v>0.25437875316117337</v>
      </c>
      <c r="AL28">
        <v>18.2</v>
      </c>
      <c r="AM28" s="312">
        <v>0.40124341365550381</v>
      </c>
      <c r="AN28">
        <v>30.94</v>
      </c>
      <c r="AO28" s="312">
        <v>0.33239373212668738</v>
      </c>
    </row>
    <row r="29" spans="27:41">
      <c r="AA29" s="310">
        <v>42339</v>
      </c>
      <c r="AB29" s="313">
        <v>186</v>
      </c>
      <c r="AC29" s="312">
        <v>0.2641152564899934</v>
      </c>
      <c r="AD29">
        <v>1.05</v>
      </c>
      <c r="AE29" s="312">
        <v>0.27099326775296256</v>
      </c>
      <c r="AF29">
        <v>2.58</v>
      </c>
      <c r="AG29" s="312">
        <v>0.23296615579656818</v>
      </c>
      <c r="AH29">
        <v>7.5</v>
      </c>
      <c r="AI29" s="312">
        <v>0.25395328472070189</v>
      </c>
      <c r="AJ29">
        <v>38.770000000000003</v>
      </c>
      <c r="AK29" s="312">
        <v>0.26100889328728483</v>
      </c>
      <c r="AL29">
        <v>17.3</v>
      </c>
      <c r="AM29" s="312">
        <v>0.38140170638682513</v>
      </c>
      <c r="AN29">
        <v>30.6</v>
      </c>
      <c r="AO29" s="312">
        <v>0.33266112593832725</v>
      </c>
    </row>
    <row r="30" spans="27:41">
      <c r="AA30" s="310">
        <v>42370</v>
      </c>
      <c r="AB30" s="313">
        <v>187.38</v>
      </c>
      <c r="AC30" s="312">
        <v>0.25954777906442017</v>
      </c>
      <c r="AD30">
        <v>1.06</v>
      </c>
      <c r="AE30" s="312">
        <v>0.26165700469378111</v>
      </c>
      <c r="AF30" s="313">
        <v>2.75</v>
      </c>
      <c r="AG30" s="312">
        <v>0.20233338213859761</v>
      </c>
      <c r="AH30" s="313">
        <v>7.33</v>
      </c>
      <c r="AI30" s="312">
        <v>0.23906006669547564</v>
      </c>
      <c r="AJ30">
        <v>35.340000000000003</v>
      </c>
      <c r="AK30" s="312">
        <v>0.23123656599958778</v>
      </c>
      <c r="AL30">
        <v>16.100000000000001</v>
      </c>
      <c r="AM30" s="312">
        <v>0.35494609669525345</v>
      </c>
      <c r="AN30">
        <v>29.69</v>
      </c>
      <c r="AO30" s="312">
        <v>0.32245977398491427</v>
      </c>
    </row>
    <row r="31" spans="27:41">
      <c r="AA31" s="310">
        <v>42401</v>
      </c>
      <c r="AB31" s="313">
        <v>193.25</v>
      </c>
      <c r="AC31" s="312">
        <v>0.27446979462699972</v>
      </c>
      <c r="AD31" s="313">
        <v>1.1000000000000001</v>
      </c>
      <c r="AE31" s="312">
        <v>0.27711897041305095</v>
      </c>
      <c r="AF31" s="313">
        <v>2.81</v>
      </c>
      <c r="AG31" s="312">
        <v>0.19123699646757655</v>
      </c>
      <c r="AH31" s="313">
        <v>7.49</v>
      </c>
      <c r="AI31" s="312">
        <v>0.23731856724705017</v>
      </c>
      <c r="AJ31">
        <v>33.450000000000003</v>
      </c>
      <c r="AK31" s="312">
        <v>0.22169726464489556</v>
      </c>
      <c r="AL31">
        <v>15.7</v>
      </c>
      <c r="AM31" s="312">
        <v>0.34612756013139617</v>
      </c>
      <c r="AN31">
        <v>29.08</v>
      </c>
      <c r="AO31" s="312">
        <v>0.32258712039174453</v>
      </c>
    </row>
    <row r="32" spans="27:41">
      <c r="AA32" s="310">
        <v>42430</v>
      </c>
      <c r="AB32" s="313">
        <v>202.6</v>
      </c>
      <c r="AC32" s="312">
        <v>0.29703795077668249</v>
      </c>
      <c r="AD32">
        <v>1.1499999999999999</v>
      </c>
      <c r="AE32" s="312">
        <v>0.30929624712403403</v>
      </c>
      <c r="AF32" s="313">
        <v>2.89</v>
      </c>
      <c r="AG32" s="312">
        <v>0.19333155144769135</v>
      </c>
      <c r="AH32" s="313">
        <v>7.86</v>
      </c>
      <c r="AI32" s="312">
        <v>0.24473851815158157</v>
      </c>
      <c r="AJ32">
        <v>33.44</v>
      </c>
      <c r="AK32" s="312">
        <v>0.2250260758386326</v>
      </c>
      <c r="AL32">
        <v>15.3</v>
      </c>
      <c r="AM32" s="312">
        <v>0.33730902356753895</v>
      </c>
      <c r="AN32">
        <v>28.35</v>
      </c>
      <c r="AO32" s="312">
        <v>0.31486483075447397</v>
      </c>
    </row>
    <row r="33" spans="1:41">
      <c r="AA33" s="310">
        <v>42461</v>
      </c>
      <c r="AB33" s="313">
        <v>214.01</v>
      </c>
      <c r="AC33" s="312">
        <v>0.3194501506193233</v>
      </c>
      <c r="AD33">
        <v>1.21</v>
      </c>
      <c r="AE33" s="312">
        <v>0.33959737463564421</v>
      </c>
      <c r="AF33" s="313">
        <v>3.35</v>
      </c>
      <c r="AG33" s="312">
        <v>0.23230073154092498</v>
      </c>
      <c r="AH33" s="313">
        <v>7.97</v>
      </c>
      <c r="AI33" s="312">
        <v>0.25303117346476006</v>
      </c>
      <c r="AJ33">
        <v>33.44</v>
      </c>
      <c r="AK33" s="312">
        <v>0.23018451079563501</v>
      </c>
      <c r="AL33" s="313">
        <v>15</v>
      </c>
      <c r="AM33" s="312">
        <v>0.33069512114464605</v>
      </c>
      <c r="AN33">
        <v>27.36</v>
      </c>
      <c r="AO33" s="312">
        <v>0.31025433338733188</v>
      </c>
    </row>
    <row r="34" spans="1:41">
      <c r="AA34" s="310">
        <v>42491</v>
      </c>
      <c r="AB34" s="313">
        <v>213.3</v>
      </c>
      <c r="AC34" s="312">
        <v>0.31281601743866283</v>
      </c>
      <c r="AD34">
        <v>1.27</v>
      </c>
      <c r="AE34" s="312">
        <v>0.35932733511325099</v>
      </c>
      <c r="AF34" s="313">
        <v>3.96</v>
      </c>
      <c r="AG34" s="312">
        <v>0.28026739929096794</v>
      </c>
      <c r="AH34" s="313">
        <v>8.7200000000000006</v>
      </c>
      <c r="AI34" s="312">
        <v>0.27782564934359649</v>
      </c>
      <c r="AJ34">
        <v>33.44</v>
      </c>
      <c r="AK34" s="312">
        <v>0.2275639141933592</v>
      </c>
      <c r="AL34">
        <v>14.5</v>
      </c>
      <c r="AM34" s="312">
        <v>0.31967195043982449</v>
      </c>
      <c r="AN34">
        <v>26.22</v>
      </c>
      <c r="AO34" s="312">
        <v>0.29664751893773805</v>
      </c>
    </row>
    <row r="35" spans="1:41">
      <c r="AA35" s="310">
        <v>42522</v>
      </c>
      <c r="AB35" s="313">
        <v>214.38</v>
      </c>
      <c r="AC35" s="312">
        <v>0.31476852664322547</v>
      </c>
      <c r="AD35">
        <v>1.33</v>
      </c>
      <c r="AE35" s="312">
        <v>0.38669588922748027</v>
      </c>
      <c r="AF35" s="313">
        <v>4.12</v>
      </c>
      <c r="AG35" s="312">
        <v>0.29329002457981873</v>
      </c>
      <c r="AH35" s="313">
        <v>8.66</v>
      </c>
      <c r="AI35" s="312">
        <v>0.28186608803471813</v>
      </c>
      <c r="AJ35">
        <v>36.47</v>
      </c>
      <c r="AK35" s="312">
        <v>0.25627323497819904</v>
      </c>
      <c r="AL35">
        <v>14.8</v>
      </c>
      <c r="AM35" s="312">
        <v>0.32628585286271744</v>
      </c>
      <c r="AN35">
        <v>25.71</v>
      </c>
      <c r="AO35" s="312">
        <v>0.28931757897275145</v>
      </c>
    </row>
    <row r="36" spans="1:41">
      <c r="AA36" s="310">
        <v>42552</v>
      </c>
      <c r="AB36" s="313">
        <v>214.36</v>
      </c>
      <c r="AC36" s="312">
        <v>0.32598952415505633</v>
      </c>
      <c r="AD36" s="313">
        <v>1.5</v>
      </c>
      <c r="AE36" s="312">
        <v>0.45796133061755051</v>
      </c>
      <c r="AF36" s="313">
        <v>4.2</v>
      </c>
      <c r="AG36" s="312">
        <v>0.2821300369967798</v>
      </c>
      <c r="AH36" s="313">
        <v>8.7899999999999991</v>
      </c>
      <c r="AI36" s="312">
        <v>0.29246845019765672</v>
      </c>
      <c r="AJ36">
        <v>40.270000000000003</v>
      </c>
      <c r="AK36" s="312">
        <v>0.28703656562159585</v>
      </c>
      <c r="AL36">
        <v>16.100000000000001</v>
      </c>
      <c r="AM36" s="312">
        <v>0.35494609669525345</v>
      </c>
      <c r="AN36">
        <v>25.68</v>
      </c>
      <c r="AO36" s="312">
        <v>0.28388387334508991</v>
      </c>
    </row>
    <row r="37" spans="1:41">
      <c r="AA37" s="310">
        <v>42583</v>
      </c>
      <c r="AB37" s="313">
        <v>211.15</v>
      </c>
      <c r="AC37" s="312">
        <v>0.32046298218975594</v>
      </c>
      <c r="AD37">
        <v>1.69</v>
      </c>
      <c r="AE37" s="312">
        <v>0.52615937619404707</v>
      </c>
      <c r="AF37" s="313">
        <v>4.2699999999999996</v>
      </c>
      <c r="AG37" s="312">
        <v>0.28778679881454194</v>
      </c>
      <c r="AH37" s="313">
        <v>8.75</v>
      </c>
      <c r="AI37" s="312">
        <v>0.30326661467810417</v>
      </c>
      <c r="AJ37">
        <v>44.09</v>
      </c>
      <c r="AK37" s="312">
        <v>0.31864157339912241</v>
      </c>
      <c r="AL37">
        <v>17.100000000000001</v>
      </c>
      <c r="AM37" s="312">
        <v>0.37699243810489652</v>
      </c>
      <c r="AN37">
        <v>26.43</v>
      </c>
      <c r="AO37" s="312">
        <v>0.29616160381394774</v>
      </c>
    </row>
    <row r="38" spans="1:41">
      <c r="AA38" s="310">
        <v>42614</v>
      </c>
      <c r="AB38" s="313">
        <v>202.48</v>
      </c>
      <c r="AC38" s="312">
        <v>0.3028270926867066</v>
      </c>
      <c r="AD38" s="313">
        <v>1.64</v>
      </c>
      <c r="AE38" s="312">
        <v>0.5041551814241354</v>
      </c>
      <c r="AF38" s="313">
        <v>4.38</v>
      </c>
      <c r="AG38" s="312">
        <v>0.29031185957718264</v>
      </c>
      <c r="AH38" s="313">
        <v>8.75</v>
      </c>
      <c r="AI38" s="312">
        <v>0.30490840302668215</v>
      </c>
      <c r="AJ38">
        <v>44.08</v>
      </c>
      <c r="AK38" s="312">
        <v>0.32202941708528671</v>
      </c>
      <c r="AL38">
        <v>17.3</v>
      </c>
      <c r="AM38" s="312">
        <v>0.38140170638682513</v>
      </c>
      <c r="AN38">
        <v>27.82</v>
      </c>
      <c r="AO38" s="312">
        <v>0.31185677072212509</v>
      </c>
    </row>
    <row r="39" spans="1:41">
      <c r="AA39" s="310">
        <v>42644</v>
      </c>
      <c r="AB39" s="313">
        <v>199.67</v>
      </c>
      <c r="AC39" s="312">
        <v>0.30074311190596231</v>
      </c>
      <c r="AD39">
        <v>1.51</v>
      </c>
      <c r="AE39" s="312">
        <v>0.47373253018414269</v>
      </c>
      <c r="AF39" s="313">
        <v>4.43</v>
      </c>
      <c r="AG39" s="312">
        <v>0.29196254887432987</v>
      </c>
      <c r="AH39" s="313">
        <v>8.9</v>
      </c>
      <c r="AI39" s="312">
        <v>0.31640654967171222</v>
      </c>
      <c r="AJ39">
        <v>49.79</v>
      </c>
      <c r="AK39" s="312">
        <v>0.35639987190837774</v>
      </c>
      <c r="AL39">
        <v>16.600000000000001</v>
      </c>
      <c r="AM39" s="312">
        <v>0.36596926740007496</v>
      </c>
      <c r="AN39">
        <v>29.93</v>
      </c>
      <c r="AO39" s="312">
        <v>0.33020549655376635</v>
      </c>
    </row>
    <row r="40" spans="1:41">
      <c r="A40" s="392">
        <v>19</v>
      </c>
      <c r="B40" s="392"/>
      <c r="C40" s="392"/>
      <c r="D40" s="392"/>
      <c r="E40" s="392"/>
      <c r="F40" s="392"/>
      <c r="G40" s="392"/>
      <c r="H40" s="392"/>
      <c r="AA40" s="310">
        <v>42675</v>
      </c>
      <c r="AB40" s="313">
        <v>197.44</v>
      </c>
      <c r="AC40" s="312">
        <v>0.29640410995627114</v>
      </c>
      <c r="AD40" s="313">
        <v>1.34</v>
      </c>
      <c r="AE40" s="312">
        <v>0.40188058405502358</v>
      </c>
      <c r="AF40" s="313">
        <v>4.32</v>
      </c>
      <c r="AG40" s="312">
        <v>0.28195357276388211</v>
      </c>
      <c r="AH40" s="313">
        <v>8.89</v>
      </c>
      <c r="AI40" s="312">
        <v>0.31259497024998101</v>
      </c>
      <c r="AJ40">
        <v>49.78</v>
      </c>
      <c r="AK40" s="312">
        <v>0.37</v>
      </c>
      <c r="AL40">
        <v>17.600000000000001</v>
      </c>
      <c r="AM40" s="312">
        <v>0.38801560880971803</v>
      </c>
      <c r="AN40">
        <v>31.84</v>
      </c>
      <c r="AO40" s="312">
        <v>0.34342241100365184</v>
      </c>
    </row>
    <row r="41" spans="1:41">
      <c r="AA41" s="310">
        <v>42705</v>
      </c>
      <c r="AB41" s="313">
        <v>197.41</v>
      </c>
      <c r="AC41" s="312">
        <v>0.29589244660980002</v>
      </c>
      <c r="AD41" s="313">
        <v>1.3</v>
      </c>
      <c r="AE41" s="312">
        <v>0.38773617464887133</v>
      </c>
      <c r="AF41" s="313">
        <v>4.68</v>
      </c>
      <c r="AG41" s="312">
        <v>0.29542408295440975</v>
      </c>
      <c r="AH41" s="313">
        <v>9.0299999999999994</v>
      </c>
      <c r="AI41" s="312">
        <v>0.31453603322673507</v>
      </c>
      <c r="AJ41" s="313">
        <v>49.79</v>
      </c>
      <c r="AK41" s="312">
        <v>0.36</v>
      </c>
      <c r="AL41">
        <v>18.8</v>
      </c>
      <c r="AM41" s="312">
        <v>0.41447121850128971</v>
      </c>
      <c r="AN41">
        <v>33.06</v>
      </c>
      <c r="AO41" s="312">
        <v>0.34833523993015847</v>
      </c>
    </row>
    <row r="42" spans="1:41">
      <c r="AA42" s="310">
        <v>42736</v>
      </c>
      <c r="AB42" s="313">
        <v>210.36</v>
      </c>
      <c r="AC42" s="312">
        <v>0.31815156988652554</v>
      </c>
      <c r="AD42" s="313">
        <v>1.3</v>
      </c>
      <c r="AE42" s="312">
        <v>0.40670512239887463</v>
      </c>
      <c r="AF42" s="313">
        <v>4.91</v>
      </c>
      <c r="AG42" s="312">
        <v>0.30873919667324562</v>
      </c>
      <c r="AH42" s="313">
        <v>9.0299999999999994</v>
      </c>
      <c r="AI42" s="312">
        <v>0.31622392315773656</v>
      </c>
      <c r="AJ42">
        <v>49.78</v>
      </c>
      <c r="AK42" s="314">
        <v>0.35</v>
      </c>
      <c r="AL42">
        <v>18.899999999999999</v>
      </c>
      <c r="AM42" s="312">
        <v>0.41667585264225399</v>
      </c>
      <c r="AN42">
        <v>33.44</v>
      </c>
      <c r="AO42" s="312">
        <v>0.35531808315244634</v>
      </c>
    </row>
    <row r="43" spans="1:41">
      <c r="AA43" s="310">
        <v>42767</v>
      </c>
      <c r="AB43" s="313">
        <v>215.36</v>
      </c>
      <c r="AC43" s="312">
        <v>0.3348209253750139</v>
      </c>
      <c r="AD43" s="313">
        <v>1.32</v>
      </c>
      <c r="AE43" s="312">
        <v>0.42507833356412084</v>
      </c>
      <c r="AF43" s="313">
        <v>5.0199999999999996</v>
      </c>
      <c r="AG43" s="312">
        <v>0.32187843638893426</v>
      </c>
      <c r="AH43" s="313">
        <v>9.5500000000000007</v>
      </c>
      <c r="AI43" s="312">
        <v>0.33729433433815259</v>
      </c>
      <c r="AJ43" s="313">
        <v>49.4</v>
      </c>
      <c r="AK43" s="312">
        <v>0.35716351437330096</v>
      </c>
      <c r="AL43">
        <v>18.5</v>
      </c>
      <c r="AM43" s="312">
        <v>0.40785731607839676</v>
      </c>
      <c r="AN43">
        <v>33.380000000000003</v>
      </c>
      <c r="AO43" s="312">
        <v>0.35562089832097504</v>
      </c>
    </row>
    <row r="44" spans="1:41">
      <c r="AA44" s="310">
        <v>42795</v>
      </c>
      <c r="AB44" s="313">
        <v>224.64</v>
      </c>
      <c r="AC44" s="312">
        <v>0.33974457608862912</v>
      </c>
      <c r="AD44" s="313">
        <v>1.34</v>
      </c>
      <c r="AE44" s="312">
        <v>0.42869741084568241</v>
      </c>
      <c r="AF44" s="313">
        <v>5.15</v>
      </c>
      <c r="AG44" s="312">
        <v>0.33175405891078147</v>
      </c>
      <c r="AH44" s="313">
        <v>9.8699999999999992</v>
      </c>
      <c r="AI44" s="312">
        <v>0.34885758017223839</v>
      </c>
      <c r="AJ44" s="313">
        <v>49.4</v>
      </c>
      <c r="AK44" s="312">
        <v>0.34646159100334195</v>
      </c>
      <c r="AL44">
        <v>17.3</v>
      </c>
      <c r="AM44" s="312">
        <v>0.38140170638682513</v>
      </c>
      <c r="AN44">
        <v>33.119999999999997</v>
      </c>
      <c r="AO44" s="312">
        <v>0.35381657052085946</v>
      </c>
    </row>
    <row r="45" spans="1:41">
      <c r="AA45" s="310">
        <v>42826</v>
      </c>
      <c r="AB45" s="313">
        <v>229.73</v>
      </c>
      <c r="AC45" s="312">
        <v>0.35033524295583146</v>
      </c>
      <c r="AD45" s="313">
        <v>1.37</v>
      </c>
      <c r="AE45" s="312">
        <v>0.43686224489795922</v>
      </c>
      <c r="AF45" s="313">
        <v>5.26</v>
      </c>
      <c r="AG45" s="312">
        <v>0.3427805556390271</v>
      </c>
      <c r="AH45" s="313">
        <v>10.07</v>
      </c>
      <c r="AI45" s="312">
        <v>0.35478289463382501</v>
      </c>
      <c r="AJ45" s="313">
        <v>50.54</v>
      </c>
      <c r="AK45" s="312">
        <v>0.35226058268667892</v>
      </c>
      <c r="AL45">
        <v>16.5</v>
      </c>
      <c r="AM45" s="312">
        <v>0.36376463325911063</v>
      </c>
      <c r="AN45">
        <v>33.17</v>
      </c>
      <c r="AO45" s="312">
        <v>0.35494917067950782</v>
      </c>
    </row>
    <row r="46" spans="1:41">
      <c r="AA46" s="310">
        <v>42856</v>
      </c>
      <c r="AB46" s="313">
        <v>240.72</v>
      </c>
      <c r="AC46" s="312">
        <v>0.35845990251707888</v>
      </c>
      <c r="AD46" s="313">
        <v>1.39</v>
      </c>
      <c r="AE46" s="312">
        <v>0.4340901283532681</v>
      </c>
      <c r="AF46" s="313">
        <v>5.41</v>
      </c>
      <c r="AG46" s="312">
        <v>0.34467969143898747</v>
      </c>
      <c r="AH46" s="313">
        <v>10.23</v>
      </c>
      <c r="AI46" s="312">
        <v>0.365049280679687</v>
      </c>
      <c r="AJ46" s="313">
        <v>50.55</v>
      </c>
      <c r="AK46" s="312">
        <v>0.35090210333011418</v>
      </c>
      <c r="AL46">
        <v>16.7</v>
      </c>
      <c r="AM46" s="312">
        <v>0.36817390154103924</v>
      </c>
      <c r="AN46">
        <v>32.97</v>
      </c>
      <c r="AO46" s="312">
        <v>0.3641740387801623</v>
      </c>
    </row>
    <row r="47" spans="1:41">
      <c r="AA47" s="310">
        <v>42887</v>
      </c>
      <c r="AB47" s="313">
        <v>238.65</v>
      </c>
      <c r="AC47" s="312">
        <v>0.35878945205616769</v>
      </c>
      <c r="AD47" s="313">
        <v>1.38</v>
      </c>
      <c r="AE47" s="312">
        <v>0.41918774779883067</v>
      </c>
      <c r="AF47" s="313">
        <v>5.51</v>
      </c>
      <c r="AG47" s="312">
        <v>0.34259331085894418</v>
      </c>
      <c r="AH47" s="313">
        <v>10.130000000000001</v>
      </c>
      <c r="AI47" s="312">
        <v>0.35811865237087565</v>
      </c>
      <c r="AJ47" s="313">
        <v>53.21</v>
      </c>
      <c r="AK47" s="312">
        <v>0.38397649565307163</v>
      </c>
      <c r="AL47">
        <v>17.3</v>
      </c>
      <c r="AM47" s="312">
        <v>0.38140170638682513</v>
      </c>
      <c r="AN47">
        <v>33.130000000000003</v>
      </c>
      <c r="AO47" s="312">
        <v>0.372066035263729</v>
      </c>
    </row>
    <row r="48" spans="1:41">
      <c r="AA48" s="310">
        <v>42917</v>
      </c>
      <c r="AB48" s="313">
        <v>234.95</v>
      </c>
      <c r="AC48" s="312">
        <v>0.35697386699079731</v>
      </c>
      <c r="AD48" s="313">
        <v>1.34</v>
      </c>
      <c r="AE48" s="312">
        <v>0.4174752096277437</v>
      </c>
      <c r="AF48" s="313">
        <v>5.56</v>
      </c>
      <c r="AG48" s="312">
        <v>0.32453427413806968</v>
      </c>
      <c r="AH48" s="313">
        <v>9.91</v>
      </c>
      <c r="AI48" s="312">
        <v>0.34678786717379828</v>
      </c>
      <c r="AJ48" s="313">
        <v>53.21</v>
      </c>
      <c r="AK48" s="312">
        <v>0.39118699369149157</v>
      </c>
      <c r="AL48">
        <v>17.3</v>
      </c>
      <c r="AM48" s="312">
        <v>0.38140170638682513</v>
      </c>
      <c r="AN48">
        <v>34.17</v>
      </c>
      <c r="AO48" s="312">
        <v>0.39327308301500041</v>
      </c>
    </row>
    <row r="49" spans="1:41">
      <c r="AA49" s="310">
        <v>42948</v>
      </c>
      <c r="AB49" s="313">
        <v>234.62</v>
      </c>
      <c r="AC49" s="312">
        <v>0.36418003302486734</v>
      </c>
      <c r="AD49" s="313">
        <v>1.26</v>
      </c>
      <c r="AE49" s="312">
        <v>0.40058498124244929</v>
      </c>
      <c r="AF49" s="313">
        <v>5.61</v>
      </c>
      <c r="AG49" s="312">
        <v>0.32178870928885267</v>
      </c>
      <c r="AH49" s="313">
        <v>9.83</v>
      </c>
      <c r="AI49" s="312">
        <v>0.34402024224904548</v>
      </c>
      <c r="AJ49" s="313">
        <v>55.1</v>
      </c>
      <c r="AK49" s="312">
        <v>0.40333796940194716</v>
      </c>
      <c r="AL49">
        <v>18</v>
      </c>
      <c r="AM49" s="312">
        <v>0.39683414537357525</v>
      </c>
      <c r="AN49">
        <v>35.25</v>
      </c>
      <c r="AO49" s="312">
        <v>0.41656818718978966</v>
      </c>
    </row>
    <row r="50" spans="1:41">
      <c r="A50" s="392"/>
      <c r="B50" s="392"/>
      <c r="C50" s="392"/>
      <c r="D50" s="392"/>
      <c r="E50" s="392"/>
      <c r="F50" s="392"/>
      <c r="G50" s="392"/>
      <c r="H50" s="392"/>
      <c r="AA50" s="310">
        <v>42979</v>
      </c>
      <c r="AB50" s="313">
        <v>222.33</v>
      </c>
      <c r="AC50" s="312">
        <v>0.3554200072385274</v>
      </c>
      <c r="AD50" s="313">
        <v>1.19</v>
      </c>
      <c r="AE50" s="312">
        <v>0.38000958007344721</v>
      </c>
      <c r="AF50" s="313">
        <v>5.63</v>
      </c>
      <c r="AG50" s="312">
        <v>0.3262519847478646</v>
      </c>
      <c r="AH50" s="313">
        <v>9.66</v>
      </c>
      <c r="AI50" s="312">
        <v>0.3354329724361601</v>
      </c>
      <c r="AJ50" s="313">
        <v>55.09</v>
      </c>
      <c r="AK50" s="312">
        <v>0.39900050698920836</v>
      </c>
      <c r="AL50">
        <v>17.8</v>
      </c>
      <c r="AM50" s="312">
        <v>0.39242487709164664</v>
      </c>
      <c r="AN50">
        <v>36.83</v>
      </c>
      <c r="AO50" s="312">
        <v>0.43845238095238093</v>
      </c>
    </row>
    <row r="51" spans="1:41">
      <c r="AA51" s="310">
        <v>43009</v>
      </c>
      <c r="AB51" s="313">
        <v>217.45</v>
      </c>
      <c r="AC51" s="312">
        <v>0.34540736863758276</v>
      </c>
      <c r="AD51" s="313">
        <v>1.1100000000000001</v>
      </c>
      <c r="AE51" s="312">
        <v>0.34854693608402809</v>
      </c>
      <c r="AF51" s="313">
        <v>5.66</v>
      </c>
      <c r="AG51" s="312">
        <v>0.32490904268937437</v>
      </c>
      <c r="AH51" s="313">
        <v>9.61</v>
      </c>
      <c r="AI51" s="312">
        <v>0.32818404260587009</v>
      </c>
      <c r="AJ51" s="313">
        <v>55.09</v>
      </c>
      <c r="AK51" s="312">
        <v>0.38916223098957692</v>
      </c>
      <c r="AL51">
        <v>17.899999999999999</v>
      </c>
      <c r="AM51" s="312">
        <v>0.39462951123261092</v>
      </c>
      <c r="AN51">
        <v>37.53</v>
      </c>
      <c r="AO51" s="312">
        <v>0.44166450914397343</v>
      </c>
    </row>
    <row r="52" spans="1:41">
      <c r="AA52" s="310">
        <v>43040</v>
      </c>
      <c r="AB52" s="313">
        <v>221.75</v>
      </c>
      <c r="AC52" s="312">
        <v>0.34989165324228805</v>
      </c>
      <c r="AD52" s="313">
        <v>1.1000000000000001</v>
      </c>
      <c r="AE52" s="312">
        <v>0.33730161627341593</v>
      </c>
      <c r="AF52" s="313">
        <v>5.69</v>
      </c>
      <c r="AG52" s="312">
        <v>0.32532946789614303</v>
      </c>
      <c r="AH52" s="313">
        <v>9.5399999999999991</v>
      </c>
      <c r="AI52" s="312">
        <v>0.32728037263632936</v>
      </c>
      <c r="AJ52" s="313">
        <v>52.44</v>
      </c>
      <c r="AK52" s="312">
        <v>0.36105637612498198</v>
      </c>
      <c r="AL52">
        <v>18.100000000000001</v>
      </c>
      <c r="AM52" s="312">
        <v>0.39903877951453959</v>
      </c>
      <c r="AN52">
        <v>37.92</v>
      </c>
      <c r="AO52" s="312">
        <v>0.44504057407283215</v>
      </c>
    </row>
    <row r="53" spans="1:41">
      <c r="AA53" s="310">
        <v>43070</v>
      </c>
      <c r="AB53" s="313">
        <v>216.23</v>
      </c>
      <c r="AC53" s="312">
        <v>0.33949122219880945</v>
      </c>
      <c r="AD53" s="313">
        <v>1.1000000000000001</v>
      </c>
      <c r="AE53" s="312">
        <v>0.33407554582989019</v>
      </c>
      <c r="AF53" s="313">
        <v>5.71</v>
      </c>
      <c r="AG53" s="312">
        <v>0.32363202898101112</v>
      </c>
      <c r="AH53" s="313">
        <v>9.4</v>
      </c>
      <c r="AI53" s="312">
        <v>0.32626069800790974</v>
      </c>
      <c r="AJ53" s="313">
        <v>52.45</v>
      </c>
      <c r="AK53" s="312">
        <v>0.36493236364701592</v>
      </c>
      <c r="AL53">
        <v>17.2</v>
      </c>
      <c r="AM53" s="312">
        <v>0.37919707224586074</v>
      </c>
      <c r="AN53">
        <v>37.43</v>
      </c>
      <c r="AO53" s="312">
        <v>0.44286479350371144</v>
      </c>
    </row>
    <row r="54" spans="1:41">
      <c r="AA54" s="310">
        <v>43101</v>
      </c>
      <c r="AB54" s="313">
        <v>218.68</v>
      </c>
      <c r="AC54" s="312">
        <v>0.36113898974825176</v>
      </c>
      <c r="AD54" s="313">
        <v>1.0900000000000001</v>
      </c>
      <c r="AE54" s="312">
        <v>0.33891214571808931</v>
      </c>
      <c r="AF54" s="313">
        <v>5.72</v>
      </c>
      <c r="AG54" s="312">
        <v>0.30129345009970943</v>
      </c>
      <c r="AH54" s="313">
        <v>9.4600000000000009</v>
      </c>
      <c r="AI54" s="312">
        <v>0.33333167831346866</v>
      </c>
      <c r="AJ54" s="313">
        <v>52.43</v>
      </c>
      <c r="AK54" s="312">
        <v>0.38015793498035599</v>
      </c>
      <c r="AL54">
        <v>16.100000000000001</v>
      </c>
      <c r="AM54" s="312">
        <v>0.35494609669525345</v>
      </c>
      <c r="AN54">
        <v>35.51</v>
      </c>
      <c r="AO54" s="312">
        <v>0.43257400414179559</v>
      </c>
    </row>
    <row r="55" spans="1:41">
      <c r="AA55" s="310">
        <v>43132</v>
      </c>
      <c r="AB55" s="313">
        <v>222.25</v>
      </c>
      <c r="AC55" s="312">
        <v>0.37237848062877926</v>
      </c>
      <c r="AD55" s="313">
        <v>1.1200000000000001</v>
      </c>
      <c r="AE55" s="312">
        <v>0.34512085392759861</v>
      </c>
      <c r="AF55" s="313">
        <v>5.76</v>
      </c>
      <c r="AG55" s="312">
        <v>0.29050773539889713</v>
      </c>
      <c r="AH55" s="313">
        <v>9.64</v>
      </c>
      <c r="AI55" s="312">
        <v>0.34009927441372129</v>
      </c>
      <c r="AJ55" s="313">
        <v>52.06</v>
      </c>
      <c r="AK55" s="312">
        <v>0.38083115705078968</v>
      </c>
      <c r="AL55">
        <v>15.3</v>
      </c>
      <c r="AM55" s="312">
        <v>0.33730902356753895</v>
      </c>
      <c r="AN55">
        <v>34.46</v>
      </c>
      <c r="AO55" s="312">
        <v>0.42580270482333388</v>
      </c>
    </row>
    <row r="56" spans="1:41">
      <c r="AA56" s="310">
        <v>43160</v>
      </c>
      <c r="AB56" s="313">
        <v>230.7</v>
      </c>
      <c r="AC56" s="312">
        <v>0.38230478167032955</v>
      </c>
      <c r="AD56" s="313">
        <v>1.18</v>
      </c>
      <c r="AE56" s="312">
        <v>0.36027077008967467</v>
      </c>
      <c r="AF56" s="313">
        <v>5.94</v>
      </c>
      <c r="AG56" s="312">
        <v>0.29370311263139948</v>
      </c>
      <c r="AH56" s="313">
        <v>10.1</v>
      </c>
      <c r="AI56" s="312">
        <v>0.35765813345960185</v>
      </c>
      <c r="AJ56" s="313">
        <v>52.06</v>
      </c>
      <c r="AK56" s="312">
        <v>0.37769210040834905</v>
      </c>
      <c r="AL56">
        <v>15.6</v>
      </c>
      <c r="AM56" s="312">
        <v>0.34392292599043189</v>
      </c>
      <c r="AN56">
        <v>33.520000000000003</v>
      </c>
      <c r="AO56" s="312">
        <v>0.41327564038584624</v>
      </c>
    </row>
    <row r="57" spans="1:41">
      <c r="AA57" s="310">
        <v>43191</v>
      </c>
      <c r="AB57" s="313">
        <v>236.85</v>
      </c>
      <c r="AC57" s="312">
        <v>0.39439004083574514</v>
      </c>
      <c r="AD57" s="313">
        <v>1.27</v>
      </c>
      <c r="AE57" s="312">
        <v>0.37367438067709768</v>
      </c>
      <c r="AF57" s="313">
        <v>6.12</v>
      </c>
      <c r="AG57" s="312">
        <v>0.30270248881647188</v>
      </c>
      <c r="AH57" s="313">
        <v>10.029999999999999</v>
      </c>
      <c r="AI57" s="312">
        <v>0.3564043818296877</v>
      </c>
      <c r="AJ57" s="313">
        <v>52.62</v>
      </c>
      <c r="AK57" s="312">
        <v>0.38151761854452843</v>
      </c>
      <c r="AL57">
        <v>15.8</v>
      </c>
      <c r="AM57" s="312">
        <v>0.34833219427236051</v>
      </c>
      <c r="AN57">
        <v>32.61</v>
      </c>
      <c r="AO57" s="312">
        <v>0.40057441344899614</v>
      </c>
    </row>
    <row r="58" spans="1:41">
      <c r="AA58" s="310">
        <v>43221</v>
      </c>
      <c r="AB58">
        <v>240.99</v>
      </c>
      <c r="AC58" s="312">
        <v>0.38489485492641784</v>
      </c>
      <c r="AD58" s="315">
        <v>1.37</v>
      </c>
      <c r="AE58" s="312">
        <v>0.37826395645428529</v>
      </c>
      <c r="AF58" s="313">
        <v>6.32</v>
      </c>
      <c r="AG58" s="312">
        <v>0.26903669780562439</v>
      </c>
      <c r="AH58" s="313">
        <v>10.25</v>
      </c>
      <c r="AI58" s="312">
        <v>0.3375712310583725</v>
      </c>
      <c r="AJ58">
        <v>52.64</v>
      </c>
      <c r="AK58" s="312">
        <v>0.36595975713916923</v>
      </c>
      <c r="AL58">
        <v>16.2</v>
      </c>
      <c r="AM58" s="312">
        <v>0.35715073083621768</v>
      </c>
      <c r="AN58">
        <v>32.049999999999997</v>
      </c>
      <c r="AO58" s="312">
        <v>0.37904642833006691</v>
      </c>
    </row>
    <row r="59" spans="1:41">
      <c r="AA59" s="310">
        <v>43252</v>
      </c>
      <c r="AC59" s="312"/>
      <c r="AD59" s="315">
        <v>1.41</v>
      </c>
      <c r="AE59" s="312">
        <v>0.3742624716238015</v>
      </c>
      <c r="AF59" s="313">
        <v>6.75</v>
      </c>
      <c r="AG59" s="312">
        <v>0.25471176331697748</v>
      </c>
      <c r="AH59" s="313">
        <v>10.39</v>
      </c>
      <c r="AI59" s="312">
        <v>0.33216168155195752</v>
      </c>
      <c r="AJ59">
        <v>52.63</v>
      </c>
      <c r="AK59" s="312">
        <v>0.36554050701989493</v>
      </c>
      <c r="AL59">
        <v>16.3</v>
      </c>
      <c r="AM59" s="312">
        <v>0.35935536497718201</v>
      </c>
      <c r="AN59">
        <v>32.369999999999997</v>
      </c>
      <c r="AO59" s="312">
        <v>0.37779902072484139</v>
      </c>
    </row>
    <row r="60" spans="1:41">
      <c r="AA60" s="310">
        <v>43282</v>
      </c>
      <c r="AC60" s="312"/>
      <c r="AD60" s="315">
        <v>1.59</v>
      </c>
      <c r="AE60" s="312">
        <v>0.41580150316166054</v>
      </c>
      <c r="AG60" s="312"/>
      <c r="AH60" s="313"/>
      <c r="AI60" s="312"/>
      <c r="AM60" s="312"/>
      <c r="AN60">
        <v>32.92</v>
      </c>
      <c r="AO60" s="312">
        <v>0.38468055271537499</v>
      </c>
    </row>
  </sheetData>
  <mergeCells count="2">
    <mergeCell ref="A50:H50"/>
    <mergeCell ref="A40:H40"/>
  </mergeCells>
  <pageMargins left="0.7" right="0.7" top="0.75" bottom="0.75" header="0.3" footer="0.3"/>
  <pageSetup scale="9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CFA0-4302-4573-A3DD-D173DACBD518}">
  <dimension ref="A2:CD51"/>
  <sheetViews>
    <sheetView view="pageBreakPreview" zoomScale="90" zoomScaleNormal="100" zoomScaleSheetLayoutView="90" workbookViewId="0">
      <selection activeCell="G28" sqref="G28"/>
    </sheetView>
  </sheetViews>
  <sheetFormatPr baseColWidth="10" defaultRowHeight="18"/>
  <cols>
    <col min="1" max="8" width="8.6328125" style="299" customWidth="1"/>
    <col min="9" max="9" width="8.6328125" customWidth="1"/>
    <col min="28" max="82" width="6.81640625" bestFit="1" customWidth="1"/>
  </cols>
  <sheetData>
    <row r="2" spans="27:82">
      <c r="AA2" t="s">
        <v>238</v>
      </c>
      <c r="AB2" s="310">
        <v>41640</v>
      </c>
      <c r="AC2" s="310">
        <v>41671</v>
      </c>
      <c r="AD2" s="310">
        <v>41699</v>
      </c>
      <c r="AE2" s="310">
        <v>41730</v>
      </c>
      <c r="AF2" s="310">
        <v>41760</v>
      </c>
      <c r="AG2" s="310">
        <v>41791</v>
      </c>
      <c r="AH2" s="310">
        <v>41821</v>
      </c>
      <c r="AI2" s="310">
        <v>41852</v>
      </c>
      <c r="AJ2" s="310">
        <v>41883</v>
      </c>
      <c r="AK2" s="310">
        <v>41913</v>
      </c>
      <c r="AL2" s="310">
        <v>41944</v>
      </c>
      <c r="AM2" s="310">
        <v>41974</v>
      </c>
      <c r="AN2" s="310">
        <v>42005</v>
      </c>
      <c r="AO2" s="310">
        <v>42036</v>
      </c>
      <c r="AP2" s="310">
        <v>42064</v>
      </c>
      <c r="AQ2" s="310">
        <v>42095</v>
      </c>
      <c r="AR2" s="310">
        <v>42125</v>
      </c>
      <c r="AS2" s="310">
        <v>42156</v>
      </c>
      <c r="AT2" s="310">
        <v>42186</v>
      </c>
      <c r="AU2" s="310">
        <v>42217</v>
      </c>
      <c r="AV2" s="310">
        <v>42248</v>
      </c>
      <c r="AW2" s="310">
        <v>42278</v>
      </c>
      <c r="AX2" s="310">
        <v>42309</v>
      </c>
      <c r="AY2" s="310">
        <v>42339</v>
      </c>
      <c r="AZ2" s="310">
        <v>42370</v>
      </c>
      <c r="BA2" s="310">
        <v>42401</v>
      </c>
      <c r="BB2" s="310">
        <v>42430</v>
      </c>
      <c r="BC2" s="310">
        <v>42461</v>
      </c>
      <c r="BD2" s="310">
        <v>42491</v>
      </c>
      <c r="BE2" s="310">
        <v>42522</v>
      </c>
      <c r="BF2" s="310">
        <v>42552</v>
      </c>
      <c r="BG2" s="310">
        <v>42583</v>
      </c>
      <c r="BH2" s="310">
        <v>42614</v>
      </c>
      <c r="BI2" s="310">
        <v>42644</v>
      </c>
      <c r="BJ2" s="310">
        <v>42675</v>
      </c>
      <c r="BK2" s="310">
        <v>42705</v>
      </c>
      <c r="BL2" s="310">
        <v>42736</v>
      </c>
      <c r="BM2" s="310">
        <v>42767</v>
      </c>
      <c r="BN2" s="310">
        <v>42795</v>
      </c>
      <c r="BO2" s="310">
        <v>42826</v>
      </c>
      <c r="BP2" s="310">
        <v>42856</v>
      </c>
      <c r="BQ2" s="310">
        <v>42887</v>
      </c>
      <c r="BR2" s="310">
        <v>42917</v>
      </c>
      <c r="BS2" s="310">
        <v>42948</v>
      </c>
      <c r="BT2" s="310">
        <v>42979</v>
      </c>
      <c r="BU2" s="310">
        <v>43009</v>
      </c>
      <c r="BV2" s="310">
        <v>43040</v>
      </c>
      <c r="BW2" s="310">
        <v>43070</v>
      </c>
      <c r="BX2" s="310">
        <v>43101</v>
      </c>
      <c r="BY2" s="310">
        <v>43132</v>
      </c>
      <c r="BZ2" s="310">
        <v>43160</v>
      </c>
      <c r="CA2" s="310">
        <v>43191</v>
      </c>
      <c r="CB2" s="310">
        <v>43221</v>
      </c>
      <c r="CC2" s="310">
        <v>43252</v>
      </c>
      <c r="CD2" s="310">
        <v>43282</v>
      </c>
    </row>
    <row r="3" spans="27:82">
      <c r="AA3" t="s">
        <v>67</v>
      </c>
      <c r="AB3">
        <v>102.01</v>
      </c>
      <c r="AC3">
        <v>103.22</v>
      </c>
      <c r="AD3">
        <v>105.49</v>
      </c>
      <c r="AE3">
        <v>106.81</v>
      </c>
      <c r="AF3">
        <v>106.58</v>
      </c>
      <c r="AG3">
        <v>106.64</v>
      </c>
      <c r="AH3">
        <v>108.32</v>
      </c>
      <c r="AI3">
        <v>109.34</v>
      </c>
      <c r="AJ3">
        <v>110.12</v>
      </c>
      <c r="AK3">
        <v>112.63</v>
      </c>
      <c r="AL3">
        <v>112.87</v>
      </c>
      <c r="AM3">
        <v>112.61</v>
      </c>
      <c r="AN3">
        <v>114.04</v>
      </c>
      <c r="AO3">
        <v>113.86</v>
      </c>
      <c r="AP3">
        <v>113.21</v>
      </c>
      <c r="AQ3">
        <v>114.75</v>
      </c>
      <c r="AR3">
        <v>114.77</v>
      </c>
      <c r="AS3">
        <v>113.6</v>
      </c>
      <c r="AT3">
        <v>116.86</v>
      </c>
      <c r="AU3">
        <v>118.17</v>
      </c>
      <c r="AV3">
        <v>118.11</v>
      </c>
      <c r="AW3">
        <v>118.42</v>
      </c>
      <c r="AX3">
        <v>116.24</v>
      </c>
      <c r="AY3">
        <v>118.89</v>
      </c>
      <c r="AZ3">
        <v>119.42</v>
      </c>
      <c r="BA3">
        <v>119.9</v>
      </c>
      <c r="BB3">
        <v>117.35</v>
      </c>
      <c r="BC3">
        <v>118.14</v>
      </c>
      <c r="BD3">
        <v>113.32</v>
      </c>
      <c r="BE3">
        <v>114.68</v>
      </c>
      <c r="BF3">
        <v>115.28</v>
      </c>
      <c r="BG3">
        <v>117.07</v>
      </c>
      <c r="BH3">
        <v>117.09</v>
      </c>
      <c r="BI3">
        <v>117.74</v>
      </c>
      <c r="BJ3">
        <v>116.14</v>
      </c>
      <c r="BK3">
        <v>113.45</v>
      </c>
      <c r="BL3">
        <v>113.7</v>
      </c>
      <c r="BM3">
        <v>118.35</v>
      </c>
      <c r="BN3">
        <v>114.1</v>
      </c>
      <c r="BO3">
        <v>114.49</v>
      </c>
      <c r="BP3">
        <v>115.44</v>
      </c>
      <c r="BQ3">
        <v>116.22</v>
      </c>
      <c r="BR3">
        <v>122.95</v>
      </c>
      <c r="BS3">
        <v>120.8</v>
      </c>
      <c r="BT3">
        <v>121.62</v>
      </c>
      <c r="BU3">
        <v>121.35</v>
      </c>
      <c r="BV3">
        <v>120.86</v>
      </c>
      <c r="BW3">
        <v>117.87</v>
      </c>
      <c r="BX3">
        <v>120.45</v>
      </c>
      <c r="BY3">
        <v>119.84</v>
      </c>
      <c r="BZ3">
        <v>120.73</v>
      </c>
      <c r="CA3">
        <v>120.63</v>
      </c>
      <c r="CB3">
        <v>120.86</v>
      </c>
      <c r="CC3">
        <v>119.67</v>
      </c>
      <c r="CD3">
        <v>123</v>
      </c>
    </row>
    <row r="4" spans="27:82">
      <c r="AA4" t="s">
        <v>239</v>
      </c>
      <c r="AB4">
        <v>102.99</v>
      </c>
      <c r="AC4">
        <v>103.45</v>
      </c>
      <c r="AD4">
        <v>104.9</v>
      </c>
      <c r="AE4">
        <v>107.06</v>
      </c>
      <c r="AF4">
        <v>108.84</v>
      </c>
      <c r="AG4">
        <v>110.18</v>
      </c>
      <c r="AH4">
        <v>110.23</v>
      </c>
      <c r="AI4">
        <v>111.19</v>
      </c>
      <c r="AJ4">
        <v>110.03</v>
      </c>
      <c r="AK4">
        <v>110.06</v>
      </c>
      <c r="AL4">
        <v>108.23</v>
      </c>
      <c r="AM4">
        <v>108.57</v>
      </c>
      <c r="AN4">
        <v>107.4</v>
      </c>
      <c r="AO4">
        <v>108.54</v>
      </c>
      <c r="AP4">
        <v>108.07</v>
      </c>
      <c r="AQ4">
        <v>113.73</v>
      </c>
      <c r="AR4">
        <v>115.56</v>
      </c>
      <c r="AS4">
        <v>120.46</v>
      </c>
      <c r="AT4">
        <v>120.46</v>
      </c>
      <c r="AU4">
        <v>120.88</v>
      </c>
      <c r="AV4">
        <v>120.14</v>
      </c>
      <c r="AW4">
        <v>119.92</v>
      </c>
      <c r="AX4">
        <v>116.39</v>
      </c>
      <c r="AY4">
        <v>111.04</v>
      </c>
      <c r="AZ4">
        <v>108.31</v>
      </c>
      <c r="BA4">
        <v>105.8</v>
      </c>
      <c r="BB4">
        <v>105.79</v>
      </c>
      <c r="BC4">
        <v>109.93</v>
      </c>
      <c r="BD4">
        <v>110.01</v>
      </c>
      <c r="BE4">
        <v>111.62</v>
      </c>
      <c r="BF4">
        <v>117.31</v>
      </c>
      <c r="BG4">
        <v>117.26</v>
      </c>
      <c r="BH4">
        <v>114.06</v>
      </c>
      <c r="BI4">
        <v>111.45</v>
      </c>
      <c r="BJ4">
        <v>113.51</v>
      </c>
      <c r="BK4">
        <v>113.31</v>
      </c>
      <c r="BL4">
        <v>116.01</v>
      </c>
      <c r="BM4">
        <v>118.64</v>
      </c>
      <c r="BN4">
        <v>117.46</v>
      </c>
      <c r="BO4">
        <v>121.82</v>
      </c>
      <c r="BP4">
        <v>117.34</v>
      </c>
      <c r="BQ4">
        <v>120.83</v>
      </c>
      <c r="BR4">
        <v>121.63</v>
      </c>
      <c r="BS4">
        <v>121.96</v>
      </c>
      <c r="BT4">
        <v>122.2</v>
      </c>
      <c r="BU4">
        <v>121.83</v>
      </c>
      <c r="BV4">
        <v>124.67</v>
      </c>
      <c r="BW4">
        <v>119.86</v>
      </c>
      <c r="BX4">
        <v>120.8</v>
      </c>
      <c r="BY4">
        <v>120.87</v>
      </c>
      <c r="BZ4">
        <v>123.74</v>
      </c>
      <c r="CA4">
        <v>125.23</v>
      </c>
      <c r="CB4">
        <v>123.59</v>
      </c>
      <c r="CC4">
        <v>125.98</v>
      </c>
      <c r="CD4">
        <v>125.36</v>
      </c>
    </row>
    <row r="5" spans="27:82">
      <c r="AA5" t="s">
        <v>62</v>
      </c>
      <c r="AB5">
        <v>105.17</v>
      </c>
      <c r="AC5">
        <v>107.29</v>
      </c>
      <c r="AD5">
        <v>109.68</v>
      </c>
      <c r="AE5">
        <v>112.22</v>
      </c>
      <c r="AF5">
        <v>114.12</v>
      </c>
      <c r="AG5">
        <v>115.71</v>
      </c>
      <c r="AH5">
        <v>115.96</v>
      </c>
      <c r="AI5">
        <v>114.98</v>
      </c>
      <c r="AJ5">
        <v>115.16</v>
      </c>
      <c r="AK5">
        <v>116.81</v>
      </c>
      <c r="AL5">
        <v>116.93</v>
      </c>
      <c r="AM5">
        <v>116.91</v>
      </c>
      <c r="AN5">
        <v>115.71</v>
      </c>
      <c r="AO5">
        <v>115.26</v>
      </c>
      <c r="AP5">
        <v>116.3</v>
      </c>
      <c r="AQ5">
        <v>118.14</v>
      </c>
      <c r="AR5">
        <v>118.28</v>
      </c>
      <c r="AS5">
        <v>119.25</v>
      </c>
      <c r="AT5">
        <v>121.83</v>
      </c>
      <c r="AU5">
        <v>122.27</v>
      </c>
      <c r="AV5">
        <v>121.54</v>
      </c>
      <c r="AW5">
        <v>121.34</v>
      </c>
      <c r="AX5">
        <v>120.96</v>
      </c>
      <c r="AY5">
        <v>119.98</v>
      </c>
      <c r="AZ5">
        <v>120.64</v>
      </c>
      <c r="BA5">
        <v>120.33</v>
      </c>
      <c r="BB5">
        <v>119.57</v>
      </c>
      <c r="BC5">
        <v>121.98</v>
      </c>
      <c r="BD5">
        <v>123.9</v>
      </c>
      <c r="BE5">
        <v>124.48</v>
      </c>
      <c r="BF5">
        <v>125.93</v>
      </c>
      <c r="BG5">
        <v>126.66</v>
      </c>
      <c r="BH5">
        <v>125.74</v>
      </c>
      <c r="BI5">
        <v>125.9</v>
      </c>
      <c r="BJ5">
        <v>128.72999999999999</v>
      </c>
      <c r="BK5">
        <v>129.84</v>
      </c>
      <c r="BL5">
        <v>130.97999999999999</v>
      </c>
      <c r="BM5">
        <v>130.18</v>
      </c>
      <c r="BN5">
        <v>130.36000000000001</v>
      </c>
      <c r="BO5">
        <v>130.58000000000001</v>
      </c>
      <c r="BP5">
        <v>129.71</v>
      </c>
      <c r="BQ5">
        <v>131.69999999999999</v>
      </c>
      <c r="BR5">
        <v>134.97999999999999</v>
      </c>
      <c r="BS5">
        <v>136.05000000000001</v>
      </c>
      <c r="BT5">
        <v>136.54</v>
      </c>
      <c r="BU5">
        <v>137.06</v>
      </c>
      <c r="BV5">
        <v>136.15</v>
      </c>
      <c r="BW5">
        <v>136.5</v>
      </c>
      <c r="BX5">
        <v>136.58000000000001</v>
      </c>
      <c r="BY5">
        <v>136.53</v>
      </c>
      <c r="BZ5">
        <v>138.13</v>
      </c>
      <c r="CA5">
        <v>140.32</v>
      </c>
      <c r="CB5">
        <v>141.1</v>
      </c>
      <c r="CC5">
        <v>142.44</v>
      </c>
      <c r="CD5">
        <v>144.85</v>
      </c>
    </row>
    <row r="6" spans="27:82">
      <c r="AA6" t="s">
        <v>58</v>
      </c>
      <c r="AB6">
        <v>101.45</v>
      </c>
      <c r="AC6">
        <v>102.3</v>
      </c>
      <c r="AD6">
        <v>102.6</v>
      </c>
      <c r="AE6">
        <v>104.39</v>
      </c>
      <c r="AF6">
        <v>104.54</v>
      </c>
      <c r="AG6">
        <v>104.4</v>
      </c>
      <c r="AH6">
        <v>106.24</v>
      </c>
      <c r="AI6">
        <v>106.43</v>
      </c>
      <c r="AJ6">
        <v>107.08</v>
      </c>
      <c r="AK6">
        <v>105.89</v>
      </c>
      <c r="AL6">
        <v>104.17</v>
      </c>
      <c r="AM6">
        <v>105.84</v>
      </c>
      <c r="AN6">
        <v>105.45</v>
      </c>
      <c r="AO6">
        <v>106.97</v>
      </c>
      <c r="AP6">
        <v>106.64</v>
      </c>
      <c r="AQ6">
        <v>107.29</v>
      </c>
      <c r="AR6">
        <v>107.94</v>
      </c>
      <c r="AS6">
        <v>109.23</v>
      </c>
      <c r="AT6">
        <v>109.74</v>
      </c>
      <c r="AU6">
        <v>110.24</v>
      </c>
      <c r="AV6">
        <v>109.59</v>
      </c>
      <c r="AW6">
        <v>109.06</v>
      </c>
      <c r="AX6">
        <v>107.79</v>
      </c>
      <c r="AY6">
        <v>109.97</v>
      </c>
      <c r="AZ6">
        <v>108.82</v>
      </c>
      <c r="BA6">
        <v>107.54</v>
      </c>
      <c r="BB6">
        <v>105.82</v>
      </c>
      <c r="BC6">
        <v>109.56</v>
      </c>
      <c r="BD6">
        <v>109.73</v>
      </c>
      <c r="BE6">
        <v>111.15</v>
      </c>
      <c r="BF6">
        <v>112.58</v>
      </c>
      <c r="BG6">
        <v>113.85</v>
      </c>
      <c r="BH6">
        <v>113.79</v>
      </c>
      <c r="BI6">
        <v>111.71</v>
      </c>
      <c r="BJ6">
        <v>113.75</v>
      </c>
      <c r="BK6">
        <v>114.13</v>
      </c>
      <c r="BL6">
        <v>113.06</v>
      </c>
      <c r="BM6">
        <v>115.03</v>
      </c>
      <c r="BN6">
        <v>115.56</v>
      </c>
      <c r="BO6">
        <v>117.19</v>
      </c>
      <c r="BP6">
        <v>118.57</v>
      </c>
      <c r="BQ6">
        <v>118.74</v>
      </c>
      <c r="BR6">
        <v>120.28</v>
      </c>
      <c r="BS6">
        <v>119.9</v>
      </c>
      <c r="BT6">
        <v>120.45</v>
      </c>
      <c r="BU6">
        <v>122.05</v>
      </c>
      <c r="BV6">
        <v>123.58</v>
      </c>
      <c r="BW6">
        <v>121.94</v>
      </c>
      <c r="BX6">
        <v>121.18</v>
      </c>
      <c r="BY6">
        <v>122.75</v>
      </c>
      <c r="BZ6">
        <v>121.76</v>
      </c>
      <c r="CA6">
        <v>123.03</v>
      </c>
      <c r="CB6">
        <v>123.14</v>
      </c>
      <c r="CC6">
        <v>122.13</v>
      </c>
      <c r="CD6">
        <v>122.23</v>
      </c>
    </row>
    <row r="7" spans="27:82">
      <c r="AA7" t="s">
        <v>240</v>
      </c>
      <c r="AB7">
        <v>100.36</v>
      </c>
      <c r="AC7">
        <v>100.21</v>
      </c>
      <c r="AD7">
        <v>100.27</v>
      </c>
      <c r="AE7">
        <v>102.95</v>
      </c>
      <c r="AF7">
        <v>103.94</v>
      </c>
      <c r="AG7">
        <v>102.29</v>
      </c>
      <c r="AH7">
        <v>105.82</v>
      </c>
      <c r="AI7">
        <v>107.36</v>
      </c>
      <c r="AJ7">
        <v>107.07</v>
      </c>
      <c r="AK7">
        <v>108.05</v>
      </c>
      <c r="AL7">
        <v>105.04</v>
      </c>
      <c r="AM7">
        <v>104.09</v>
      </c>
      <c r="AN7">
        <v>102.1</v>
      </c>
      <c r="AO7">
        <v>103.55</v>
      </c>
      <c r="AP7">
        <v>104.37</v>
      </c>
      <c r="AQ7">
        <v>105.46</v>
      </c>
      <c r="AR7">
        <v>106.33</v>
      </c>
      <c r="AS7">
        <v>102.35</v>
      </c>
      <c r="AT7">
        <v>104.77</v>
      </c>
      <c r="AU7">
        <v>105.8</v>
      </c>
      <c r="AV7">
        <v>106.11</v>
      </c>
      <c r="AW7">
        <v>104.07</v>
      </c>
      <c r="AX7">
        <v>103.23</v>
      </c>
      <c r="AY7">
        <v>102.61</v>
      </c>
      <c r="AZ7">
        <v>100</v>
      </c>
      <c r="BA7">
        <v>100.8</v>
      </c>
      <c r="BB7">
        <v>98.58</v>
      </c>
      <c r="BC7">
        <v>97.55</v>
      </c>
      <c r="BD7">
        <v>97.92</v>
      </c>
      <c r="BE7">
        <v>96.86</v>
      </c>
      <c r="BF7">
        <v>100.19</v>
      </c>
      <c r="BG7">
        <v>102.15</v>
      </c>
      <c r="BH7">
        <v>101.53</v>
      </c>
      <c r="BI7">
        <v>103.18</v>
      </c>
      <c r="BJ7">
        <v>106.37</v>
      </c>
      <c r="BK7">
        <v>105.97</v>
      </c>
      <c r="BL7">
        <v>106.08</v>
      </c>
      <c r="BM7">
        <v>105.89</v>
      </c>
      <c r="BN7">
        <v>105.95</v>
      </c>
      <c r="BO7">
        <v>106.93</v>
      </c>
      <c r="BP7">
        <v>108.03</v>
      </c>
      <c r="BQ7">
        <v>107.77</v>
      </c>
      <c r="BR7">
        <v>108.62</v>
      </c>
      <c r="BS7">
        <v>109.4</v>
      </c>
      <c r="BT7">
        <v>110.87</v>
      </c>
      <c r="BU7">
        <v>110.96</v>
      </c>
      <c r="BV7">
        <v>112.19</v>
      </c>
      <c r="BW7">
        <v>110.89</v>
      </c>
      <c r="BX7">
        <v>112.87</v>
      </c>
      <c r="BY7">
        <v>113.4</v>
      </c>
      <c r="BZ7">
        <v>113.87</v>
      </c>
      <c r="CA7">
        <v>115.21</v>
      </c>
      <c r="CB7">
        <v>113.1</v>
      </c>
      <c r="CC7">
        <v>113.64</v>
      </c>
      <c r="CD7">
        <v>113.12</v>
      </c>
    </row>
    <row r="8" spans="27:82">
      <c r="AA8" t="s">
        <v>241</v>
      </c>
      <c r="AB8">
        <v>105.38</v>
      </c>
      <c r="AC8">
        <v>106.57</v>
      </c>
      <c r="AD8">
        <v>107.5</v>
      </c>
      <c r="AE8">
        <v>109.56</v>
      </c>
      <c r="AF8">
        <v>106.3</v>
      </c>
      <c r="AG8">
        <v>105.11</v>
      </c>
      <c r="AH8">
        <v>107.09</v>
      </c>
      <c r="AI8">
        <v>108.5</v>
      </c>
      <c r="AJ8">
        <v>109.45</v>
      </c>
      <c r="AK8">
        <v>110.72</v>
      </c>
      <c r="AL8">
        <v>108.21</v>
      </c>
      <c r="AM8">
        <v>107.99</v>
      </c>
      <c r="AN8">
        <v>106.74</v>
      </c>
      <c r="AO8">
        <v>110.25</v>
      </c>
      <c r="AP8">
        <v>106.88</v>
      </c>
      <c r="AQ8">
        <v>111.95</v>
      </c>
      <c r="AR8">
        <v>110.49</v>
      </c>
      <c r="AS8">
        <v>110.88</v>
      </c>
      <c r="AT8">
        <v>111.45</v>
      </c>
      <c r="AU8">
        <v>110.82</v>
      </c>
      <c r="AV8">
        <v>108.24</v>
      </c>
      <c r="AW8">
        <v>108.28</v>
      </c>
      <c r="AX8">
        <v>106.75</v>
      </c>
      <c r="AY8">
        <v>107.7</v>
      </c>
      <c r="AZ8">
        <v>104.21</v>
      </c>
      <c r="BA8">
        <v>105.85</v>
      </c>
      <c r="BB8">
        <v>105.97</v>
      </c>
      <c r="BC8">
        <v>107.23</v>
      </c>
      <c r="BD8">
        <v>107.43</v>
      </c>
      <c r="BE8">
        <v>107.88</v>
      </c>
      <c r="BF8">
        <v>107.87</v>
      </c>
      <c r="BG8">
        <v>109.34</v>
      </c>
      <c r="BH8">
        <v>108.62</v>
      </c>
      <c r="BI8">
        <v>107.44</v>
      </c>
      <c r="BJ8">
        <v>109.68</v>
      </c>
      <c r="BK8">
        <v>108.64</v>
      </c>
      <c r="BL8">
        <v>105.95</v>
      </c>
      <c r="BM8">
        <v>108.93</v>
      </c>
      <c r="BN8">
        <v>108.69</v>
      </c>
      <c r="BO8">
        <v>109.95</v>
      </c>
      <c r="BP8">
        <v>109.62</v>
      </c>
      <c r="BQ8">
        <v>110.81</v>
      </c>
      <c r="BR8">
        <v>113.21</v>
      </c>
      <c r="BS8">
        <v>113.88</v>
      </c>
      <c r="BT8">
        <v>113.74</v>
      </c>
      <c r="BU8">
        <v>114.3</v>
      </c>
      <c r="BV8">
        <v>112.81</v>
      </c>
      <c r="BW8">
        <v>112.44</v>
      </c>
      <c r="BX8">
        <v>112.08</v>
      </c>
      <c r="BY8">
        <v>113.82</v>
      </c>
      <c r="BZ8">
        <v>109.77</v>
      </c>
      <c r="CA8">
        <v>112.45</v>
      </c>
      <c r="CB8">
        <v>111.36</v>
      </c>
      <c r="CC8">
        <v>112.48</v>
      </c>
      <c r="CD8">
        <v>113.61</v>
      </c>
    </row>
    <row r="51" spans="1:9">
      <c r="A51" s="392">
        <v>20</v>
      </c>
      <c r="B51" s="392"/>
      <c r="C51" s="392"/>
      <c r="D51" s="392"/>
      <c r="E51" s="392"/>
      <c r="F51" s="392"/>
      <c r="G51" s="392"/>
      <c r="H51" s="392"/>
      <c r="I51" s="392"/>
    </row>
  </sheetData>
  <mergeCells count="1">
    <mergeCell ref="A51:I51"/>
  </mergeCells>
  <pageMargins left="0.7" right="0.7" top="0.75" bottom="0.75" header="0.3" footer="0.3"/>
  <pageSetup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50"/>
  <sheetViews>
    <sheetView view="pageBreakPreview" topLeftCell="A13" zoomScaleNormal="100" zoomScaleSheetLayoutView="100" workbookViewId="0">
      <selection activeCell="G28" sqref="G28"/>
    </sheetView>
  </sheetViews>
  <sheetFormatPr baseColWidth="10" defaultColWidth="10.90625" defaultRowHeight="12"/>
  <cols>
    <col min="1" max="1" width="17.90625" style="299" customWidth="1"/>
    <col min="2" max="2" width="4.453125" style="299" customWidth="1"/>
    <col min="3" max="7" width="4.08984375" style="299" customWidth="1"/>
    <col min="8" max="8" width="5.453125" style="299" customWidth="1"/>
    <col min="9" max="9" width="4.90625" style="299" customWidth="1"/>
    <col min="10" max="11" width="5.08984375" style="299" customWidth="1"/>
    <col min="12" max="12" width="6.26953125" style="299" customWidth="1"/>
    <col min="13" max="13" width="6.453125" style="299" customWidth="1"/>
    <col min="14" max="16384" width="10.90625" style="299"/>
  </cols>
  <sheetData>
    <row r="1" spans="1:16" ht="12.75" customHeight="1">
      <c r="A1" s="391" t="s">
        <v>202</v>
      </c>
      <c r="B1" s="391"/>
      <c r="C1" s="391"/>
      <c r="D1" s="391"/>
      <c r="E1" s="391"/>
      <c r="F1" s="391"/>
      <c r="G1" s="391"/>
      <c r="H1" s="391"/>
      <c r="I1" s="391"/>
      <c r="J1" s="391"/>
      <c r="K1" s="391"/>
      <c r="L1" s="391"/>
    </row>
    <row r="2" spans="1:16" ht="12.75" customHeight="1">
      <c r="A2" s="316"/>
      <c r="B2" s="316"/>
      <c r="C2" s="316"/>
      <c r="D2" s="316"/>
      <c r="E2" s="316"/>
      <c r="F2" s="316"/>
      <c r="G2" s="316"/>
      <c r="H2" s="316"/>
      <c r="I2" s="316"/>
      <c r="J2" s="316"/>
      <c r="K2" s="316"/>
      <c r="L2" s="277"/>
    </row>
    <row r="3" spans="1:16" ht="12.75" customHeight="1">
      <c r="A3" s="421" t="s">
        <v>246</v>
      </c>
      <c r="B3" s="421"/>
      <c r="C3" s="421"/>
      <c r="D3" s="421"/>
      <c r="E3" s="421"/>
      <c r="F3" s="421"/>
      <c r="G3" s="421"/>
      <c r="H3" s="421"/>
      <c r="I3" s="421"/>
      <c r="J3" s="421"/>
      <c r="K3" s="421"/>
      <c r="L3" s="421"/>
    </row>
    <row r="4" spans="1:16" ht="12.75" customHeight="1">
      <c r="A4" s="422" t="s">
        <v>120</v>
      </c>
      <c r="B4" s="422"/>
      <c r="C4" s="422"/>
      <c r="D4" s="422"/>
      <c r="E4" s="422"/>
      <c r="F4" s="422"/>
      <c r="G4" s="422"/>
      <c r="H4" s="422"/>
      <c r="I4" s="422"/>
      <c r="J4" s="422"/>
      <c r="K4" s="422"/>
      <c r="L4" s="422"/>
    </row>
    <row r="5" spans="1:16" ht="12.75" customHeight="1">
      <c r="A5" s="425" t="s">
        <v>121</v>
      </c>
      <c r="B5" s="414" t="s">
        <v>122</v>
      </c>
      <c r="C5" s="472" t="s">
        <v>123</v>
      </c>
      <c r="D5" s="472"/>
      <c r="E5" s="472"/>
      <c r="F5" s="472"/>
      <c r="G5" s="422" t="s">
        <v>124</v>
      </c>
      <c r="H5" s="422"/>
      <c r="I5" s="422"/>
      <c r="J5" s="422"/>
      <c r="K5" s="422"/>
      <c r="L5" s="422"/>
    </row>
    <row r="6" spans="1:16" ht="12.75" customHeight="1">
      <c r="A6" s="471"/>
      <c r="B6" s="415"/>
      <c r="C6" s="482">
        <v>2015</v>
      </c>
      <c r="D6" s="484">
        <v>2016</v>
      </c>
      <c r="E6" s="474">
        <v>2017</v>
      </c>
      <c r="F6" s="476">
        <v>2018</v>
      </c>
      <c r="G6" s="414" t="s">
        <v>125</v>
      </c>
      <c r="H6" s="482">
        <v>2015</v>
      </c>
      <c r="I6" s="484">
        <v>2016</v>
      </c>
      <c r="J6" s="474">
        <v>2017</v>
      </c>
      <c r="K6" s="476">
        <v>2018</v>
      </c>
      <c r="L6" s="317" t="s">
        <v>48</v>
      </c>
    </row>
    <row r="7" spans="1:16" ht="12.75" customHeight="1">
      <c r="A7" s="426"/>
      <c r="B7" s="444"/>
      <c r="C7" s="483"/>
      <c r="D7" s="485"/>
      <c r="E7" s="475"/>
      <c r="F7" s="477"/>
      <c r="G7" s="444"/>
      <c r="H7" s="483"/>
      <c r="I7" s="485"/>
      <c r="J7" s="475"/>
      <c r="K7" s="477"/>
      <c r="L7" s="318" t="s">
        <v>179</v>
      </c>
    </row>
    <row r="8" spans="1:16" ht="12.75" customHeight="1">
      <c r="A8" s="111"/>
      <c r="B8" s="50"/>
      <c r="C8" s="360"/>
      <c r="D8" s="360"/>
      <c r="E8" s="112"/>
      <c r="F8" s="112"/>
      <c r="G8" s="328"/>
      <c r="H8" s="360"/>
      <c r="I8" s="360"/>
      <c r="J8" s="112"/>
      <c r="K8" s="113"/>
      <c r="L8" s="114"/>
    </row>
    <row r="9" spans="1:16" ht="12.75" customHeight="1">
      <c r="A9" s="115" t="s">
        <v>126</v>
      </c>
      <c r="B9" s="350"/>
      <c r="C9" s="116"/>
      <c r="D9" s="116"/>
      <c r="E9" s="117"/>
      <c r="F9" s="117"/>
      <c r="G9" s="118"/>
      <c r="H9" s="116"/>
      <c r="I9" s="116"/>
      <c r="J9" s="116"/>
      <c r="K9" s="116"/>
      <c r="L9" s="71"/>
      <c r="M9" s="76"/>
    </row>
    <row r="10" spans="1:16" ht="12.75" customHeight="1">
      <c r="A10" s="75"/>
      <c r="B10" s="350"/>
      <c r="C10" s="116"/>
      <c r="D10" s="116"/>
      <c r="E10" s="117"/>
      <c r="F10" s="117"/>
      <c r="G10" s="118"/>
      <c r="H10" s="116"/>
      <c r="I10" s="116"/>
      <c r="J10" s="116"/>
      <c r="K10" s="116"/>
      <c r="L10" s="119"/>
      <c r="M10" s="76"/>
    </row>
    <row r="11" spans="1:16" ht="12.75" customHeight="1">
      <c r="A11" s="75" t="s">
        <v>127</v>
      </c>
      <c r="B11" s="350" t="s">
        <v>128</v>
      </c>
      <c r="C11" s="180">
        <v>136.70542220000002</v>
      </c>
      <c r="D11" s="180">
        <v>140.45806909999999</v>
      </c>
      <c r="E11" s="180">
        <v>645.42411740000011</v>
      </c>
      <c r="F11" s="180">
        <v>524.345596</v>
      </c>
      <c r="G11" s="181">
        <v>1</v>
      </c>
      <c r="H11" s="182">
        <f>+C11*$G11</f>
        <v>136.70542220000002</v>
      </c>
      <c r="I11" s="182">
        <f>+D11*$G11</f>
        <v>140.45806909999999</v>
      </c>
      <c r="J11" s="182">
        <f>+E11*$G11</f>
        <v>645.42411740000011</v>
      </c>
      <c r="K11" s="182">
        <f>+F11*$G11</f>
        <v>524.345596</v>
      </c>
      <c r="L11" s="183">
        <f>+(K11/J11-1)*100</f>
        <v>-18.759528523313918</v>
      </c>
      <c r="M11" s="378"/>
      <c r="N11" s="379"/>
      <c r="O11" s="378"/>
      <c r="P11" s="378"/>
    </row>
    <row r="12" spans="1:16" ht="12.75" customHeight="1">
      <c r="A12" s="75" t="s">
        <v>129</v>
      </c>
      <c r="B12" s="350" t="s">
        <v>128</v>
      </c>
      <c r="C12" s="166">
        <v>5618.5950314999991</v>
      </c>
      <c r="D12" s="165">
        <v>7269.1523587000001</v>
      </c>
      <c r="E12" s="166">
        <v>8930.8566923000017</v>
      </c>
      <c r="F12" s="166">
        <v>7919.8838576999997</v>
      </c>
      <c r="G12" s="181">
        <v>11.49</v>
      </c>
      <c r="H12" s="182">
        <f t="shared" ref="H12:H22" si="0">+C12*$G12</f>
        <v>64557.656911934988</v>
      </c>
      <c r="I12" s="182">
        <f t="shared" ref="I12:I22" si="1">+D12*$G12</f>
        <v>83522.560601463003</v>
      </c>
      <c r="J12" s="182">
        <f t="shared" ref="J12:J22" si="2">+E12*$G12</f>
        <v>102615.54339452702</v>
      </c>
      <c r="K12" s="182">
        <f t="shared" ref="K12:K22" si="3">+F12*$G12</f>
        <v>90999.465524972999</v>
      </c>
      <c r="L12" s="183">
        <f t="shared" ref="L12:L24" si="4">+(K12/J12-1)*100</f>
        <v>-11.319998399164122</v>
      </c>
      <c r="M12" s="378"/>
      <c r="N12" s="379"/>
      <c r="O12" s="378"/>
      <c r="P12" s="378"/>
    </row>
    <row r="13" spans="1:16" ht="12.75" customHeight="1">
      <c r="A13" s="75" t="s">
        <v>130</v>
      </c>
      <c r="B13" s="350" t="s">
        <v>128</v>
      </c>
      <c r="C13" s="180">
        <v>4617.9010662000001</v>
      </c>
      <c r="D13" s="180">
        <v>3900.9109188000002</v>
      </c>
      <c r="E13" s="180">
        <v>7201.6084922999999</v>
      </c>
      <c r="F13" s="180">
        <v>6022.9040000000005</v>
      </c>
      <c r="G13" s="181">
        <v>8.4</v>
      </c>
      <c r="H13" s="182">
        <f t="shared" si="0"/>
        <v>38790.368956080005</v>
      </c>
      <c r="I13" s="182">
        <f t="shared" si="1"/>
        <v>32767.651717920002</v>
      </c>
      <c r="J13" s="182">
        <f t="shared" si="2"/>
        <v>60493.511335319999</v>
      </c>
      <c r="K13" s="182">
        <f t="shared" si="3"/>
        <v>50592.393600000003</v>
      </c>
      <c r="L13" s="183">
        <f t="shared" si="4"/>
        <v>-16.367239257178134</v>
      </c>
      <c r="M13" s="378"/>
      <c r="N13" s="379"/>
      <c r="O13" s="378"/>
      <c r="P13" s="378"/>
    </row>
    <row r="14" spans="1:16" ht="12.75" customHeight="1">
      <c r="A14" s="75" t="s">
        <v>131</v>
      </c>
      <c r="B14" s="350" t="s">
        <v>128</v>
      </c>
      <c r="C14" s="180">
        <v>1.50929</v>
      </c>
      <c r="D14" s="165">
        <v>0.4</v>
      </c>
      <c r="E14" s="166">
        <v>1.0469200000000001</v>
      </c>
      <c r="F14" s="166">
        <v>1</v>
      </c>
      <c r="G14" s="181">
        <v>1</v>
      </c>
      <c r="H14" s="182">
        <f t="shared" si="0"/>
        <v>1.50929</v>
      </c>
      <c r="I14" s="182">
        <f t="shared" si="1"/>
        <v>0.4</v>
      </c>
      <c r="J14" s="182">
        <f t="shared" si="2"/>
        <v>1.0469200000000001</v>
      </c>
      <c r="K14" s="182">
        <f t="shared" si="3"/>
        <v>1</v>
      </c>
      <c r="L14" s="183">
        <f t="shared" si="4"/>
        <v>-4.4817178007870773</v>
      </c>
      <c r="M14" s="378"/>
      <c r="N14" s="379"/>
      <c r="O14" s="378"/>
      <c r="P14" s="378"/>
    </row>
    <row r="15" spans="1:16" ht="12.75" customHeight="1">
      <c r="A15" s="75" t="s">
        <v>132</v>
      </c>
      <c r="B15" s="350" t="s">
        <v>128</v>
      </c>
      <c r="C15" s="180">
        <v>1390.1931182999999</v>
      </c>
      <c r="D15" s="180">
        <v>1297.6319735000002</v>
      </c>
      <c r="E15" s="180">
        <v>1705.5726877</v>
      </c>
      <c r="F15" s="180">
        <v>1507.4539703999999</v>
      </c>
      <c r="G15" s="181">
        <v>2.2999999999999998</v>
      </c>
      <c r="H15" s="182">
        <f t="shared" si="0"/>
        <v>3197.4441720899995</v>
      </c>
      <c r="I15" s="182">
        <f t="shared" si="1"/>
        <v>2984.5535390500004</v>
      </c>
      <c r="J15" s="182">
        <f t="shared" si="2"/>
        <v>3922.8171817099997</v>
      </c>
      <c r="K15" s="182">
        <f t="shared" si="3"/>
        <v>3467.1441319199994</v>
      </c>
      <c r="L15" s="183">
        <f t="shared" si="4"/>
        <v>-11.615964463359651</v>
      </c>
      <c r="M15" s="378"/>
      <c r="N15" s="379"/>
      <c r="O15" s="378"/>
      <c r="P15" s="378"/>
    </row>
    <row r="16" spans="1:16" ht="12.75" customHeight="1">
      <c r="A16" s="75" t="s">
        <v>62</v>
      </c>
      <c r="B16" s="350" t="s">
        <v>128</v>
      </c>
      <c r="C16" s="180">
        <v>150.7822089</v>
      </c>
      <c r="D16" s="180">
        <v>210.85281119999996</v>
      </c>
      <c r="E16" s="166">
        <v>778.56415349999997</v>
      </c>
      <c r="F16" s="166">
        <v>1175.0636193</v>
      </c>
      <c r="G16" s="181">
        <v>2.7</v>
      </c>
      <c r="H16" s="182">
        <f t="shared" si="0"/>
        <v>407.11196403000002</v>
      </c>
      <c r="I16" s="182">
        <f t="shared" si="1"/>
        <v>569.30259023999997</v>
      </c>
      <c r="J16" s="182">
        <f t="shared" si="2"/>
        <v>2102.12321445</v>
      </c>
      <c r="K16" s="182">
        <f t="shared" si="3"/>
        <v>3172.6717721100003</v>
      </c>
      <c r="L16" s="183">
        <f t="shared" si="4"/>
        <v>50.927012760291454</v>
      </c>
      <c r="M16" s="378"/>
      <c r="N16" s="379"/>
      <c r="O16" s="378"/>
      <c r="P16" s="378"/>
    </row>
    <row r="17" spans="1:16" ht="12.75" customHeight="1">
      <c r="A17" s="75" t="s">
        <v>58</v>
      </c>
      <c r="B17" s="350" t="s">
        <v>128</v>
      </c>
      <c r="C17" s="180">
        <v>39.734617200000002</v>
      </c>
      <c r="D17" s="180">
        <v>75.109175800000003</v>
      </c>
      <c r="E17" s="180">
        <v>95.9245205</v>
      </c>
      <c r="F17" s="166">
        <v>82.082986500000004</v>
      </c>
      <c r="G17" s="181">
        <v>1</v>
      </c>
      <c r="H17" s="182">
        <f t="shared" si="0"/>
        <v>39.734617200000002</v>
      </c>
      <c r="I17" s="182">
        <f t="shared" si="1"/>
        <v>75.109175800000003</v>
      </c>
      <c r="J17" s="182">
        <f t="shared" si="2"/>
        <v>95.9245205</v>
      </c>
      <c r="K17" s="182">
        <f t="shared" si="3"/>
        <v>82.082986500000004</v>
      </c>
      <c r="L17" s="183">
        <f t="shared" si="4"/>
        <v>-14.42960978887562</v>
      </c>
      <c r="M17" s="378"/>
      <c r="N17" s="379"/>
      <c r="O17" s="378"/>
      <c r="P17" s="378"/>
    </row>
    <row r="18" spans="1:16" ht="12.75" customHeight="1">
      <c r="A18" s="75" t="s">
        <v>60</v>
      </c>
      <c r="B18" s="350" t="s">
        <v>128</v>
      </c>
      <c r="C18" s="166">
        <v>2375.3958507999996</v>
      </c>
      <c r="D18" s="166">
        <v>4391.2015662999993</v>
      </c>
      <c r="E18" s="166">
        <v>4449.9957091999995</v>
      </c>
      <c r="F18" s="166">
        <v>4607.9565477999995</v>
      </c>
      <c r="G18" s="181">
        <v>1</v>
      </c>
      <c r="H18" s="182">
        <f t="shared" si="0"/>
        <v>2375.3958507999996</v>
      </c>
      <c r="I18" s="182">
        <f t="shared" si="1"/>
        <v>4391.2015662999993</v>
      </c>
      <c r="J18" s="182">
        <f t="shared" si="2"/>
        <v>4449.9957091999995</v>
      </c>
      <c r="K18" s="182">
        <f t="shared" si="3"/>
        <v>4607.9565477999995</v>
      </c>
      <c r="L18" s="183">
        <f t="shared" si="4"/>
        <v>3.549685188986329</v>
      </c>
      <c r="M18" s="378"/>
      <c r="N18" s="379"/>
      <c r="O18" s="378"/>
      <c r="P18" s="378"/>
    </row>
    <row r="19" spans="1:16" ht="12.75" customHeight="1">
      <c r="A19" s="120" t="s">
        <v>57</v>
      </c>
      <c r="B19" s="110" t="s">
        <v>128</v>
      </c>
      <c r="C19" s="184">
        <v>17219.5354204</v>
      </c>
      <c r="D19" s="185">
        <v>17497.511485800002</v>
      </c>
      <c r="E19" s="184">
        <v>29999.064146199999</v>
      </c>
      <c r="F19" s="184">
        <v>31661.742969999999</v>
      </c>
      <c r="G19" s="186">
        <v>10</v>
      </c>
      <c r="H19" s="187">
        <f t="shared" si="0"/>
        <v>172195.354204</v>
      </c>
      <c r="I19" s="187">
        <f t="shared" si="1"/>
        <v>174975.11485800002</v>
      </c>
      <c r="J19" s="187">
        <f t="shared" si="2"/>
        <v>299990.64146199997</v>
      </c>
      <c r="K19" s="187">
        <f t="shared" si="3"/>
        <v>316617.42969999998</v>
      </c>
      <c r="L19" s="188">
        <f t="shared" si="4"/>
        <v>5.5424356429819355</v>
      </c>
      <c r="M19" s="378"/>
      <c r="N19" s="379"/>
      <c r="O19" s="378"/>
      <c r="P19" s="378"/>
    </row>
    <row r="20" spans="1:16" ht="27.75" customHeight="1">
      <c r="A20" s="197" t="s">
        <v>175</v>
      </c>
      <c r="B20" s="198" t="s">
        <v>128</v>
      </c>
      <c r="C20" s="199">
        <v>2253.1161011999998</v>
      </c>
      <c r="D20" s="200">
        <v>1715.4847599</v>
      </c>
      <c r="E20" s="199">
        <v>2240.8258788999997</v>
      </c>
      <c r="F20" s="199">
        <v>1557.4103087999999</v>
      </c>
      <c r="G20" s="201">
        <v>5</v>
      </c>
      <c r="H20" s="202">
        <f t="shared" si="0"/>
        <v>11265.580505999998</v>
      </c>
      <c r="I20" s="202">
        <f t="shared" si="1"/>
        <v>8577.4237995000003</v>
      </c>
      <c r="J20" s="202">
        <f t="shared" si="2"/>
        <v>11204.129394499998</v>
      </c>
      <c r="K20" s="202">
        <f t="shared" si="3"/>
        <v>7787.0515439999999</v>
      </c>
      <c r="L20" s="203">
        <f t="shared" si="4"/>
        <v>-30.498379036727385</v>
      </c>
      <c r="M20" s="378"/>
      <c r="N20" s="379"/>
      <c r="O20" s="378"/>
      <c r="P20" s="378"/>
    </row>
    <row r="21" spans="1:16" ht="12.75" customHeight="1">
      <c r="A21" s="75" t="s">
        <v>133</v>
      </c>
      <c r="B21" s="350" t="s">
        <v>128</v>
      </c>
      <c r="C21" s="180">
        <v>817.42578900000001</v>
      </c>
      <c r="D21" s="166">
        <v>668.60257449999995</v>
      </c>
      <c r="E21" s="180">
        <v>639.54819220000002</v>
      </c>
      <c r="F21" s="180">
        <v>685.31074590000003</v>
      </c>
      <c r="G21" s="181">
        <v>2.2000000000000002</v>
      </c>
      <c r="H21" s="182">
        <f t="shared" si="0"/>
        <v>1798.3367358000003</v>
      </c>
      <c r="I21" s="182">
        <f t="shared" si="1"/>
        <v>1470.9256639</v>
      </c>
      <c r="J21" s="182">
        <f t="shared" si="2"/>
        <v>1407.0060228400002</v>
      </c>
      <c r="K21" s="182">
        <f t="shared" si="3"/>
        <v>1507.6836409800003</v>
      </c>
      <c r="L21" s="183">
        <f t="shared" si="4"/>
        <v>7.1554504036013489</v>
      </c>
      <c r="M21" s="378"/>
      <c r="N21" s="379"/>
      <c r="O21" s="378"/>
      <c r="P21" s="378"/>
    </row>
    <row r="22" spans="1:16" ht="12.75" customHeight="1">
      <c r="A22" s="75" t="s">
        <v>134</v>
      </c>
      <c r="B22" s="350" t="s">
        <v>135</v>
      </c>
      <c r="C22" s="180">
        <v>37.777222999999999</v>
      </c>
      <c r="D22" s="166">
        <v>53.831011199999999</v>
      </c>
      <c r="E22" s="180">
        <v>50.378460000000004</v>
      </c>
      <c r="F22" s="166">
        <v>82.443963999999994</v>
      </c>
      <c r="G22" s="181">
        <v>1</v>
      </c>
      <c r="H22" s="182">
        <f t="shared" si="0"/>
        <v>37.777222999999999</v>
      </c>
      <c r="I22" s="182">
        <f t="shared" si="1"/>
        <v>53.831011199999999</v>
      </c>
      <c r="J22" s="182">
        <f t="shared" si="2"/>
        <v>50.378460000000004</v>
      </c>
      <c r="K22" s="182">
        <f t="shared" si="3"/>
        <v>82.443963999999994</v>
      </c>
      <c r="L22" s="183">
        <f t="shared" si="4"/>
        <v>63.649234216369436</v>
      </c>
      <c r="M22" s="378"/>
      <c r="N22" s="379"/>
      <c r="O22" s="378"/>
      <c r="P22" s="378"/>
    </row>
    <row r="23" spans="1:16" ht="12.75" customHeight="1">
      <c r="A23" s="115"/>
      <c r="B23" s="318"/>
      <c r="C23" s="166"/>
      <c r="D23" s="165"/>
      <c r="E23" s="166"/>
      <c r="F23" s="166"/>
      <c r="G23" s="181"/>
      <c r="H23" s="165"/>
      <c r="I23" s="165"/>
      <c r="J23" s="165"/>
      <c r="K23" s="165"/>
      <c r="L23" s="183"/>
      <c r="M23" s="76"/>
    </row>
    <row r="24" spans="1:16" ht="12.75" customHeight="1">
      <c r="A24" s="115" t="s">
        <v>136</v>
      </c>
      <c r="B24" s="318"/>
      <c r="C24" s="166"/>
      <c r="D24" s="165"/>
      <c r="E24" s="166"/>
      <c r="F24" s="166"/>
      <c r="G24" s="189"/>
      <c r="H24" s="190">
        <f>+SUM(H11:H22)</f>
        <v>294802.97585313505</v>
      </c>
      <c r="I24" s="190">
        <f>+SUM(I11:I22)</f>
        <v>309528.53259247297</v>
      </c>
      <c r="J24" s="190">
        <f>+SUM(J11:J22)</f>
        <v>486978.54173244693</v>
      </c>
      <c r="K24" s="190">
        <f>+SUM(K11:K22)</f>
        <v>479441.66900828294</v>
      </c>
      <c r="L24" s="191">
        <f t="shared" si="4"/>
        <v>-1.5476806631666395</v>
      </c>
      <c r="M24" s="107"/>
    </row>
    <row r="25" spans="1:16" ht="12.75" customHeight="1">
      <c r="A25" s="75"/>
      <c r="B25" s="350"/>
      <c r="C25" s="116"/>
      <c r="D25" s="116"/>
      <c r="E25" s="117"/>
      <c r="F25" s="117"/>
      <c r="G25" s="118"/>
      <c r="H25" s="116"/>
      <c r="I25" s="116"/>
      <c r="J25" s="116"/>
      <c r="K25" s="116"/>
      <c r="L25" s="121"/>
      <c r="M25" s="107"/>
    </row>
    <row r="26" spans="1:16" ht="12.75" customHeight="1">
      <c r="A26" s="115" t="s">
        <v>137</v>
      </c>
      <c r="B26" s="350"/>
      <c r="C26" s="116"/>
      <c r="D26" s="116"/>
      <c r="E26" s="117"/>
      <c r="F26" s="117"/>
      <c r="G26" s="118"/>
      <c r="H26" s="116"/>
      <c r="I26" s="116"/>
      <c r="J26" s="116"/>
      <c r="K26" s="116"/>
      <c r="L26" s="121"/>
      <c r="M26" s="107"/>
    </row>
    <row r="27" spans="1:16" ht="12.75" customHeight="1">
      <c r="A27" s="75"/>
      <c r="B27" s="350"/>
      <c r="C27" s="116"/>
      <c r="D27" s="116"/>
      <c r="E27" s="117"/>
      <c r="F27" s="117"/>
      <c r="G27" s="118"/>
      <c r="H27" s="116"/>
      <c r="I27" s="116"/>
      <c r="J27" s="116"/>
      <c r="K27" s="116"/>
      <c r="L27" s="121"/>
      <c r="M27" s="74"/>
    </row>
    <row r="28" spans="1:16" ht="12.75" customHeight="1">
      <c r="A28" s="75" t="s">
        <v>127</v>
      </c>
      <c r="B28" s="350" t="s">
        <v>128</v>
      </c>
      <c r="C28" s="166">
        <v>321.65403000000003</v>
      </c>
      <c r="D28" s="165">
        <v>749.58472000000006</v>
      </c>
      <c r="E28" s="166">
        <v>1228.6630799999998</v>
      </c>
      <c r="F28" s="166">
        <v>197.065</v>
      </c>
      <c r="G28" s="181">
        <v>1</v>
      </c>
      <c r="H28" s="182">
        <f>+C28*$G28</f>
        <v>321.65403000000003</v>
      </c>
      <c r="I28" s="182">
        <f>+D28*$G28</f>
        <v>749.58472000000006</v>
      </c>
      <c r="J28" s="182">
        <f>+E28*$G28</f>
        <v>1228.6630799999998</v>
      </c>
      <c r="K28" s="182">
        <f>+F28*$G28</f>
        <v>197.065</v>
      </c>
      <c r="L28" s="183">
        <f t="shared" ref="L28:L43" si="5">+(K28/J28-1)*100</f>
        <v>-83.961022089147491</v>
      </c>
      <c r="M28" s="76"/>
    </row>
    <row r="29" spans="1:16" ht="12.75" customHeight="1">
      <c r="A29" s="75" t="s">
        <v>129</v>
      </c>
      <c r="B29" s="350" t="s">
        <v>128</v>
      </c>
      <c r="C29" s="166">
        <v>669.58503659999997</v>
      </c>
      <c r="D29" s="165">
        <v>1643.3848074999999</v>
      </c>
      <c r="E29" s="166">
        <v>606.43564119999996</v>
      </c>
      <c r="F29" s="166">
        <v>1265.0636118</v>
      </c>
      <c r="G29" s="181">
        <v>11.49</v>
      </c>
      <c r="H29" s="182">
        <f t="shared" ref="H29:H39" si="6">+C29*$G29</f>
        <v>7693.532070534</v>
      </c>
      <c r="I29" s="182">
        <f t="shared" ref="I29:I39" si="7">+D29*$G29</f>
        <v>18882.491438174999</v>
      </c>
      <c r="J29" s="182">
        <f t="shared" ref="J29:J39" si="8">+E29*$G29</f>
        <v>6967.9455173879996</v>
      </c>
      <c r="K29" s="182">
        <f t="shared" ref="K29:K39" si="9">+F29*$G29</f>
        <v>14535.580899582001</v>
      </c>
      <c r="L29" s="183">
        <f t="shared" si="5"/>
        <v>108.60640863665654</v>
      </c>
      <c r="M29" s="76"/>
    </row>
    <row r="30" spans="1:16" ht="12.75" customHeight="1">
      <c r="A30" s="75" t="s">
        <v>130</v>
      </c>
      <c r="B30" s="350" t="s">
        <v>128</v>
      </c>
      <c r="C30" s="166">
        <v>5221.6563999999998</v>
      </c>
      <c r="D30" s="165">
        <v>5074.7676000000001</v>
      </c>
      <c r="E30" s="166">
        <v>2393.7739999999999</v>
      </c>
      <c r="F30" s="166">
        <v>2916.9767999999995</v>
      </c>
      <c r="G30" s="181">
        <v>8.4</v>
      </c>
      <c r="H30" s="182">
        <f t="shared" si="6"/>
        <v>43861.913760000003</v>
      </c>
      <c r="I30" s="182">
        <f t="shared" si="7"/>
        <v>42628.047839999999</v>
      </c>
      <c r="J30" s="182">
        <f t="shared" si="8"/>
        <v>20107.7016</v>
      </c>
      <c r="K30" s="182">
        <f t="shared" si="9"/>
        <v>24502.605119999997</v>
      </c>
      <c r="L30" s="183">
        <f t="shared" si="5"/>
        <v>21.856816892488574</v>
      </c>
      <c r="M30" s="76"/>
    </row>
    <row r="31" spans="1:16" ht="12.75" customHeight="1">
      <c r="A31" s="75" t="s">
        <v>131</v>
      </c>
      <c r="B31" s="350" t="s">
        <v>128</v>
      </c>
      <c r="C31" s="166">
        <v>142.89058599999998</v>
      </c>
      <c r="D31" s="165">
        <v>148.53291999999999</v>
      </c>
      <c r="E31" s="166">
        <v>137.09305000000001</v>
      </c>
      <c r="F31" s="166">
        <v>309.49784599999998</v>
      </c>
      <c r="G31" s="181">
        <v>1</v>
      </c>
      <c r="H31" s="182">
        <f t="shared" si="6"/>
        <v>142.89058599999998</v>
      </c>
      <c r="I31" s="182">
        <f t="shared" si="7"/>
        <v>148.53291999999999</v>
      </c>
      <c r="J31" s="182">
        <f t="shared" si="8"/>
        <v>137.09305000000001</v>
      </c>
      <c r="K31" s="182">
        <f t="shared" si="9"/>
        <v>309.49784599999998</v>
      </c>
      <c r="L31" s="183"/>
      <c r="M31" s="76"/>
    </row>
    <row r="32" spans="1:16" ht="12.75" customHeight="1">
      <c r="A32" s="75" t="s">
        <v>132</v>
      </c>
      <c r="B32" s="350" t="s">
        <v>128</v>
      </c>
      <c r="C32" s="166">
        <v>1.08</v>
      </c>
      <c r="D32" s="180">
        <v>2.53003</v>
      </c>
      <c r="E32" s="180">
        <v>0.22800000000000001</v>
      </c>
      <c r="F32" s="180">
        <v>0.49057000000000001</v>
      </c>
      <c r="G32" s="181">
        <v>2.2999999999999998</v>
      </c>
      <c r="H32" s="182">
        <f t="shared" si="6"/>
        <v>2.484</v>
      </c>
      <c r="I32" s="182">
        <f t="shared" si="7"/>
        <v>5.8190689999999998</v>
      </c>
      <c r="J32" s="182">
        <f t="shared" si="8"/>
        <v>0.52439999999999998</v>
      </c>
      <c r="K32" s="182">
        <f t="shared" si="9"/>
        <v>1.1283109999999998</v>
      </c>
      <c r="L32" s="183">
        <f t="shared" si="5"/>
        <v>115.16228070175436</v>
      </c>
      <c r="M32" s="76"/>
    </row>
    <row r="33" spans="1:13" ht="12.75" customHeight="1">
      <c r="A33" s="75" t="s">
        <v>62</v>
      </c>
      <c r="B33" s="350" t="s">
        <v>128</v>
      </c>
      <c r="C33" s="166">
        <v>15890.152180899999</v>
      </c>
      <c r="D33" s="166">
        <v>18681.475397899998</v>
      </c>
      <c r="E33" s="166">
        <v>18059.209179999998</v>
      </c>
      <c r="F33" s="166">
        <v>17814.889928000001</v>
      </c>
      <c r="G33" s="181">
        <v>2.7</v>
      </c>
      <c r="H33" s="182">
        <f t="shared" si="6"/>
        <v>42903.41088843</v>
      </c>
      <c r="I33" s="182">
        <f t="shared" si="7"/>
        <v>50439.983574329999</v>
      </c>
      <c r="J33" s="182">
        <f t="shared" si="8"/>
        <v>48759.864785999998</v>
      </c>
      <c r="K33" s="182">
        <f t="shared" si="9"/>
        <v>48100.202805600005</v>
      </c>
      <c r="L33" s="183">
        <f t="shared" si="5"/>
        <v>-1.3528790190357465</v>
      </c>
      <c r="M33" s="76"/>
    </row>
    <row r="34" spans="1:13" ht="12.75" customHeight="1">
      <c r="A34" s="75" t="s">
        <v>58</v>
      </c>
      <c r="B34" s="350" t="s">
        <v>128</v>
      </c>
      <c r="C34" s="166">
        <v>278.98113000000001</v>
      </c>
      <c r="D34" s="165">
        <v>237.89215999999999</v>
      </c>
      <c r="E34" s="166">
        <v>198.31745999999998</v>
      </c>
      <c r="F34" s="166">
        <v>258.20047</v>
      </c>
      <c r="G34" s="181">
        <v>1</v>
      </c>
      <c r="H34" s="182">
        <f t="shared" si="6"/>
        <v>278.98113000000001</v>
      </c>
      <c r="I34" s="182">
        <f t="shared" si="7"/>
        <v>237.89215999999999</v>
      </c>
      <c r="J34" s="182">
        <f t="shared" si="8"/>
        <v>198.31745999999998</v>
      </c>
      <c r="K34" s="182">
        <f t="shared" si="9"/>
        <v>258.20047</v>
      </c>
      <c r="L34" s="183">
        <f t="shared" si="5"/>
        <v>30.195530943165583</v>
      </c>
      <c r="M34" s="76"/>
    </row>
    <row r="35" spans="1:13" ht="12.75" customHeight="1">
      <c r="A35" s="75" t="s">
        <v>60</v>
      </c>
      <c r="B35" s="350" t="s">
        <v>128</v>
      </c>
      <c r="C35" s="166">
        <v>1874.8799099999999</v>
      </c>
      <c r="D35" s="180">
        <v>2410.1439</v>
      </c>
      <c r="E35" s="166">
        <v>2817.8</v>
      </c>
      <c r="F35" s="166">
        <v>975.60300000000007</v>
      </c>
      <c r="G35" s="181">
        <v>1</v>
      </c>
      <c r="H35" s="182">
        <f t="shared" si="6"/>
        <v>1874.8799099999999</v>
      </c>
      <c r="I35" s="182">
        <f t="shared" si="7"/>
        <v>2410.1439</v>
      </c>
      <c r="J35" s="182">
        <f t="shared" si="8"/>
        <v>2817.8</v>
      </c>
      <c r="K35" s="182">
        <f t="shared" si="9"/>
        <v>975.60300000000007</v>
      </c>
      <c r="L35" s="183">
        <f t="shared" si="5"/>
        <v>-65.377138192916462</v>
      </c>
      <c r="M35" s="76"/>
    </row>
    <row r="36" spans="1:13" ht="12.75" customHeight="1">
      <c r="A36" s="122" t="s">
        <v>57</v>
      </c>
      <c r="B36" s="110" t="s">
        <v>128</v>
      </c>
      <c r="C36" s="185">
        <v>3838.0156284</v>
      </c>
      <c r="D36" s="184">
        <v>2562.2629999999999</v>
      </c>
      <c r="E36" s="184">
        <v>5322.48027</v>
      </c>
      <c r="F36" s="184">
        <v>3946.6142599999998</v>
      </c>
      <c r="G36" s="186">
        <v>10</v>
      </c>
      <c r="H36" s="187">
        <f t="shared" si="6"/>
        <v>38380.156283999997</v>
      </c>
      <c r="I36" s="187">
        <f t="shared" si="7"/>
        <v>25622.629999999997</v>
      </c>
      <c r="J36" s="187">
        <f t="shared" si="8"/>
        <v>53224.8027</v>
      </c>
      <c r="K36" s="187">
        <f t="shared" si="9"/>
        <v>39466.142599999999</v>
      </c>
      <c r="L36" s="188">
        <f t="shared" si="5"/>
        <v>-25.850091314664468</v>
      </c>
      <c r="M36" s="76"/>
    </row>
    <row r="37" spans="1:13" ht="25.5" customHeight="1">
      <c r="A37" s="197" t="s">
        <v>175</v>
      </c>
      <c r="B37" s="198" t="s">
        <v>128</v>
      </c>
      <c r="C37" s="200">
        <v>6394.4145199999994</v>
      </c>
      <c r="D37" s="199">
        <v>8505.6982799999987</v>
      </c>
      <c r="E37" s="199">
        <v>9491.3248999999996</v>
      </c>
      <c r="F37" s="199">
        <v>8774.8016800000005</v>
      </c>
      <c r="G37" s="201">
        <v>5</v>
      </c>
      <c r="H37" s="202">
        <f t="shared" si="6"/>
        <v>31972.072599999996</v>
      </c>
      <c r="I37" s="202">
        <f t="shared" si="7"/>
        <v>42528.491399999992</v>
      </c>
      <c r="J37" s="202">
        <f t="shared" si="8"/>
        <v>47456.624499999998</v>
      </c>
      <c r="K37" s="202">
        <f t="shared" si="9"/>
        <v>43874.008400000006</v>
      </c>
      <c r="L37" s="203">
        <f t="shared" si="5"/>
        <v>-7.5492434148998306</v>
      </c>
      <c r="M37" s="76"/>
    </row>
    <row r="38" spans="1:13" ht="12.75" customHeight="1">
      <c r="A38" s="75" t="s">
        <v>133</v>
      </c>
      <c r="B38" s="350" t="s">
        <v>128</v>
      </c>
      <c r="C38" s="166">
        <v>2468.2997400000004</v>
      </c>
      <c r="D38" s="180">
        <v>2761.7912880000003</v>
      </c>
      <c r="E38" s="180">
        <v>3299.6481079999999</v>
      </c>
      <c r="F38" s="180">
        <v>3643.8473300000001</v>
      </c>
      <c r="G38" s="181">
        <v>2.2000000000000002</v>
      </c>
      <c r="H38" s="182">
        <f t="shared" si="6"/>
        <v>5430.2594280000012</v>
      </c>
      <c r="I38" s="182">
        <f t="shared" si="7"/>
        <v>6075.9408336000015</v>
      </c>
      <c r="J38" s="182">
        <f t="shared" si="8"/>
        <v>7259.2258376</v>
      </c>
      <c r="K38" s="182">
        <f t="shared" si="9"/>
        <v>8016.4641260000008</v>
      </c>
      <c r="L38" s="183">
        <f t="shared" si="5"/>
        <v>10.43139179494592</v>
      </c>
      <c r="M38" s="76"/>
    </row>
    <row r="39" spans="1:13" ht="12.75" customHeight="1">
      <c r="A39" s="75" t="s">
        <v>134</v>
      </c>
      <c r="B39" s="350" t="s">
        <v>135</v>
      </c>
      <c r="C39" s="166">
        <v>38.727599999999995</v>
      </c>
      <c r="D39" s="180">
        <v>34.734120000000004</v>
      </c>
      <c r="E39" s="180">
        <v>64.098550000000003</v>
      </c>
      <c r="F39" s="180">
        <v>38.540099999999995</v>
      </c>
      <c r="G39" s="181">
        <v>1</v>
      </c>
      <c r="H39" s="182">
        <f t="shared" si="6"/>
        <v>38.727599999999995</v>
      </c>
      <c r="I39" s="182">
        <f t="shared" si="7"/>
        <v>34.734120000000004</v>
      </c>
      <c r="J39" s="182">
        <f t="shared" si="8"/>
        <v>64.098550000000003</v>
      </c>
      <c r="K39" s="182">
        <f t="shared" si="9"/>
        <v>38.540099999999995</v>
      </c>
      <c r="L39" s="183"/>
      <c r="M39" s="76"/>
    </row>
    <row r="40" spans="1:13" ht="12.75" customHeight="1">
      <c r="A40" s="75"/>
      <c r="B40" s="350"/>
      <c r="C40" s="166"/>
      <c r="D40" s="166"/>
      <c r="E40" s="166"/>
      <c r="F40" s="166"/>
      <c r="G40" s="164"/>
      <c r="H40" s="170"/>
      <c r="I40" s="165"/>
      <c r="J40" s="165"/>
      <c r="K40" s="165"/>
      <c r="L40" s="163"/>
      <c r="M40" s="76"/>
    </row>
    <row r="41" spans="1:13" ht="20.25" customHeight="1">
      <c r="A41" s="115" t="s">
        <v>136</v>
      </c>
      <c r="B41" s="318"/>
      <c r="C41" s="168"/>
      <c r="D41" s="168"/>
      <c r="E41" s="170"/>
      <c r="F41" s="169"/>
      <c r="G41" s="167"/>
      <c r="H41" s="192">
        <f>+SUM(H28:H39)</f>
        <v>172900.96228696397</v>
      </c>
      <c r="I41" s="190">
        <f>+SUM(I28:I39)</f>
        <v>189764.29197510501</v>
      </c>
      <c r="J41" s="190">
        <f>+SUM(J28:J39)</f>
        <v>188222.661480988</v>
      </c>
      <c r="K41" s="193">
        <f>+SUM(K28:K39)</f>
        <v>180275.03867818203</v>
      </c>
      <c r="L41" s="191">
        <f t="shared" si="5"/>
        <v>-4.2224579868714418</v>
      </c>
      <c r="M41" s="182"/>
    </row>
    <row r="42" spans="1:13" ht="12.75" customHeight="1">
      <c r="A42" s="75"/>
      <c r="B42" s="350"/>
      <c r="C42" s="172"/>
      <c r="D42" s="173"/>
      <c r="E42" s="174"/>
      <c r="F42" s="174"/>
      <c r="G42" s="175"/>
      <c r="H42" s="173"/>
      <c r="I42" s="173"/>
      <c r="J42" s="173"/>
      <c r="K42" s="173"/>
      <c r="L42" s="176"/>
      <c r="M42" s="182"/>
    </row>
    <row r="43" spans="1:13">
      <c r="A43" s="478" t="s">
        <v>247</v>
      </c>
      <c r="B43" s="479"/>
      <c r="C43" s="480"/>
      <c r="D43" s="480"/>
      <c r="E43" s="480"/>
      <c r="F43" s="480"/>
      <c r="G43" s="481"/>
      <c r="H43" s="204">
        <f>+H41-H24</f>
        <v>-121902.01356617108</v>
      </c>
      <c r="I43" s="205">
        <f>+I41-I24</f>
        <v>-119764.24061736796</v>
      </c>
      <c r="J43" s="205">
        <f>+J41-J24</f>
        <v>-298755.88025145896</v>
      </c>
      <c r="K43" s="206">
        <f>+K41-K24</f>
        <v>-299166.63033010089</v>
      </c>
      <c r="L43" s="171">
        <f t="shared" si="5"/>
        <v>0.13748685993935084</v>
      </c>
    </row>
    <row r="44" spans="1:13">
      <c r="A44" s="58" t="s">
        <v>274</v>
      </c>
      <c r="B44" s="67"/>
      <c r="C44" s="67"/>
      <c r="D44" s="67"/>
      <c r="E44" s="67"/>
      <c r="F44" s="67"/>
      <c r="G44" s="67"/>
      <c r="H44" s="25"/>
      <c r="I44" s="25"/>
      <c r="J44" s="25"/>
      <c r="K44" s="25"/>
      <c r="L44" s="68"/>
    </row>
    <row r="45" spans="1:13">
      <c r="A45" s="299" t="s">
        <v>138</v>
      </c>
      <c r="H45" s="37"/>
      <c r="I45" s="37"/>
      <c r="J45" s="37"/>
      <c r="K45" s="37"/>
    </row>
    <row r="46" spans="1:13">
      <c r="H46" s="37"/>
      <c r="I46" s="37"/>
      <c r="J46" s="37"/>
      <c r="K46" s="37"/>
    </row>
    <row r="48" spans="1:13">
      <c r="A48" s="473">
        <v>21</v>
      </c>
      <c r="B48" s="473"/>
      <c r="C48" s="473"/>
      <c r="D48" s="473"/>
      <c r="E48" s="473"/>
      <c r="F48" s="473"/>
      <c r="G48" s="473"/>
      <c r="H48" s="473"/>
      <c r="I48" s="473"/>
      <c r="J48" s="473"/>
      <c r="K48" s="473"/>
      <c r="L48" s="473"/>
    </row>
    <row r="50" spans="8:8">
      <c r="H50" s="37"/>
    </row>
  </sheetData>
  <mergeCells count="18">
    <mergeCell ref="A48:L48"/>
    <mergeCell ref="J6:J7"/>
    <mergeCell ref="E6:E7"/>
    <mergeCell ref="K6:K7"/>
    <mergeCell ref="A43:G43"/>
    <mergeCell ref="C6:C7"/>
    <mergeCell ref="D6:D7"/>
    <mergeCell ref="F6:F7"/>
    <mergeCell ref="G6:G7"/>
    <mergeCell ref="H6:H7"/>
    <mergeCell ref="I6:I7"/>
    <mergeCell ref="A1:L1"/>
    <mergeCell ref="A3:L3"/>
    <mergeCell ref="A4:L4"/>
    <mergeCell ref="A5:A7"/>
    <mergeCell ref="B5:B7"/>
    <mergeCell ref="C5:F5"/>
    <mergeCell ref="G5:L5"/>
  </mergeCells>
  <printOptions horizontalCentered="1"/>
  <pageMargins left="0.39370078740157483" right="0.31496062992125984" top="1.1023622047244095" bottom="0.78740157480314965" header="0.51181102362204722" footer="0.19685039370078741"/>
  <pageSetup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ADD0-A834-49DB-8DF8-A95C40BAAC94}">
  <dimension ref="A1:AS39"/>
  <sheetViews>
    <sheetView view="pageBreakPreview" topLeftCell="A7" zoomScale="90" zoomScaleNormal="90" zoomScaleSheetLayoutView="90" workbookViewId="0">
      <selection activeCell="G28" sqref="G28"/>
    </sheetView>
  </sheetViews>
  <sheetFormatPr baseColWidth="10" defaultColWidth="10.90625" defaultRowHeight="12"/>
  <cols>
    <col min="1" max="1" width="17.36328125" style="299" customWidth="1"/>
    <col min="2" max="4" width="15.1796875" style="299" customWidth="1"/>
    <col min="5" max="5" width="7.7265625" style="299" customWidth="1"/>
    <col min="6" max="6" width="4.6328125" style="299" customWidth="1"/>
    <col min="7" max="7" width="5.7265625" style="299" customWidth="1"/>
    <col min="8" max="8" width="4.26953125" style="299" customWidth="1"/>
    <col min="9" max="9" width="4.1796875" style="299" customWidth="1"/>
    <col min="10" max="40" width="3.81640625" style="299" customWidth="1"/>
    <col min="41" max="41" width="6.36328125" style="299" customWidth="1"/>
    <col min="42" max="42" width="5.1796875" style="299" customWidth="1"/>
    <col min="43" max="43" width="4.08984375" style="299" customWidth="1"/>
    <col min="44" max="16384" width="10.90625" style="299"/>
  </cols>
  <sheetData>
    <row r="1" spans="1:45" ht="15" customHeight="1">
      <c r="A1" s="11"/>
      <c r="B1" s="11"/>
      <c r="C1" s="11"/>
      <c r="D1" s="11"/>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row>
    <row r="2" spans="1:45" ht="15" customHeight="1">
      <c r="A2" s="486" t="s">
        <v>309</v>
      </c>
      <c r="B2" s="486"/>
      <c r="C2" s="486"/>
      <c r="D2" s="486"/>
    </row>
    <row r="3" spans="1:45" ht="15" customHeight="1">
      <c r="A3" s="260"/>
      <c r="B3" s="260"/>
      <c r="C3" s="260"/>
      <c r="D3" s="260"/>
    </row>
    <row r="4" spans="1:45" ht="15" customHeight="1">
      <c r="A4" s="487" t="s">
        <v>262</v>
      </c>
      <c r="B4" s="487"/>
      <c r="C4" s="487"/>
      <c r="D4" s="487"/>
    </row>
    <row r="5" spans="1:45" ht="15" customHeight="1">
      <c r="A5" s="488" t="s">
        <v>261</v>
      </c>
      <c r="B5" s="488"/>
      <c r="C5" s="488"/>
      <c r="D5" s="488"/>
    </row>
    <row r="6" spans="1:45" ht="15" customHeight="1">
      <c r="A6" s="489" t="s">
        <v>260</v>
      </c>
      <c r="B6" s="49" t="s">
        <v>259</v>
      </c>
      <c r="C6" s="51" t="s">
        <v>258</v>
      </c>
      <c r="D6" s="51" t="s">
        <v>257</v>
      </c>
      <c r="H6" s="37"/>
      <c r="I6" s="37"/>
    </row>
    <row r="7" spans="1:45" ht="15" customHeight="1">
      <c r="A7" s="490"/>
      <c r="B7" s="207" t="s">
        <v>256</v>
      </c>
      <c r="C7" s="29" t="s">
        <v>255</v>
      </c>
      <c r="D7" s="29" t="s">
        <v>254</v>
      </c>
    </row>
    <row r="8" spans="1:45" ht="15" customHeight="1">
      <c r="A8" s="50" t="s">
        <v>205</v>
      </c>
      <c r="B8" s="327">
        <v>6022.9040000000005</v>
      </c>
      <c r="C8" s="327">
        <v>18648.673320000002</v>
      </c>
      <c r="D8" s="66">
        <f t="shared" ref="D8:D13" si="0">C8/B8*1000</f>
        <v>3096.292638899773</v>
      </c>
      <c r="E8" s="303"/>
      <c r="F8" s="37"/>
      <c r="G8" s="37"/>
      <c r="H8" s="37"/>
      <c r="I8" s="37"/>
    </row>
    <row r="9" spans="1:45" ht="15" customHeight="1">
      <c r="A9" s="300" t="s">
        <v>253</v>
      </c>
      <c r="B9" s="323">
        <v>7919.8838576999997</v>
      </c>
      <c r="C9" s="323">
        <v>15249.520840000001</v>
      </c>
      <c r="D9" s="66">
        <f t="shared" si="0"/>
        <v>1925.4727864694457</v>
      </c>
      <c r="E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37"/>
      <c r="AP9" s="37"/>
    </row>
    <row r="10" spans="1:45" ht="15" customHeight="1">
      <c r="A10" s="300" t="s">
        <v>252</v>
      </c>
      <c r="B10" s="323">
        <v>5305.5291630000011</v>
      </c>
      <c r="C10" s="323">
        <v>7462.2561600000008</v>
      </c>
      <c r="D10" s="66">
        <f t="shared" si="0"/>
        <v>1406.5055399262912</v>
      </c>
      <c r="G10" s="377"/>
      <c r="H10" s="37"/>
      <c r="I10" s="37"/>
      <c r="AR10" s="37"/>
      <c r="AS10" s="37"/>
    </row>
    <row r="11" spans="1:45" ht="15" customHeight="1">
      <c r="A11" s="300" t="s">
        <v>57</v>
      </c>
      <c r="B11" s="323">
        <v>31661.742969999999</v>
      </c>
      <c r="C11" s="323">
        <v>122680.70726999998</v>
      </c>
      <c r="D11" s="66">
        <f t="shared" si="0"/>
        <v>3874.7300610153361</v>
      </c>
      <c r="G11" s="377"/>
      <c r="I11" s="37"/>
    </row>
    <row r="12" spans="1:45" ht="26.45" customHeight="1">
      <c r="A12" s="326" t="s">
        <v>251</v>
      </c>
      <c r="B12" s="325">
        <v>1557.4103087999999</v>
      </c>
      <c r="C12" s="325">
        <v>8323.52736</v>
      </c>
      <c r="D12" s="324">
        <f t="shared" si="0"/>
        <v>5344.4665885211462</v>
      </c>
    </row>
    <row r="13" spans="1:45" ht="15" customHeight="1">
      <c r="A13" s="300" t="s">
        <v>250</v>
      </c>
      <c r="B13" s="323">
        <v>8665.6574299000004</v>
      </c>
      <c r="C13" s="323">
        <v>27619.31583</v>
      </c>
      <c r="D13" s="66">
        <f t="shared" si="0"/>
        <v>3187.2152867135342</v>
      </c>
      <c r="G13" s="37"/>
    </row>
    <row r="14" spans="1:45" ht="15" customHeight="1">
      <c r="A14" s="300"/>
      <c r="B14" s="301"/>
      <c r="C14" s="301"/>
      <c r="D14" s="66"/>
      <c r="G14" s="37"/>
      <c r="H14" s="37"/>
      <c r="I14" s="37"/>
    </row>
    <row r="15" spans="1:45" ht="15" customHeight="1">
      <c r="A15" s="300" t="s">
        <v>249</v>
      </c>
      <c r="B15" s="301"/>
      <c r="C15" s="301">
        <f>SUM(C8:C13)</f>
        <v>199984.00078</v>
      </c>
      <c r="D15" s="66"/>
      <c r="G15" s="37"/>
    </row>
    <row r="16" spans="1:45" ht="15" customHeight="1">
      <c r="A16" s="300"/>
      <c r="B16" s="28"/>
      <c r="C16" s="322"/>
      <c r="D16" s="322"/>
    </row>
    <row r="17" spans="1:43" ht="15" customHeight="1">
      <c r="A17" s="58" t="s">
        <v>248</v>
      </c>
      <c r="B17" s="67"/>
      <c r="C17" s="67"/>
      <c r="D17" s="68"/>
    </row>
    <row r="18" spans="1:43" ht="15" customHeight="1"/>
    <row r="19" spans="1:43" ht="15" customHeight="1"/>
    <row r="20" spans="1:43" ht="17.45" customHeight="1"/>
    <row r="21" spans="1:43" ht="17.45" customHeight="1">
      <c r="AO21" s="11" t="str">
        <f t="shared" ref="AO21:AO26" si="1">A8</f>
        <v>Leche entera en polvo</v>
      </c>
      <c r="AP21" s="37">
        <f t="shared" ref="AP21:AP26" si="2">C8</f>
        <v>18648.673320000002</v>
      </c>
      <c r="AQ21" s="321">
        <f t="shared" ref="AQ21:AQ27" si="3">AP21/$AP$27*100</f>
        <v>9.3250826302425978</v>
      </c>
    </row>
    <row r="22" spans="1:43" ht="17.45" customHeight="1">
      <c r="AO22" s="11" t="str">
        <f t="shared" si="1"/>
        <v>Leche descremada en polvo</v>
      </c>
      <c r="AP22" s="54">
        <f t="shared" si="2"/>
        <v>15249.520840000001</v>
      </c>
      <c r="AQ22" s="321">
        <f t="shared" si="3"/>
        <v>7.6253704198946473</v>
      </c>
    </row>
    <row r="23" spans="1:43" ht="17.45" customHeight="1">
      <c r="AO23" s="11" t="str">
        <f t="shared" si="1"/>
        <v>Suero y lactosuero</v>
      </c>
      <c r="AP23" s="54">
        <f t="shared" si="2"/>
        <v>7462.2561600000008</v>
      </c>
      <c r="AQ23" s="321">
        <f t="shared" si="3"/>
        <v>3.7314265795738022</v>
      </c>
    </row>
    <row r="24" spans="1:43" ht="17.45" customHeight="1">
      <c r="AO24" s="11" t="str">
        <f t="shared" si="1"/>
        <v>Quesos</v>
      </c>
      <c r="AP24" s="54">
        <f t="shared" si="2"/>
        <v>122680.70726999998</v>
      </c>
      <c r="AQ24" s="321">
        <f t="shared" si="3"/>
        <v>61.345261016634801</v>
      </c>
    </row>
    <row r="25" spans="1:43" ht="17.45" customHeight="1">
      <c r="AO25" s="11" t="str">
        <f t="shared" si="1"/>
        <v>Preparaciones para la alimentación infantil</v>
      </c>
      <c r="AP25" s="54">
        <f t="shared" si="2"/>
        <v>8323.52736</v>
      </c>
      <c r="AQ25" s="321">
        <f t="shared" si="3"/>
        <v>4.1620966314983434</v>
      </c>
    </row>
    <row r="26" spans="1:43" ht="17.45" customHeight="1">
      <c r="AO26" s="11" t="str">
        <f t="shared" si="1"/>
        <v>Otros productos</v>
      </c>
      <c r="AP26" s="54">
        <f t="shared" si="2"/>
        <v>27619.31583</v>
      </c>
      <c r="AQ26" s="321">
        <f t="shared" si="3"/>
        <v>13.810762722155797</v>
      </c>
    </row>
    <row r="27" spans="1:43" ht="17.45" customHeight="1">
      <c r="AO27" s="11"/>
      <c r="AP27" s="54">
        <f>SUM(AP21:AP26)</f>
        <v>199984.00078</v>
      </c>
      <c r="AQ27" s="321">
        <f t="shared" si="3"/>
        <v>100</v>
      </c>
    </row>
    <row r="28" spans="1:43" ht="17.45" customHeight="1"/>
    <row r="29" spans="1:43" ht="17.45" customHeight="1">
      <c r="AO29" s="11"/>
    </row>
    <row r="30" spans="1:43" ht="17.45" customHeight="1"/>
    <row r="31" spans="1:43" ht="17.45" customHeight="1"/>
    <row r="32" spans="1:43" ht="17.45" customHeight="1"/>
    <row r="33" spans="1:12" ht="17.45" customHeight="1"/>
    <row r="39" spans="1:12">
      <c r="A39" s="473">
        <v>22</v>
      </c>
      <c r="B39" s="473"/>
      <c r="C39" s="473"/>
      <c r="D39" s="473"/>
      <c r="E39" s="381"/>
      <c r="F39" s="381"/>
      <c r="G39" s="381"/>
      <c r="H39" s="381"/>
      <c r="I39" s="381"/>
      <c r="J39" s="381"/>
      <c r="K39" s="381"/>
      <c r="L39" s="381"/>
    </row>
  </sheetData>
  <mergeCells count="5">
    <mergeCell ref="A2:D2"/>
    <mergeCell ref="A4:D4"/>
    <mergeCell ref="A5:D5"/>
    <mergeCell ref="A6:A7"/>
    <mergeCell ref="A39:D39"/>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F44"/>
  <sheetViews>
    <sheetView zoomScale="90" zoomScaleNormal="90" workbookViewId="0">
      <selection activeCell="G28" sqref="G28"/>
    </sheetView>
  </sheetViews>
  <sheetFormatPr baseColWidth="10" defaultColWidth="10.90625" defaultRowHeight="15"/>
  <cols>
    <col min="1" max="1" width="66.90625" style="1" customWidth="1"/>
    <col min="2" max="16384" width="10.90625" style="1"/>
  </cols>
  <sheetData>
    <row r="7" spans="1:6" ht="20.25">
      <c r="A7" s="2" t="s">
        <v>144</v>
      </c>
      <c r="B7" s="3"/>
      <c r="C7" s="3"/>
      <c r="D7" s="3"/>
      <c r="E7" s="3"/>
      <c r="F7" s="3"/>
    </row>
    <row r="10" spans="1:6">
      <c r="A10" s="4" t="s">
        <v>342</v>
      </c>
    </row>
    <row r="11" spans="1:6">
      <c r="A11" s="5" t="s">
        <v>343</v>
      </c>
    </row>
    <row r="14" spans="1:6" ht="30">
      <c r="A14" s="87" t="s">
        <v>85</v>
      </c>
    </row>
    <row r="19" spans="1:1">
      <c r="A19" s="5" t="s">
        <v>189</v>
      </c>
    </row>
    <row r="20" spans="1:1">
      <c r="A20" s="5" t="s">
        <v>197</v>
      </c>
    </row>
    <row r="28" spans="1:1">
      <c r="A28" s="5" t="s">
        <v>0</v>
      </c>
    </row>
    <row r="31" spans="1:1">
      <c r="A31" s="228" t="s">
        <v>176</v>
      </c>
    </row>
    <row r="32" spans="1:1">
      <c r="A32" s="5" t="s">
        <v>181</v>
      </c>
    </row>
    <row r="33" spans="1:1">
      <c r="A33" s="228" t="s">
        <v>195</v>
      </c>
    </row>
    <row r="34" spans="1:1">
      <c r="A34" s="228"/>
    </row>
    <row r="35" spans="1:1">
      <c r="A35" s="228"/>
    </row>
    <row r="36" spans="1:1">
      <c r="A36" s="229" t="s">
        <v>190</v>
      </c>
    </row>
    <row r="37" spans="1:1">
      <c r="A37" s="5"/>
    </row>
    <row r="38" spans="1:1">
      <c r="A38" s="5"/>
    </row>
    <row r="39" spans="1:1">
      <c r="A39" s="5"/>
    </row>
    <row r="40" spans="1:1">
      <c r="A40" s="5"/>
    </row>
    <row r="41" spans="1:1">
      <c r="A41" s="5"/>
    </row>
    <row r="43" spans="1:1">
      <c r="A43" s="48"/>
    </row>
    <row r="44" spans="1:1">
      <c r="A44" s="6"/>
    </row>
  </sheetData>
  <printOptions horizontalCentered="1"/>
  <pageMargins left="0.47244094488188981" right="0.35433070866141736" top="0.94488188976377963" bottom="0.51181102362204722" header="0.51181102362204722" footer="0.51181102362204722"/>
  <pageSetup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C27C-DA58-4A19-87A7-F18E35E1C0FE}">
  <dimension ref="A1:BE60"/>
  <sheetViews>
    <sheetView view="pageBreakPreview" topLeftCell="A13" zoomScale="94" zoomScaleNormal="90" zoomScaleSheetLayoutView="94" workbookViewId="0">
      <selection activeCell="G28" sqref="G28"/>
    </sheetView>
  </sheetViews>
  <sheetFormatPr baseColWidth="10" defaultColWidth="10.90625" defaultRowHeight="12"/>
  <cols>
    <col min="1" max="1" width="10.36328125" style="299" customWidth="1"/>
    <col min="2" max="8" width="7" style="299" customWidth="1"/>
    <col min="9" max="51" width="8.08984375" style="299" customWidth="1"/>
    <col min="52" max="52" width="4.1796875" style="299" customWidth="1"/>
    <col min="53" max="53" width="5.1796875" style="299" customWidth="1"/>
    <col min="54" max="54" width="5.36328125" style="299" customWidth="1"/>
    <col min="55" max="55" width="4.1796875" style="299" customWidth="1"/>
    <col min="56" max="56" width="4.08984375" style="299" customWidth="1"/>
    <col min="57" max="57" width="4.81640625" style="299" customWidth="1"/>
    <col min="58" max="16384" width="10.90625" style="299"/>
  </cols>
  <sheetData>
    <row r="1" spans="1:57" ht="13.7" customHeight="1">
      <c r="A1" s="486" t="s">
        <v>310</v>
      </c>
      <c r="B1" s="486"/>
      <c r="C1" s="486"/>
      <c r="D1" s="486"/>
      <c r="E1" s="486"/>
      <c r="F1" s="486"/>
      <c r="G1" s="486"/>
      <c r="H1" s="486"/>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34"/>
    </row>
    <row r="2" spans="1:57" ht="3.6" customHeight="1">
      <c r="A2" s="351"/>
      <c r="B2" s="351"/>
      <c r="C2" s="351"/>
      <c r="D2" s="351"/>
      <c r="E2" s="351"/>
      <c r="F2" s="351"/>
      <c r="G2" s="351"/>
      <c r="H2" s="351"/>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34"/>
    </row>
    <row r="3" spans="1:57" ht="13.7" customHeight="1">
      <c r="A3" s="491" t="s">
        <v>280</v>
      </c>
      <c r="B3" s="491"/>
      <c r="C3" s="491"/>
      <c r="D3" s="491"/>
      <c r="E3" s="491"/>
      <c r="F3" s="491"/>
      <c r="G3" s="491"/>
      <c r="H3" s="491"/>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9"/>
    </row>
    <row r="4" spans="1:57" ht="13.7" customHeight="1">
      <c r="A4" s="489" t="s">
        <v>272</v>
      </c>
      <c r="B4" s="492" t="s">
        <v>271</v>
      </c>
      <c r="C4" s="492"/>
      <c r="D4" s="492"/>
      <c r="E4" s="492"/>
      <c r="F4" s="492"/>
      <c r="G4" s="492"/>
      <c r="H4" s="492"/>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308"/>
    </row>
    <row r="5" spans="1:57" ht="13.7" customHeight="1">
      <c r="A5" s="493"/>
      <c r="B5" s="494">
        <v>2016</v>
      </c>
      <c r="C5" s="494">
        <v>2017</v>
      </c>
      <c r="D5" s="386" t="s">
        <v>269</v>
      </c>
      <c r="E5" s="492" t="s">
        <v>270</v>
      </c>
      <c r="F5" s="492"/>
      <c r="G5" s="386" t="s">
        <v>64</v>
      </c>
      <c r="H5" s="383" t="s">
        <v>269</v>
      </c>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308"/>
    </row>
    <row r="6" spans="1:57" ht="13.7" customHeight="1">
      <c r="A6" s="490"/>
      <c r="B6" s="495"/>
      <c r="C6" s="495"/>
      <c r="D6" s="207" t="s">
        <v>23</v>
      </c>
      <c r="E6" s="384">
        <v>2017</v>
      </c>
      <c r="F6" s="385">
        <v>2018</v>
      </c>
      <c r="G6" s="27" t="s">
        <v>23</v>
      </c>
      <c r="H6" s="27" t="s">
        <v>23</v>
      </c>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308"/>
      <c r="BB6" s="299">
        <v>2017</v>
      </c>
    </row>
    <row r="7" spans="1:57" ht="13.7" customHeight="1">
      <c r="A7" s="300" t="s">
        <v>279</v>
      </c>
      <c r="B7" s="327">
        <v>5736.6707958000006</v>
      </c>
      <c r="C7" s="327">
        <v>7691.5576099999998</v>
      </c>
      <c r="D7" s="345">
        <f t="shared" ref="D7:D18" si="0">C7/$C$18*100</f>
        <v>17.307986129715179</v>
      </c>
      <c r="E7" s="327">
        <v>5838.8594670000002</v>
      </c>
      <c r="F7" s="327">
        <v>8347.5169258000005</v>
      </c>
      <c r="G7" s="349">
        <f t="shared" ref="G7:G18" si="1">(F7/E7-1)*100</f>
        <v>42.964854231865004</v>
      </c>
      <c r="H7" s="349">
        <f t="shared" ref="H7:H18" si="2">F7/$F$18*100</f>
        <v>26.364679081974117</v>
      </c>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00" t="s">
        <v>268</v>
      </c>
      <c r="BC7" s="66">
        <v>8954.9990823000007</v>
      </c>
      <c r="BD7" s="74"/>
      <c r="BE7" s="299">
        <f t="shared" ref="BE7:BE14" si="3">BC7/$BC$14*100</f>
        <v>20.151344392635053</v>
      </c>
    </row>
    <row r="8" spans="1:57" ht="13.7" customHeight="1">
      <c r="A8" s="300" t="s">
        <v>268</v>
      </c>
      <c r="B8" s="323">
        <v>8682.0493843000004</v>
      </c>
      <c r="C8" s="323">
        <v>8954.9990823000007</v>
      </c>
      <c r="D8" s="345">
        <f t="shared" si="0"/>
        <v>20.151054931519987</v>
      </c>
      <c r="E8" s="323">
        <v>5086.7776687000005</v>
      </c>
      <c r="F8" s="323">
        <v>5970.330114299999</v>
      </c>
      <c r="G8" s="333">
        <f t="shared" si="1"/>
        <v>17.369590399766842</v>
      </c>
      <c r="H8" s="333">
        <f t="shared" si="2"/>
        <v>18.856605967514113</v>
      </c>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00" t="s">
        <v>278</v>
      </c>
      <c r="BC8" s="66">
        <v>8636.7159869000006</v>
      </c>
      <c r="BD8" s="74"/>
      <c r="BE8" s="299">
        <f t="shared" si="3"/>
        <v>19.435115143384031</v>
      </c>
    </row>
    <row r="9" spans="1:57" ht="13.7" customHeight="1">
      <c r="A9" s="300" t="s">
        <v>213</v>
      </c>
      <c r="B9" s="323">
        <v>6839.2127</v>
      </c>
      <c r="C9" s="323">
        <v>6830.0151530000003</v>
      </c>
      <c r="D9" s="345">
        <f t="shared" si="0"/>
        <v>15.369293649985218</v>
      </c>
      <c r="E9" s="323">
        <v>6602.8097529999995</v>
      </c>
      <c r="F9" s="323">
        <v>6419.2493050000003</v>
      </c>
      <c r="G9" s="333">
        <f t="shared" si="1"/>
        <v>-2.7800353920026</v>
      </c>
      <c r="H9" s="333">
        <f t="shared" si="2"/>
        <v>20.274465973279931</v>
      </c>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00" t="s">
        <v>279</v>
      </c>
      <c r="BC9" s="66">
        <v>7691.5576099999998</v>
      </c>
      <c r="BD9" s="74"/>
      <c r="BE9" s="299">
        <f t="shared" si="3"/>
        <v>17.308234751386934</v>
      </c>
    </row>
    <row r="10" spans="1:57" ht="13.7" customHeight="1">
      <c r="A10" s="300" t="s">
        <v>211</v>
      </c>
      <c r="B10" s="323">
        <v>6945.4466014999998</v>
      </c>
      <c r="C10" s="323">
        <v>5584.1360610000011</v>
      </c>
      <c r="D10" s="345">
        <f t="shared" si="0"/>
        <v>12.565744728294426</v>
      </c>
      <c r="E10" s="323">
        <v>3292.1472020000001</v>
      </c>
      <c r="F10" s="323">
        <v>3921.8603400000002</v>
      </c>
      <c r="G10" s="333">
        <f t="shared" si="1"/>
        <v>19.127733341250508</v>
      </c>
      <c r="H10" s="333">
        <f t="shared" si="2"/>
        <v>12.386748081797093</v>
      </c>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00" t="s">
        <v>213</v>
      </c>
      <c r="BC10" s="66">
        <v>6830.0151530000003</v>
      </c>
      <c r="BD10" s="74"/>
      <c r="BE10" s="299">
        <f t="shared" si="3"/>
        <v>15.369514423185079</v>
      </c>
    </row>
    <row r="11" spans="1:57" ht="13.7" customHeight="1">
      <c r="A11" s="300" t="s">
        <v>278</v>
      </c>
      <c r="B11" s="323">
        <v>1386.7872</v>
      </c>
      <c r="C11" s="323">
        <v>8636.7159869000006</v>
      </c>
      <c r="D11" s="345">
        <f t="shared" si="0"/>
        <v>19.434835970441956</v>
      </c>
      <c r="E11" s="323">
        <v>5427.4901669000001</v>
      </c>
      <c r="F11" s="323">
        <v>3041.6716029999998</v>
      </c>
      <c r="G11" s="333">
        <f t="shared" si="1"/>
        <v>-43.95804488877959</v>
      </c>
      <c r="H11" s="333">
        <f t="shared" si="2"/>
        <v>9.6067724568481019</v>
      </c>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00" t="s">
        <v>211</v>
      </c>
      <c r="BC11" s="66">
        <v>5584.1360610000011</v>
      </c>
      <c r="BD11" s="74"/>
      <c r="BE11" s="299">
        <f t="shared" si="3"/>
        <v>12.565925229736813</v>
      </c>
    </row>
    <row r="12" spans="1:57" ht="13.7" customHeight="1">
      <c r="A12" s="300" t="s">
        <v>277</v>
      </c>
      <c r="B12" s="323">
        <v>1.5740000000000001E-2</v>
      </c>
      <c r="C12" s="323">
        <v>1367.2939800000001</v>
      </c>
      <c r="D12" s="345">
        <f t="shared" si="0"/>
        <v>3.0767636987227958</v>
      </c>
      <c r="E12" s="323">
        <v>609.25397999999996</v>
      </c>
      <c r="F12" s="323">
        <v>963.36579999999992</v>
      </c>
      <c r="G12" s="333">
        <f t="shared" si="1"/>
        <v>58.122200531213593</v>
      </c>
      <c r="H12" s="333">
        <f t="shared" si="2"/>
        <v>3.0426808811909196</v>
      </c>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00" t="s">
        <v>277</v>
      </c>
      <c r="BC12" s="66">
        <v>1367.2939800000001</v>
      </c>
      <c r="BD12" s="74"/>
      <c r="BE12" s="299">
        <f t="shared" si="3"/>
        <v>3.0768078950913762</v>
      </c>
    </row>
    <row r="13" spans="1:57" ht="13.7" customHeight="1">
      <c r="A13" s="300" t="s">
        <v>276</v>
      </c>
      <c r="B13" s="323">
        <v>933.67914929999984</v>
      </c>
      <c r="C13" s="323">
        <v>1039.8119945999999</v>
      </c>
      <c r="D13" s="345">
        <f t="shared" si="0"/>
        <v>2.3398448653169841</v>
      </c>
      <c r="E13" s="323">
        <v>587.7709112</v>
      </c>
      <c r="F13" s="323">
        <v>676.02390549999996</v>
      </c>
      <c r="G13" s="333">
        <f t="shared" si="1"/>
        <v>15.014862528637485</v>
      </c>
      <c r="H13" s="333">
        <f t="shared" si="2"/>
        <v>2.1351443164090598</v>
      </c>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347"/>
      <c r="AZ13" s="347"/>
      <c r="BA13" s="347"/>
      <c r="BB13" s="300" t="s">
        <v>263</v>
      </c>
      <c r="BC13" s="66">
        <v>5374</v>
      </c>
      <c r="BD13" s="74"/>
      <c r="BE13" s="299">
        <f t="shared" si="3"/>
        <v>12.093058164580709</v>
      </c>
    </row>
    <row r="14" spans="1:57" ht="13.7" customHeight="1">
      <c r="A14" s="300" t="s">
        <v>212</v>
      </c>
      <c r="B14" s="323">
        <v>1157.4462799999999</v>
      </c>
      <c r="C14" s="323">
        <v>1256.7331831000001</v>
      </c>
      <c r="D14" s="345">
        <f t="shared" si="0"/>
        <v>2.8279734229082383</v>
      </c>
      <c r="E14" s="323">
        <v>633.8501</v>
      </c>
      <c r="F14" s="323">
        <v>621.20741999999996</v>
      </c>
      <c r="G14" s="333">
        <f t="shared" si="1"/>
        <v>-1.9945851550705829</v>
      </c>
      <c r="H14" s="333">
        <f t="shared" si="2"/>
        <v>1.9620127059606411</v>
      </c>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11" t="s">
        <v>46</v>
      </c>
      <c r="BC14" s="348">
        <f>SUM(BC7:BC13)</f>
        <v>44438.717873200003</v>
      </c>
      <c r="BD14" s="74"/>
      <c r="BE14" s="299">
        <f t="shared" si="3"/>
        <v>100</v>
      </c>
    </row>
    <row r="15" spans="1:57" ht="13.7" customHeight="1">
      <c r="A15" s="300" t="s">
        <v>210</v>
      </c>
      <c r="B15" s="323">
        <v>871.65661</v>
      </c>
      <c r="C15" s="323">
        <v>897.7368100000001</v>
      </c>
      <c r="D15" s="345">
        <f t="shared" si="0"/>
        <v>2.0201390984075007</v>
      </c>
      <c r="E15" s="323">
        <v>492.37849999999997</v>
      </c>
      <c r="F15" s="323">
        <v>530.28538000000003</v>
      </c>
      <c r="G15" s="333">
        <f t="shared" si="1"/>
        <v>7.6987277064291204</v>
      </c>
      <c r="H15" s="333">
        <f t="shared" si="2"/>
        <v>1.6748458241937401</v>
      </c>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6"/>
      <c r="BC15" s="299">
        <v>44439.356216</v>
      </c>
      <c r="BD15" s="74"/>
    </row>
    <row r="16" spans="1:57" ht="13.7" customHeight="1">
      <c r="A16" s="300" t="s">
        <v>275</v>
      </c>
      <c r="B16" s="323">
        <v>939.09937920000016</v>
      </c>
      <c r="C16" s="323">
        <v>1075.7342197999999</v>
      </c>
      <c r="D16" s="345">
        <f t="shared" si="0"/>
        <v>2.420679126338674</v>
      </c>
      <c r="E16" s="323">
        <v>737.44174200000009</v>
      </c>
      <c r="F16" s="323">
        <v>282.12334399999997</v>
      </c>
      <c r="G16" s="333">
        <f t="shared" si="1"/>
        <v>-61.742965181919416</v>
      </c>
      <c r="H16" s="333">
        <f t="shared" si="2"/>
        <v>0.89105436888713396</v>
      </c>
      <c r="I16" s="347"/>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D16" s="74"/>
      <c r="BE16" s="37"/>
    </row>
    <row r="17" spans="1:56" ht="13.7" customHeight="1">
      <c r="A17" s="300" t="s">
        <v>263</v>
      </c>
      <c r="B17" s="301">
        <v>549.20341989999997</v>
      </c>
      <c r="C17" s="301">
        <v>1104.6221352999999</v>
      </c>
      <c r="D17" s="345">
        <f t="shared" si="0"/>
        <v>2.4856843783490508</v>
      </c>
      <c r="E17" s="301">
        <v>690.28465540000002</v>
      </c>
      <c r="F17" s="301">
        <v>888.1088324000001</v>
      </c>
      <c r="G17" s="333">
        <f t="shared" si="1"/>
        <v>28.658347748635183</v>
      </c>
      <c r="H17" s="333">
        <f t="shared" si="2"/>
        <v>2.8049903419451585</v>
      </c>
      <c r="I17" s="11"/>
      <c r="J17" s="54"/>
      <c r="K17" s="54"/>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D17" s="74"/>
    </row>
    <row r="18" spans="1:56" ht="11.25" customHeight="1">
      <c r="A18" s="300" t="s">
        <v>46</v>
      </c>
      <c r="B18" s="344">
        <f>SUM(B7:B17)</f>
        <v>34041.267259999993</v>
      </c>
      <c r="C18" s="344">
        <f>SUM(C7:C17)</f>
        <v>44439.356216</v>
      </c>
      <c r="D18" s="345">
        <f t="shared" si="0"/>
        <v>100</v>
      </c>
      <c r="E18" s="344">
        <f>SUM(E7:E17)</f>
        <v>29999.064146199999</v>
      </c>
      <c r="F18" s="344">
        <f>SUM(F7:F17)</f>
        <v>31661.742969999996</v>
      </c>
      <c r="G18" s="333">
        <f t="shared" si="1"/>
        <v>5.5424356429819133</v>
      </c>
      <c r="H18" s="333">
        <f t="shared" si="2"/>
        <v>100</v>
      </c>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299">
        <v>2018</v>
      </c>
      <c r="BD18" s="74"/>
    </row>
    <row r="19" spans="1:56" ht="11.25" customHeight="1">
      <c r="A19" s="300"/>
      <c r="B19" s="28"/>
      <c r="C19" s="332"/>
      <c r="D19" s="332"/>
      <c r="E19" s="332"/>
      <c r="F19" s="322"/>
      <c r="G19" s="322"/>
      <c r="H19" s="322"/>
      <c r="AU19" s="37"/>
      <c r="BB19" s="299" t="str">
        <f t="shared" ref="BB19:BB24" si="4">A7</f>
        <v>Alemania</v>
      </c>
      <c r="BC19" s="37">
        <f t="shared" ref="BC19:BC24" si="5">F7</f>
        <v>8347.5169258000005</v>
      </c>
      <c r="BD19" s="343">
        <f t="shared" ref="BD19:BD26" si="6">BC19/$BC$26</f>
        <v>0.26364679081974118</v>
      </c>
    </row>
    <row r="20" spans="1:56" ht="11.25" customHeight="1">
      <c r="A20" s="58" t="s">
        <v>274</v>
      </c>
      <c r="B20" s="67"/>
      <c r="C20" s="67"/>
      <c r="D20" s="67"/>
      <c r="E20" s="67"/>
      <c r="F20" s="67"/>
      <c r="G20" s="67"/>
      <c r="H20" s="68"/>
      <c r="AY20" s="73"/>
      <c r="BB20" s="299" t="str">
        <f t="shared" si="4"/>
        <v>Estados Unidos</v>
      </c>
      <c r="BC20" s="37">
        <f t="shared" si="5"/>
        <v>5970.330114299999</v>
      </c>
      <c r="BD20" s="343">
        <f t="shared" si="6"/>
        <v>0.18856605967514112</v>
      </c>
    </row>
    <row r="21" spans="1:56" ht="11.25" customHeight="1">
      <c r="A21" s="11"/>
      <c r="B21" s="11"/>
      <c r="C21" s="11"/>
      <c r="D21" s="11"/>
      <c r="E21" s="11"/>
      <c r="F21" s="11"/>
      <c r="G21" s="11"/>
      <c r="H21" s="11"/>
      <c r="BB21" s="299" t="str">
        <f t="shared" si="4"/>
        <v>Nueva Zelanda</v>
      </c>
      <c r="BC21" s="37">
        <f t="shared" si="5"/>
        <v>6419.2493050000003</v>
      </c>
      <c r="BD21" s="343">
        <f t="shared" si="6"/>
        <v>0.20274465973279931</v>
      </c>
    </row>
    <row r="22" spans="1:56" ht="11.25" customHeight="1">
      <c r="BB22" s="299" t="str">
        <f t="shared" si="4"/>
        <v>Argentina</v>
      </c>
      <c r="BC22" s="37">
        <f t="shared" si="5"/>
        <v>3921.8603400000002</v>
      </c>
      <c r="BD22" s="343">
        <f t="shared" si="6"/>
        <v>0.12386748081797093</v>
      </c>
    </row>
    <row r="23" spans="1:56" ht="11.25" customHeight="1">
      <c r="BB23" s="299" t="str">
        <f t="shared" si="4"/>
        <v>Países Bajos</v>
      </c>
      <c r="BC23" s="37">
        <f t="shared" si="5"/>
        <v>3041.6716029999998</v>
      </c>
      <c r="BD23" s="343">
        <f t="shared" si="6"/>
        <v>9.6067724568481019E-2</v>
      </c>
    </row>
    <row r="24" spans="1:56" ht="11.25" customHeight="1">
      <c r="K24" s="73"/>
      <c r="BB24" s="299" t="str">
        <f t="shared" si="4"/>
        <v>México</v>
      </c>
      <c r="BC24" s="37">
        <f t="shared" si="5"/>
        <v>963.36579999999992</v>
      </c>
      <c r="BD24" s="343">
        <f t="shared" si="6"/>
        <v>3.0426808811909196E-2</v>
      </c>
    </row>
    <row r="25" spans="1:56" ht="11.25" customHeight="1">
      <c r="BB25" s="299" t="s">
        <v>263</v>
      </c>
      <c r="BC25" s="37">
        <f>SUM(F13:F17)</f>
        <v>2997.7488819</v>
      </c>
      <c r="BD25" s="343">
        <f t="shared" si="6"/>
        <v>9.468047557395734E-2</v>
      </c>
    </row>
    <row r="26" spans="1:56" ht="11.25" customHeight="1">
      <c r="BC26" s="37">
        <f>SUM(BC19:BC25)</f>
        <v>31661.742969999996</v>
      </c>
      <c r="BD26" s="343">
        <f t="shared" si="6"/>
        <v>1</v>
      </c>
    </row>
    <row r="27" spans="1:56" ht="11.25" customHeight="1">
      <c r="BC27" s="37"/>
      <c r="BD27" s="343"/>
    </row>
    <row r="28" spans="1:56" ht="11.25" customHeight="1">
      <c r="I28" s="73"/>
      <c r="BC28" s="37"/>
      <c r="BD28" s="343"/>
    </row>
    <row r="29" spans="1:56" ht="11.25" customHeight="1">
      <c r="BA29" s="37"/>
      <c r="BC29" s="37"/>
      <c r="BD29" s="342"/>
    </row>
    <row r="30" spans="1:56" ht="11.25" customHeight="1">
      <c r="BC30" s="37"/>
      <c r="BD30" s="342"/>
    </row>
    <row r="31" spans="1:56" ht="11.25" customHeight="1">
      <c r="BC31" s="341"/>
    </row>
    <row r="32" spans="1:56"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spans="1:8" ht="11.25" customHeight="1"/>
    <row r="50" spans="1:8" ht="11.25" customHeight="1"/>
    <row r="51" spans="1:8" ht="11.25" customHeight="1"/>
    <row r="52" spans="1:8" ht="11.25" customHeight="1"/>
    <row r="53" spans="1:8" ht="11.25" customHeight="1"/>
    <row r="54" spans="1:8" ht="11.25" customHeight="1"/>
    <row r="55" spans="1:8" ht="11.25" customHeight="1"/>
    <row r="56" spans="1:8" ht="11.25" customHeight="1"/>
    <row r="57" spans="1:8" ht="11.25" customHeight="1"/>
    <row r="60" spans="1:8">
      <c r="A60" s="473">
        <v>23</v>
      </c>
      <c r="B60" s="473"/>
      <c r="C60" s="473"/>
      <c r="D60" s="473"/>
      <c r="E60" s="473"/>
      <c r="F60" s="473"/>
      <c r="G60" s="473"/>
      <c r="H60" s="473"/>
    </row>
  </sheetData>
  <mergeCells count="8">
    <mergeCell ref="A60:H60"/>
    <mergeCell ref="A1:H1"/>
    <mergeCell ref="A3:H3"/>
    <mergeCell ref="B4:H4"/>
    <mergeCell ref="E5:F5"/>
    <mergeCell ref="A4:A6"/>
    <mergeCell ref="B5:B6"/>
    <mergeCell ref="C5:C6"/>
  </mergeCells>
  <printOptions horizontalCentered="1"/>
  <pageMargins left="0.59055118110236227" right="0.59055118110236227" top="0.94488188976377963" bottom="0.78740157480314965" header="0.51181102362204722" footer="0.19685039370078741"/>
  <pageSetup scale="96" firstPageNumber="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203F-7721-4E12-8675-46AB82B2FF50}">
  <dimension ref="A1:AR54"/>
  <sheetViews>
    <sheetView view="pageBreakPreview" topLeftCell="A10" zoomScale="86" zoomScaleNormal="90" zoomScaleSheetLayoutView="86" workbookViewId="0">
      <selection activeCell="G28" sqref="G28"/>
    </sheetView>
  </sheetViews>
  <sheetFormatPr baseColWidth="10" defaultColWidth="10.90625" defaultRowHeight="12"/>
  <cols>
    <col min="1" max="1" width="10.453125" style="299" customWidth="1"/>
    <col min="2" max="3" width="6.6328125" style="299" customWidth="1"/>
    <col min="4" max="4" width="7.26953125" style="299" customWidth="1"/>
    <col min="5" max="8" width="5.5429687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6" width="4.7265625" style="299" customWidth="1"/>
    <col min="37" max="37" width="6.08984375" style="299" customWidth="1"/>
    <col min="38" max="40" width="4.7265625" style="299" customWidth="1"/>
    <col min="41" max="41" width="9.453125" style="299" customWidth="1"/>
    <col min="42" max="42" width="4.36328125" style="299" customWidth="1"/>
    <col min="43" max="43" width="5" style="299" customWidth="1"/>
    <col min="44" max="45" width="4.90625" style="299" customWidth="1"/>
    <col min="46" max="16384" width="10.90625" style="299"/>
  </cols>
  <sheetData>
    <row r="1" spans="1:43" ht="12.2" customHeight="1">
      <c r="A1" s="486" t="s">
        <v>311</v>
      </c>
      <c r="B1" s="486"/>
      <c r="C1" s="486"/>
      <c r="D1" s="486"/>
      <c r="E1" s="486"/>
      <c r="F1" s="486"/>
      <c r="G1" s="486"/>
      <c r="H1" s="486"/>
    </row>
    <row r="2" spans="1:43" ht="9.75" customHeight="1">
      <c r="A2" s="329"/>
      <c r="B2" s="329"/>
      <c r="C2" s="329"/>
      <c r="D2" s="329"/>
      <c r="E2" s="329"/>
      <c r="F2" s="329"/>
      <c r="G2" s="329"/>
      <c r="H2" s="329"/>
    </row>
    <row r="3" spans="1:43" ht="13.7" customHeight="1">
      <c r="A3" s="496" t="s">
        <v>273</v>
      </c>
      <c r="B3" s="496"/>
      <c r="C3" s="496"/>
      <c r="D3" s="496"/>
      <c r="E3" s="496"/>
      <c r="F3" s="496"/>
      <c r="G3" s="496"/>
      <c r="H3" s="496"/>
      <c r="AO3" s="299">
        <v>2017</v>
      </c>
    </row>
    <row r="4" spans="1:43" ht="13.7" customHeight="1">
      <c r="A4" s="489" t="s">
        <v>272</v>
      </c>
      <c r="B4" s="497" t="s">
        <v>271</v>
      </c>
      <c r="C4" s="497"/>
      <c r="D4" s="497"/>
      <c r="E4" s="497"/>
      <c r="F4" s="497"/>
      <c r="G4" s="497"/>
      <c r="H4" s="497"/>
      <c r="AO4" s="335" t="s">
        <v>268</v>
      </c>
      <c r="AP4" s="336">
        <v>12324.769808299998</v>
      </c>
      <c r="AQ4" s="331">
        <f>AP4/$AP$11*100</f>
        <v>45.574875122830356</v>
      </c>
    </row>
    <row r="5" spans="1:43" ht="13.7" customHeight="1">
      <c r="A5" s="493"/>
      <c r="B5" s="494">
        <v>2016</v>
      </c>
      <c r="C5" s="494">
        <v>2017</v>
      </c>
      <c r="D5" s="359" t="s">
        <v>269</v>
      </c>
      <c r="E5" s="492" t="s">
        <v>270</v>
      </c>
      <c r="F5" s="492"/>
      <c r="G5" s="359" t="s">
        <v>64</v>
      </c>
      <c r="H5" s="328" t="s">
        <v>373</v>
      </c>
      <c r="AO5" s="335" t="s">
        <v>213</v>
      </c>
      <c r="AP5" s="336">
        <v>6523.8280999999997</v>
      </c>
      <c r="AQ5" s="331">
        <f>AP5/$AP$11*100</f>
        <v>24.123992220940512</v>
      </c>
    </row>
    <row r="6" spans="1:43" ht="13.7" customHeight="1">
      <c r="A6" s="490"/>
      <c r="B6" s="495"/>
      <c r="C6" s="495"/>
      <c r="D6" s="207" t="s">
        <v>23</v>
      </c>
      <c r="E6" s="339">
        <v>2017</v>
      </c>
      <c r="F6" s="340">
        <v>2018</v>
      </c>
      <c r="G6" s="27" t="s">
        <v>23</v>
      </c>
      <c r="H6" s="27" t="s">
        <v>23</v>
      </c>
      <c r="AO6" s="335" t="s">
        <v>211</v>
      </c>
      <c r="AP6" s="336">
        <v>4199.5046691999996</v>
      </c>
      <c r="AQ6" s="331">
        <f>AP6/$AP$11*100</f>
        <v>15.529044668050673</v>
      </c>
    </row>
    <row r="7" spans="1:43" ht="13.7" customHeight="1">
      <c r="A7" s="50"/>
      <c r="B7" s="27"/>
      <c r="C7" s="27"/>
      <c r="D7" s="27"/>
      <c r="E7" s="27"/>
      <c r="F7" s="27"/>
      <c r="G7" s="328"/>
      <c r="H7" s="359"/>
      <c r="AO7" s="335" t="s">
        <v>267</v>
      </c>
      <c r="AP7" s="336">
        <v>1145.7339076000003</v>
      </c>
      <c r="AQ7" s="331">
        <f>AP7/$AP$11*100</f>
        <v>4.2367265738056741</v>
      </c>
    </row>
    <row r="8" spans="1:43" ht="13.7" customHeight="1">
      <c r="A8" s="300" t="s">
        <v>268</v>
      </c>
      <c r="B8" s="380">
        <v>7463.1316500000003</v>
      </c>
      <c r="C8" s="380">
        <v>12324.769808299998</v>
      </c>
      <c r="D8" s="333">
        <f t="shared" ref="D8:D16" si="0">(C8/$C$16)*100</f>
        <v>45.574050799708026</v>
      </c>
      <c r="E8" s="380">
        <v>6991.0711923000008</v>
      </c>
      <c r="F8" s="380">
        <v>7643.1038730999999</v>
      </c>
      <c r="G8" s="71">
        <f t="shared" ref="G8:G13" si="1">(F8/E8-1)*100</f>
        <v>9.3266491338001458</v>
      </c>
      <c r="H8" s="333">
        <f t="shared" ref="H8:H16" si="2">F8/$F$16*100</f>
        <v>54.817616539394422</v>
      </c>
      <c r="AO8" s="335" t="s">
        <v>212</v>
      </c>
      <c r="AP8" s="336">
        <v>1061.0176919999999</v>
      </c>
      <c r="AQ8" s="331">
        <f>AP8/$AP$11*100</f>
        <v>3.9234606056048982</v>
      </c>
    </row>
    <row r="9" spans="1:43" ht="13.7" customHeight="1">
      <c r="A9" s="300" t="s">
        <v>211</v>
      </c>
      <c r="B9" s="380">
        <v>4790.1054000000004</v>
      </c>
      <c r="C9" s="380">
        <v>4199.5046691999996</v>
      </c>
      <c r="D9" s="333">
        <f t="shared" si="0"/>
        <v>15.528763790691094</v>
      </c>
      <c r="E9" s="380">
        <v>1892.5033000000001</v>
      </c>
      <c r="F9" s="380">
        <v>3341.25</v>
      </c>
      <c r="G9" s="71">
        <f t="shared" si="1"/>
        <v>76.551871798585495</v>
      </c>
      <c r="H9" s="333">
        <f t="shared" si="2"/>
        <v>23.96400262292434</v>
      </c>
      <c r="AO9" s="335" t="s">
        <v>266</v>
      </c>
      <c r="AP9" s="334">
        <v>1774.05</v>
      </c>
      <c r="AQ9" s="331">
        <f>AP10/$AP$11*100</f>
        <v>5.1769587720002487E-2</v>
      </c>
    </row>
    <row r="10" spans="1:43" ht="13.7" customHeight="1">
      <c r="A10" s="300" t="s">
        <v>213</v>
      </c>
      <c r="B10" s="380">
        <v>2385.9482000000003</v>
      </c>
      <c r="C10" s="380">
        <v>6523.8280999999997</v>
      </c>
      <c r="D10" s="333">
        <f t="shared" si="0"/>
        <v>24.123555884811516</v>
      </c>
      <c r="E10" s="380">
        <v>4862.9016000000001</v>
      </c>
      <c r="F10" s="380">
        <v>2180.3500000000004</v>
      </c>
      <c r="G10" s="71">
        <f t="shared" si="1"/>
        <v>-55.163600266968182</v>
      </c>
      <c r="H10" s="333">
        <f t="shared" si="2"/>
        <v>15.637834079728574</v>
      </c>
      <c r="AO10" s="11" t="s">
        <v>263</v>
      </c>
      <c r="AP10" s="54">
        <v>14</v>
      </c>
      <c r="AQ10" s="331">
        <f>AP11/$AP$11*100</f>
        <v>100</v>
      </c>
    </row>
    <row r="11" spans="1:43" ht="13.7" customHeight="1">
      <c r="A11" s="300" t="s">
        <v>212</v>
      </c>
      <c r="B11" s="380">
        <v>1240.002</v>
      </c>
      <c r="C11" s="380">
        <v>1061.0176919999999</v>
      </c>
      <c r="D11" s="333">
        <f t="shared" si="0"/>
        <v>3.9233896410813962</v>
      </c>
      <c r="E11" s="380">
        <v>841</v>
      </c>
      <c r="F11" s="380">
        <v>495.00199999999995</v>
      </c>
      <c r="G11" s="71">
        <f t="shared" si="1"/>
        <v>-41.141260404280622</v>
      </c>
      <c r="H11" s="333">
        <f t="shared" si="2"/>
        <v>3.5502369551373869</v>
      </c>
      <c r="AO11" s="37" t="s">
        <v>46</v>
      </c>
      <c r="AP11" s="37">
        <f>SUM(AP4:AP10)</f>
        <v>27042.904177099997</v>
      </c>
      <c r="AQ11" s="331"/>
    </row>
    <row r="12" spans="1:43" ht="13.7" customHeight="1">
      <c r="A12" s="300" t="s">
        <v>267</v>
      </c>
      <c r="B12" s="380">
        <v>2261.6798781999996</v>
      </c>
      <c r="C12" s="380">
        <v>1145.7339076000003</v>
      </c>
      <c r="D12" s="333">
        <f t="shared" si="0"/>
        <v>4.2366499431694224</v>
      </c>
      <c r="E12" s="380">
        <v>945.13809229999993</v>
      </c>
      <c r="F12" s="380">
        <v>155.99438459999999</v>
      </c>
      <c r="G12" s="71">
        <f t="shared" si="1"/>
        <v>-83.49506957016338</v>
      </c>
      <c r="H12" s="333">
        <f t="shared" si="2"/>
        <v>1.1188177603339673</v>
      </c>
      <c r="AO12" s="37"/>
      <c r="AP12" s="37"/>
      <c r="AQ12" s="331"/>
    </row>
    <row r="13" spans="1:43" ht="13.7" customHeight="1">
      <c r="A13" s="300" t="s">
        <v>266</v>
      </c>
      <c r="B13" s="380">
        <v>8.4999999999999995E-4</v>
      </c>
      <c r="C13" s="380">
        <v>1774.05</v>
      </c>
      <c r="D13" s="333">
        <f t="shared" si="0"/>
        <v>6.5600125664638327</v>
      </c>
      <c r="E13" s="380">
        <v>599.85</v>
      </c>
      <c r="F13" s="380">
        <v>124.9014</v>
      </c>
      <c r="G13" s="71">
        <f t="shared" si="1"/>
        <v>-79.177894473618409</v>
      </c>
      <c r="H13" s="333">
        <f t="shared" si="2"/>
        <v>0.8958136856586375</v>
      </c>
      <c r="AG13" s="37"/>
      <c r="AH13" s="37"/>
      <c r="AI13" s="37"/>
      <c r="AQ13" s="331"/>
    </row>
    <row r="14" spans="1:43" ht="13.7" customHeight="1">
      <c r="A14" s="300" t="s">
        <v>265</v>
      </c>
      <c r="B14" s="380">
        <v>25</v>
      </c>
      <c r="C14" s="380">
        <v>0</v>
      </c>
      <c r="D14" s="333">
        <f t="shared" si="0"/>
        <v>0</v>
      </c>
      <c r="E14" s="380">
        <v>1E-3</v>
      </c>
      <c r="F14" s="380">
        <v>0</v>
      </c>
      <c r="G14" s="71"/>
      <c r="H14" s="333">
        <f t="shared" si="2"/>
        <v>0</v>
      </c>
      <c r="J14" s="73"/>
      <c r="AQ14" s="331"/>
    </row>
    <row r="15" spans="1:43" ht="13.7" customHeight="1">
      <c r="A15" s="300" t="s">
        <v>263</v>
      </c>
      <c r="B15" s="380">
        <v>4.24847E-2</v>
      </c>
      <c r="C15" s="380">
        <v>14.489139999999999</v>
      </c>
      <c r="D15" s="333">
        <f t="shared" si="0"/>
        <v>5.3577374074718173E-2</v>
      </c>
      <c r="E15" s="380"/>
      <c r="F15" s="380">
        <v>2.1859999999999999</v>
      </c>
      <c r="G15" s="71"/>
      <c r="H15" s="333">
        <f t="shared" si="2"/>
        <v>1.5678356822659965E-2</v>
      </c>
      <c r="I15" s="73"/>
    </row>
    <row r="16" spans="1:43" ht="13.7" customHeight="1">
      <c r="A16" s="300" t="s">
        <v>46</v>
      </c>
      <c r="B16" s="66">
        <f>SUM(B8:B15)</f>
        <v>18165.910462899999</v>
      </c>
      <c r="C16" s="66">
        <f>SUM(C8:C15)</f>
        <v>27043.393317099995</v>
      </c>
      <c r="D16" s="333">
        <f t="shared" si="0"/>
        <v>100</v>
      </c>
      <c r="E16" s="66">
        <f>SUM(E8:E15)</f>
        <v>16132.4651846</v>
      </c>
      <c r="F16" s="66">
        <f>SUM(F8:F15)</f>
        <v>13942.787657700002</v>
      </c>
      <c r="G16" s="71">
        <f>(F16/E16-1)*100</f>
        <v>-13.573111746060096</v>
      </c>
      <c r="H16" s="333">
        <f t="shared" si="2"/>
        <v>100</v>
      </c>
      <c r="AO16" s="299">
        <v>2018</v>
      </c>
      <c r="AQ16" s="331">
        <f t="shared" ref="AQ16:AQ23" si="3">AP17/$AP$24*100</f>
        <v>54.817616539394422</v>
      </c>
    </row>
    <row r="17" spans="1:44" ht="13.7" customHeight="1">
      <c r="A17" s="300"/>
      <c r="B17" s="332"/>
      <c r="C17" s="332"/>
      <c r="D17" s="332"/>
      <c r="E17" s="332"/>
      <c r="F17" s="322"/>
      <c r="G17" s="322"/>
      <c r="H17" s="322"/>
      <c r="AO17" s="37" t="str">
        <f t="shared" ref="AO17:AO22" si="4">A8</f>
        <v>Estados Unidos</v>
      </c>
      <c r="AP17" s="37">
        <f t="shared" ref="AP17:AP22" si="5">F8</f>
        <v>7643.1038730999999</v>
      </c>
      <c r="AQ17" s="331">
        <f t="shared" si="3"/>
        <v>23.96400262292434</v>
      </c>
    </row>
    <row r="18" spans="1:44" ht="13.7" customHeight="1">
      <c r="A18" s="58" t="s">
        <v>264</v>
      </c>
      <c r="B18" s="67"/>
      <c r="C18" s="67"/>
      <c r="D18" s="67"/>
      <c r="E18" s="67"/>
      <c r="F18" s="67"/>
      <c r="G18" s="67"/>
      <c r="H18" s="68"/>
      <c r="AO18" s="37" t="str">
        <f t="shared" si="4"/>
        <v>Argentina</v>
      </c>
      <c r="AP18" s="37">
        <f t="shared" si="5"/>
        <v>3341.25</v>
      </c>
      <c r="AQ18" s="331">
        <f t="shared" si="3"/>
        <v>15.637834079728574</v>
      </c>
    </row>
    <row r="19" spans="1:44" ht="13.7" customHeight="1">
      <c r="A19" s="11"/>
      <c r="B19" s="11"/>
      <c r="C19" s="11"/>
      <c r="D19" s="11"/>
      <c r="E19" s="11"/>
      <c r="F19" s="54"/>
      <c r="G19" s="11"/>
      <c r="H19" s="11"/>
      <c r="AO19" s="37" t="str">
        <f t="shared" si="4"/>
        <v>Nueva Zelanda</v>
      </c>
      <c r="AP19" s="37">
        <f t="shared" si="5"/>
        <v>2180.3500000000004</v>
      </c>
      <c r="AQ19" s="331">
        <f t="shared" si="3"/>
        <v>3.5502369551373869</v>
      </c>
    </row>
    <row r="20" spans="1:44" ht="12.2" customHeight="1">
      <c r="A20" s="11"/>
      <c r="B20" s="11"/>
      <c r="C20" s="11"/>
      <c r="D20" s="11"/>
      <c r="E20" s="11"/>
      <c r="F20" s="11"/>
      <c r="G20" s="11"/>
      <c r="H20" s="11"/>
      <c r="AO20" s="37" t="str">
        <f t="shared" si="4"/>
        <v>Uruguay</v>
      </c>
      <c r="AP20" s="37">
        <f t="shared" si="5"/>
        <v>495.00199999999995</v>
      </c>
      <c r="AQ20" s="331">
        <f t="shared" si="3"/>
        <v>1.1188177603339673</v>
      </c>
      <c r="AR20" s="73">
        <f>SUM(AQ16:AQ18)</f>
        <v>94.419453242047339</v>
      </c>
    </row>
    <row r="21" spans="1:44" ht="12.2" customHeight="1">
      <c r="A21" s="11"/>
      <c r="B21" s="11"/>
      <c r="C21" s="11"/>
      <c r="D21" s="11"/>
      <c r="E21" s="11"/>
      <c r="F21" s="11"/>
      <c r="G21" s="11"/>
      <c r="H21" s="11"/>
      <c r="AO21" s="37" t="str">
        <f t="shared" si="4"/>
        <v>Unión Europea</v>
      </c>
      <c r="AP21" s="37">
        <f t="shared" si="5"/>
        <v>155.99438459999999</v>
      </c>
      <c r="AQ21" s="331">
        <f t="shared" si="3"/>
        <v>0.8958136856586375</v>
      </c>
    </row>
    <row r="22" spans="1:44" ht="12.2" customHeight="1">
      <c r="AO22" s="37" t="str">
        <f t="shared" si="4"/>
        <v>Canadá</v>
      </c>
      <c r="AP22" s="37">
        <f t="shared" si="5"/>
        <v>124.9014</v>
      </c>
      <c r="AQ22" s="331">
        <f t="shared" si="3"/>
        <v>1.5678356822659965E-2</v>
      </c>
    </row>
    <row r="23" spans="1:44" ht="12.2" customHeight="1">
      <c r="V23" s="107"/>
      <c r="AM23" s="73"/>
      <c r="AO23" s="37" t="s">
        <v>263</v>
      </c>
      <c r="AP23" s="37">
        <f>SUM(F14:F15)</f>
        <v>2.1859999999999999</v>
      </c>
      <c r="AQ23" s="331">
        <f t="shared" si="3"/>
        <v>100</v>
      </c>
    </row>
    <row r="24" spans="1:44" ht="12.2" customHeight="1">
      <c r="AP24" s="37">
        <f>SUM(AP17:AP23)</f>
        <v>13942.787657700002</v>
      </c>
      <c r="AQ24" s="331"/>
    </row>
    <row r="25" spans="1:44" ht="12.2" customHeight="1">
      <c r="AQ25" s="331"/>
    </row>
    <row r="26" spans="1:44" ht="12.2" customHeight="1">
      <c r="AQ26" s="73"/>
    </row>
    <row r="27" spans="1:44" ht="12.2" customHeight="1"/>
    <row r="28" spans="1:44" ht="12.2" customHeight="1"/>
    <row r="29" spans="1:44" ht="12.2" customHeight="1"/>
    <row r="30" spans="1:44" ht="12.2" customHeight="1"/>
    <row r="31" spans="1:44" ht="12.2" customHeight="1"/>
    <row r="32" spans="1:44" ht="12.2" customHeight="1">
      <c r="AQ32" s="330"/>
    </row>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row r="46" spans="9:9" ht="12.2" customHeight="1">
      <c r="I46" s="299" t="s">
        <v>150</v>
      </c>
    </row>
    <row r="47" spans="9:9" ht="12.2" customHeight="1"/>
    <row r="48" spans="9:9" ht="12.2" customHeight="1"/>
    <row r="49" spans="1:8" ht="12.2" customHeight="1"/>
    <row r="50" spans="1:8" ht="12.2" customHeight="1"/>
    <row r="51" spans="1:8" ht="12.2" customHeight="1"/>
    <row r="52" spans="1:8" ht="12.2" customHeight="1"/>
    <row r="54" spans="1:8">
      <c r="A54" s="473">
        <v>24</v>
      </c>
      <c r="B54" s="473"/>
      <c r="C54" s="473"/>
      <c r="D54" s="473"/>
      <c r="E54" s="473"/>
      <c r="F54" s="473"/>
      <c r="G54" s="473"/>
      <c r="H54" s="473"/>
    </row>
  </sheetData>
  <mergeCells count="8">
    <mergeCell ref="A54:H54"/>
    <mergeCell ref="A1:H1"/>
    <mergeCell ref="A3:H3"/>
    <mergeCell ref="B4:H4"/>
    <mergeCell ref="E5:F5"/>
    <mergeCell ref="B5:B6"/>
    <mergeCell ref="C5:C6"/>
    <mergeCell ref="A4:A6"/>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8"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9A26-EC15-40D0-A7B5-D85C9BA1C256}">
  <dimension ref="A1:AO44"/>
  <sheetViews>
    <sheetView view="pageBreakPreview" zoomScale="75" zoomScaleNormal="90" zoomScaleSheetLayoutView="75" workbookViewId="0">
      <selection activeCell="G28" sqref="G28"/>
    </sheetView>
  </sheetViews>
  <sheetFormatPr baseColWidth="10" defaultColWidth="10.90625" defaultRowHeight="12"/>
  <cols>
    <col min="1" max="1" width="20.26953125" style="299" customWidth="1"/>
    <col min="2" max="4" width="13.7265625" style="299" customWidth="1"/>
    <col min="5" max="5" width="8.26953125" style="299" customWidth="1"/>
    <col min="6" max="10" width="6.36328125" style="299" customWidth="1"/>
    <col min="11" max="35" width="13.7265625" style="299" customWidth="1"/>
    <col min="36" max="37" width="7.453125" style="299" customWidth="1"/>
    <col min="38" max="38" width="6.7265625" style="299" customWidth="1"/>
    <col min="39" max="39" width="6.08984375" style="299" customWidth="1"/>
    <col min="40" max="40" width="5.453125" style="299" customWidth="1"/>
    <col min="41" max="16384" width="10.90625" style="299"/>
  </cols>
  <sheetData>
    <row r="1" spans="1:41" ht="14.25" customHeight="1">
      <c r="A1" s="486" t="s">
        <v>312</v>
      </c>
      <c r="B1" s="486"/>
      <c r="C1" s="486"/>
      <c r="D1" s="486"/>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row>
    <row r="2" spans="1:41" ht="14.25" customHeight="1">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41" ht="14.25" customHeight="1">
      <c r="A3" s="501" t="s">
        <v>288</v>
      </c>
      <c r="B3" s="502"/>
      <c r="C3" s="502"/>
      <c r="D3" s="503"/>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row>
    <row r="4" spans="1:41" ht="14.25" customHeight="1">
      <c r="A4" s="498" t="s">
        <v>287</v>
      </c>
      <c r="B4" s="499"/>
      <c r="C4" s="499"/>
      <c r="D4" s="50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row>
    <row r="5" spans="1:41" ht="14.25" customHeight="1">
      <c r="A5" s="489" t="s">
        <v>260</v>
      </c>
      <c r="B5" s="49" t="s">
        <v>259</v>
      </c>
      <c r="C5" s="51" t="s">
        <v>258</v>
      </c>
      <c r="D5" s="51" t="s">
        <v>257</v>
      </c>
      <c r="E5" s="260"/>
      <c r="F5" s="57"/>
      <c r="G5" s="57"/>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L5" s="54"/>
      <c r="AM5" s="54"/>
      <c r="AN5" s="54"/>
      <c r="AO5" s="54"/>
    </row>
    <row r="6" spans="1:41" ht="14.25" customHeight="1">
      <c r="A6" s="490"/>
      <c r="B6" s="59" t="s">
        <v>286</v>
      </c>
      <c r="C6" s="27" t="s">
        <v>285</v>
      </c>
      <c r="D6" s="27" t="s">
        <v>254</v>
      </c>
      <c r="E6" s="260"/>
      <c r="F6" s="57"/>
      <c r="G6" s="57"/>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L6" s="54"/>
      <c r="AM6" s="54"/>
      <c r="AN6" s="54"/>
      <c r="AO6" s="54"/>
    </row>
    <row r="7" spans="1:41" ht="14.25" customHeight="1">
      <c r="A7" s="50" t="s">
        <v>284</v>
      </c>
      <c r="B7" s="358">
        <v>197.065</v>
      </c>
      <c r="C7" s="357">
        <v>240.1858</v>
      </c>
      <c r="D7" s="356">
        <f t="shared" ref="D7:D18" si="0">C7/B7*1000</f>
        <v>1218.8151117651535</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L7" s="54"/>
      <c r="AM7" s="54"/>
      <c r="AN7" s="54"/>
      <c r="AO7" s="54"/>
    </row>
    <row r="8" spans="1:41" ht="14.25" customHeight="1">
      <c r="A8" s="300" t="s">
        <v>253</v>
      </c>
      <c r="B8" s="301">
        <v>1265.0636118</v>
      </c>
      <c r="C8" s="301">
        <v>3231.6544299999996</v>
      </c>
      <c r="D8" s="301">
        <f t="shared" si="0"/>
        <v>2554.5390760246669</v>
      </c>
      <c r="E8" s="54"/>
      <c r="F8" s="54"/>
      <c r="G8" s="54"/>
      <c r="H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352"/>
      <c r="AL8" s="355"/>
      <c r="AM8" s="355"/>
      <c r="AN8" s="355"/>
      <c r="AO8" s="355"/>
    </row>
    <row r="9" spans="1:41" ht="14.25" customHeight="1">
      <c r="A9" s="300" t="s">
        <v>205</v>
      </c>
      <c r="B9" s="301">
        <v>2916.9767999999995</v>
      </c>
      <c r="C9" s="301">
        <v>11406.812689999999</v>
      </c>
      <c r="D9" s="301">
        <f t="shared" si="0"/>
        <v>3910.4913998630363</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ht="14.25" customHeight="1">
      <c r="A10" s="300" t="s">
        <v>62</v>
      </c>
      <c r="B10" s="301">
        <v>17807.138958</v>
      </c>
      <c r="C10" s="301">
        <v>30861.784299999999</v>
      </c>
      <c r="D10" s="301">
        <f t="shared" si="0"/>
        <v>1733.1130156725765</v>
      </c>
      <c r="E10" s="54"/>
      <c r="F10" s="54"/>
      <c r="G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355"/>
      <c r="AM10" s="355"/>
      <c r="AN10" s="355"/>
      <c r="AO10" s="355"/>
    </row>
    <row r="11" spans="1:41" ht="14.25" customHeight="1">
      <c r="A11" s="300" t="s">
        <v>283</v>
      </c>
      <c r="B11" s="301">
        <v>317.73938600000002</v>
      </c>
      <c r="C11" s="301">
        <v>175.99851000000001</v>
      </c>
      <c r="D11" s="301">
        <f t="shared" si="0"/>
        <v>553.90838452743787</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352"/>
      <c r="AL11" s="355"/>
      <c r="AM11" s="355"/>
      <c r="AN11" s="355"/>
      <c r="AO11" s="355"/>
    </row>
    <row r="12" spans="1:41" ht="14.25" customHeight="1">
      <c r="A12" s="300" t="s">
        <v>58</v>
      </c>
      <c r="B12" s="301">
        <v>258.20047</v>
      </c>
      <c r="C12" s="301">
        <v>843.25718999999992</v>
      </c>
      <c r="D12" s="301">
        <f t="shared" si="0"/>
        <v>3265.9010651684716</v>
      </c>
      <c r="E12" s="54"/>
      <c r="F12" s="54"/>
      <c r="G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352"/>
      <c r="AL12" s="54"/>
      <c r="AM12" s="54"/>
      <c r="AN12" s="54"/>
      <c r="AO12" s="54"/>
    </row>
    <row r="13" spans="1:41" ht="14.25" customHeight="1">
      <c r="A13" s="300" t="s">
        <v>252</v>
      </c>
      <c r="B13" s="301">
        <v>7849.1005000000005</v>
      </c>
      <c r="C13" s="301">
        <v>6272.0045300000002</v>
      </c>
      <c r="D13" s="301">
        <f t="shared" si="0"/>
        <v>799.0730313620013</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352"/>
      <c r="AL13" s="54"/>
      <c r="AM13" s="54"/>
      <c r="AN13" s="54"/>
      <c r="AO13" s="54"/>
    </row>
    <row r="14" spans="1:41" ht="26.45" customHeight="1">
      <c r="A14" s="354" t="s">
        <v>282</v>
      </c>
      <c r="B14" s="353">
        <v>975.60300000000007</v>
      </c>
      <c r="C14" s="353">
        <v>6030.8051599999999</v>
      </c>
      <c r="D14" s="353">
        <f t="shared" si="0"/>
        <v>6181.6180967053197</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352"/>
      <c r="AL14" s="11"/>
      <c r="AM14" s="11"/>
      <c r="AN14" s="11"/>
      <c r="AO14" s="11"/>
    </row>
    <row r="15" spans="1:41" ht="14.25" customHeight="1">
      <c r="A15" s="300" t="s">
        <v>57</v>
      </c>
      <c r="B15" s="301">
        <v>3946.6142599999998</v>
      </c>
      <c r="C15" s="301">
        <v>16960.595419999998</v>
      </c>
      <c r="D15" s="353">
        <f t="shared" si="0"/>
        <v>4297.5052292037271</v>
      </c>
      <c r="E15" s="54"/>
      <c r="F15" s="54"/>
      <c r="G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352"/>
      <c r="AL15" s="11"/>
      <c r="AM15" s="11"/>
      <c r="AN15" s="11"/>
      <c r="AO15" s="11"/>
    </row>
    <row r="16" spans="1:41" ht="14.25" customHeight="1">
      <c r="A16" s="300" t="s">
        <v>63</v>
      </c>
      <c r="B16" s="301">
        <v>3643.8473300000001</v>
      </c>
      <c r="C16" s="301">
        <v>5670.4124000000002</v>
      </c>
      <c r="D16" s="353">
        <f t="shared" si="0"/>
        <v>1556.1608065505864</v>
      </c>
      <c r="E16" s="54"/>
      <c r="F16" s="54"/>
      <c r="G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352"/>
      <c r="AL16" s="11"/>
      <c r="AM16" s="11"/>
      <c r="AN16" s="11"/>
      <c r="AO16" s="11"/>
    </row>
    <row r="17" spans="1:41" ht="23.25" customHeight="1">
      <c r="A17" s="326" t="s">
        <v>251</v>
      </c>
      <c r="B17" s="353">
        <v>8774.8016800000005</v>
      </c>
      <c r="C17" s="324">
        <v>37151.811569999998</v>
      </c>
      <c r="D17" s="353">
        <f t="shared" si="0"/>
        <v>4233.9203693547179</v>
      </c>
      <c r="E17" s="54"/>
      <c r="F17" s="54"/>
      <c r="G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352"/>
      <c r="AL17" s="54"/>
      <c r="AM17" s="54"/>
      <c r="AN17" s="54"/>
      <c r="AO17" s="54"/>
    </row>
    <row r="18" spans="1:41" ht="14.25" customHeight="1">
      <c r="A18" s="300" t="s">
        <v>263</v>
      </c>
      <c r="B18" s="301">
        <v>38.540099999999995</v>
      </c>
      <c r="C18" s="66">
        <v>29.159380000000002</v>
      </c>
      <c r="D18" s="353">
        <f t="shared" si="0"/>
        <v>756.59845200194093</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352"/>
    </row>
    <row r="19" spans="1:41" ht="14.25" customHeight="1">
      <c r="A19" s="300" t="s">
        <v>249</v>
      </c>
      <c r="B19" s="66"/>
      <c r="C19" s="66">
        <f>SUM(C7:C18)</f>
        <v>118874.48137999998</v>
      </c>
      <c r="D19" s="3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352"/>
    </row>
    <row r="20" spans="1:41" ht="14.25" customHeight="1">
      <c r="A20" s="300"/>
      <c r="B20" s="28"/>
      <c r="C20" s="322"/>
      <c r="D20" s="322"/>
      <c r="E20" s="11"/>
      <c r="F20" s="11"/>
      <c r="G20" s="54"/>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41" ht="14.25" customHeight="1">
      <c r="A21" s="388" t="s">
        <v>281</v>
      </c>
      <c r="B21" s="67"/>
      <c r="C21" s="67"/>
      <c r="D21" s="68"/>
      <c r="E21" s="11"/>
      <c r="F21" s="11"/>
      <c r="G21" s="54"/>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6" spans="1:41">
      <c r="AL26" s="11" t="str">
        <f t="shared" ref="AL26:AL36" si="1">A7</f>
        <v>Leche fluida</v>
      </c>
      <c r="AM26" s="54">
        <f t="shared" ref="AM26:AM37" si="2">C7</f>
        <v>240.1858</v>
      </c>
      <c r="AN26" s="76">
        <f t="shared" ref="AN26:AN37" si="3">AM26/$AM$39</f>
        <v>2.0204992460258172E-3</v>
      </c>
    </row>
    <row r="27" spans="1:41">
      <c r="AL27" s="11" t="str">
        <f t="shared" si="1"/>
        <v>Leche descremada en polvo</v>
      </c>
      <c r="AM27" s="54">
        <f t="shared" si="2"/>
        <v>3231.6544299999996</v>
      </c>
      <c r="AN27" s="76">
        <f t="shared" si="3"/>
        <v>2.718543452290265E-2</v>
      </c>
    </row>
    <row r="28" spans="1:41">
      <c r="AL28" s="11" t="str">
        <f t="shared" si="1"/>
        <v>Leche entera en polvo</v>
      </c>
      <c r="AM28" s="54">
        <f t="shared" si="2"/>
        <v>11406.812689999999</v>
      </c>
      <c r="AN28" s="76">
        <f t="shared" si="3"/>
        <v>9.5956781956729839E-2</v>
      </c>
    </row>
    <row r="29" spans="1:41">
      <c r="AL29" s="11" t="str">
        <f t="shared" si="1"/>
        <v>Leche condensada</v>
      </c>
      <c r="AM29" s="54">
        <f t="shared" si="2"/>
        <v>30861.784299999999</v>
      </c>
      <c r="AN29" s="76">
        <f t="shared" si="3"/>
        <v>0.25961656313221432</v>
      </c>
    </row>
    <row r="30" spans="1:41">
      <c r="AL30" s="11" t="str">
        <f t="shared" si="1"/>
        <v>Leche crema y nata</v>
      </c>
      <c r="AM30" s="54">
        <f t="shared" si="2"/>
        <v>175.99851000000001</v>
      </c>
      <c r="AN30" s="76">
        <f t="shared" si="3"/>
        <v>1.4805407178803546E-3</v>
      </c>
    </row>
    <row r="31" spans="1:41">
      <c r="AL31" s="11" t="str">
        <f t="shared" si="1"/>
        <v>Yogur</v>
      </c>
      <c r="AM31" s="54">
        <f t="shared" si="2"/>
        <v>843.25718999999992</v>
      </c>
      <c r="AN31" s="76">
        <f t="shared" si="3"/>
        <v>7.0936771307914502E-3</v>
      </c>
    </row>
    <row r="32" spans="1:41">
      <c r="AL32" s="11" t="str">
        <f t="shared" si="1"/>
        <v>Suero y lactosuero</v>
      </c>
      <c r="AM32" s="54">
        <f t="shared" si="2"/>
        <v>6272.0045300000002</v>
      </c>
      <c r="AN32" s="76">
        <f t="shared" si="3"/>
        <v>5.2761572182599928E-2</v>
      </c>
    </row>
    <row r="33" spans="1:40">
      <c r="AL33" s="11" t="str">
        <f t="shared" si="1"/>
        <v>Mantequilla y demás materias grasas de la leche</v>
      </c>
      <c r="AM33" s="54">
        <f t="shared" si="2"/>
        <v>6030.8051599999999</v>
      </c>
      <c r="AN33" s="76">
        <f t="shared" si="3"/>
        <v>5.0732546548166488E-2</v>
      </c>
    </row>
    <row r="34" spans="1:40">
      <c r="AL34" s="11" t="str">
        <f t="shared" si="1"/>
        <v>Quesos</v>
      </c>
      <c r="AM34" s="54">
        <f t="shared" si="2"/>
        <v>16960.595419999998</v>
      </c>
      <c r="AN34" s="76">
        <f t="shared" si="3"/>
        <v>0.14267650401588655</v>
      </c>
    </row>
    <row r="35" spans="1:40">
      <c r="AL35" s="11" t="str">
        <f t="shared" si="1"/>
        <v>Manjar</v>
      </c>
      <c r="AM35" s="54">
        <f t="shared" si="2"/>
        <v>5670.4124000000002</v>
      </c>
      <c r="AN35" s="76">
        <f t="shared" si="3"/>
        <v>4.7700838179673591E-2</v>
      </c>
    </row>
    <row r="36" spans="1:40">
      <c r="AL36" s="11" t="str">
        <f t="shared" si="1"/>
        <v>Preparaciones para la alimentación infantil</v>
      </c>
      <c r="AM36" s="54">
        <f t="shared" si="2"/>
        <v>37151.811569999998</v>
      </c>
      <c r="AN36" s="76">
        <f t="shared" si="3"/>
        <v>0.31252974682798995</v>
      </c>
    </row>
    <row r="37" spans="1:40">
      <c r="AL37" s="11" t="s">
        <v>263</v>
      </c>
      <c r="AM37" s="54">
        <f t="shared" si="2"/>
        <v>29.159380000000002</v>
      </c>
      <c r="AN37" s="76">
        <f t="shared" si="3"/>
        <v>2.4529553913920098E-4</v>
      </c>
    </row>
    <row r="39" spans="1:40">
      <c r="AM39" s="37">
        <f>SUM(AM26:AM37)</f>
        <v>118874.48137999998</v>
      </c>
      <c r="AN39" s="76">
        <f>AM39/$AM$39</f>
        <v>1</v>
      </c>
    </row>
    <row r="44" spans="1:40">
      <c r="A44" s="473">
        <v>25</v>
      </c>
      <c r="B44" s="473"/>
      <c r="C44" s="473"/>
      <c r="D44" s="473"/>
      <c r="E44" s="381"/>
      <c r="F44" s="381"/>
      <c r="G44" s="381"/>
      <c r="H44" s="381"/>
    </row>
  </sheetData>
  <mergeCells count="5">
    <mergeCell ref="A5:A6"/>
    <mergeCell ref="A4:D4"/>
    <mergeCell ref="A3:D3"/>
    <mergeCell ref="A1:D1"/>
    <mergeCell ref="A44:D44"/>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36"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E3CB-31BF-4FE7-8B3C-791741BD948E}">
  <dimension ref="A1:AP53"/>
  <sheetViews>
    <sheetView view="pageBreakPreview" topLeftCell="A4" zoomScale="75" zoomScaleNormal="90" zoomScaleSheetLayoutView="75" workbookViewId="0">
      <selection activeCell="G28" sqref="G28"/>
    </sheetView>
  </sheetViews>
  <sheetFormatPr baseColWidth="10" defaultColWidth="10.90625" defaultRowHeight="12"/>
  <cols>
    <col min="1" max="1" width="10.453125" style="299" customWidth="1"/>
    <col min="2" max="8" width="8.0898437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4" width="4.7265625" style="299" customWidth="1"/>
    <col min="35" max="35" width="6.08984375" style="299" customWidth="1"/>
    <col min="36" max="38" width="4.7265625" style="299" customWidth="1"/>
    <col min="39" max="39" width="9.453125" style="299" customWidth="1"/>
    <col min="40" max="40" width="4.36328125" style="299" customWidth="1"/>
    <col min="41" max="41" width="5" style="299" customWidth="1"/>
    <col min="42" max="43" width="4.90625" style="299" customWidth="1"/>
    <col min="44" max="16384" width="10.90625" style="299"/>
  </cols>
  <sheetData>
    <row r="1" spans="1:41" ht="12.2" customHeight="1">
      <c r="A1" s="486" t="s">
        <v>313</v>
      </c>
      <c r="B1" s="486"/>
      <c r="C1" s="486"/>
      <c r="D1" s="486"/>
      <c r="E1" s="486"/>
      <c r="F1" s="486"/>
      <c r="G1" s="486"/>
      <c r="H1" s="486"/>
    </row>
    <row r="2" spans="1:41" ht="9.75" customHeight="1">
      <c r="A2" s="260"/>
      <c r="B2" s="260"/>
      <c r="C2" s="260"/>
      <c r="D2" s="260"/>
      <c r="E2" s="260"/>
      <c r="F2" s="260"/>
      <c r="G2" s="260"/>
      <c r="H2" s="260"/>
    </row>
    <row r="3" spans="1:41" ht="13.7" customHeight="1">
      <c r="A3" s="492" t="s">
        <v>363</v>
      </c>
      <c r="B3" s="492"/>
      <c r="C3" s="492"/>
      <c r="D3" s="492"/>
      <c r="E3" s="492"/>
      <c r="F3" s="492"/>
      <c r="G3" s="492"/>
      <c r="H3" s="492"/>
      <c r="AM3" s="299">
        <v>2017</v>
      </c>
    </row>
    <row r="4" spans="1:41" ht="13.7" customHeight="1">
      <c r="A4" s="489" t="s">
        <v>272</v>
      </c>
      <c r="B4" s="504" t="s">
        <v>271</v>
      </c>
      <c r="C4" s="504"/>
      <c r="D4" s="504"/>
      <c r="E4" s="504"/>
      <c r="F4" s="504"/>
      <c r="G4" s="504"/>
      <c r="H4" s="504"/>
      <c r="AM4" s="335" t="s">
        <v>268</v>
      </c>
      <c r="AN4" s="336">
        <v>3838.5935999999942</v>
      </c>
      <c r="AO4" s="331">
        <f>AN4/$AN$11*100</f>
        <v>24.559461320862624</v>
      </c>
    </row>
    <row r="5" spans="1:41" ht="13.7" customHeight="1">
      <c r="A5" s="493"/>
      <c r="B5" s="494">
        <v>2016</v>
      </c>
      <c r="C5" s="494">
        <v>2017</v>
      </c>
      <c r="D5" s="51" t="s">
        <v>269</v>
      </c>
      <c r="E5" s="492" t="s">
        <v>270</v>
      </c>
      <c r="F5" s="492"/>
      <c r="G5" s="51" t="s">
        <v>64</v>
      </c>
      <c r="H5" s="49" t="s">
        <v>269</v>
      </c>
      <c r="AM5" s="335" t="s">
        <v>297</v>
      </c>
      <c r="AN5" s="336">
        <v>2595.1085999999996</v>
      </c>
      <c r="AO5" s="331">
        <f t="shared" ref="AO5:AO10" si="0">AN5/$AN$11*100</f>
        <v>16.603599111179168</v>
      </c>
    </row>
    <row r="6" spans="1:41" ht="13.7" customHeight="1">
      <c r="A6" s="490"/>
      <c r="B6" s="495"/>
      <c r="C6" s="495"/>
      <c r="D6" s="207" t="s">
        <v>23</v>
      </c>
      <c r="E6" s="338">
        <v>2017</v>
      </c>
      <c r="F6" s="337">
        <v>2018</v>
      </c>
      <c r="G6" s="27" t="s">
        <v>23</v>
      </c>
      <c r="H6" s="27" t="s">
        <v>23</v>
      </c>
      <c r="AM6" s="335" t="s">
        <v>298</v>
      </c>
      <c r="AN6" s="336">
        <v>2749.2140800000002</v>
      </c>
      <c r="AO6" s="331">
        <f t="shared" si="0"/>
        <v>17.589571571351296</v>
      </c>
    </row>
    <row r="7" spans="1:41" ht="13.7" customHeight="1">
      <c r="A7" s="50"/>
      <c r="B7" s="27"/>
      <c r="C7" s="27"/>
      <c r="D7" s="27"/>
      <c r="E7" s="27"/>
      <c r="F7" s="27"/>
      <c r="G7" s="49"/>
      <c r="H7" s="51"/>
      <c r="AM7" s="335" t="s">
        <v>299</v>
      </c>
      <c r="AN7" s="336">
        <v>1776.6163200000001</v>
      </c>
      <c r="AO7" s="331">
        <f t="shared" si="0"/>
        <v>11.366855765365043</v>
      </c>
    </row>
    <row r="8" spans="1:41" ht="13.7" customHeight="1">
      <c r="A8" s="300" t="s">
        <v>268</v>
      </c>
      <c r="B8" s="323">
        <v>3940.4246399999934</v>
      </c>
      <c r="C8" s="323">
        <v>3838.5935999999942</v>
      </c>
      <c r="D8" s="333">
        <f t="shared" ref="D8:D15" si="1">(C8/$C$15)*100</f>
        <v>24.559461320862624</v>
      </c>
      <c r="E8" s="323">
        <v>2469.143999999998</v>
      </c>
      <c r="F8" s="323">
        <v>2552.063999999998</v>
      </c>
      <c r="G8" s="71">
        <f t="shared" ref="G8:G14" si="2">(F8/E8-1)*100</f>
        <v>3.3582488506138208</v>
      </c>
      <c r="H8" s="333">
        <f t="shared" ref="H8:H15" si="3">F8/$F$15*100</f>
        <v>29.08400774249748</v>
      </c>
      <c r="AM8" s="335" t="s">
        <v>300</v>
      </c>
      <c r="AN8" s="336">
        <v>1038.88456</v>
      </c>
      <c r="AO8" s="331">
        <f t="shared" si="0"/>
        <v>6.6468211607921779</v>
      </c>
    </row>
    <row r="9" spans="1:41" ht="13.7" customHeight="1">
      <c r="A9" s="300" t="s">
        <v>297</v>
      </c>
      <c r="B9" s="323">
        <v>2881.2580000000007</v>
      </c>
      <c r="C9" s="323">
        <v>2595.1085999999996</v>
      </c>
      <c r="D9" s="333">
        <f t="shared" si="1"/>
        <v>16.603599111179168</v>
      </c>
      <c r="E9" s="323">
        <v>1588.8735999999994</v>
      </c>
      <c r="F9" s="323">
        <v>1594.6336799999997</v>
      </c>
      <c r="G9" s="71">
        <f t="shared" si="2"/>
        <v>0.36252600584465444</v>
      </c>
      <c r="H9" s="333">
        <f t="shared" si="3"/>
        <v>18.172874307057846</v>
      </c>
      <c r="AM9" s="335" t="s">
        <v>301</v>
      </c>
      <c r="AN9" s="334">
        <v>1048.0384800000002</v>
      </c>
      <c r="AO9" s="331">
        <f t="shared" si="0"/>
        <v>6.7053882735426065</v>
      </c>
    </row>
    <row r="10" spans="1:41" ht="13.7" customHeight="1">
      <c r="A10" s="300" t="s">
        <v>298</v>
      </c>
      <c r="B10" s="323">
        <v>2238.4208400000002</v>
      </c>
      <c r="C10" s="323">
        <v>2749.2140800000002</v>
      </c>
      <c r="D10" s="333">
        <f t="shared" si="1"/>
        <v>17.589571571351296</v>
      </c>
      <c r="E10" s="323">
        <v>1597.5066399999996</v>
      </c>
      <c r="F10" s="323">
        <v>1322.5019199999999</v>
      </c>
      <c r="G10" s="71">
        <f t="shared" si="2"/>
        <v>-17.214621405266882</v>
      </c>
      <c r="H10" s="333">
        <f t="shared" si="3"/>
        <v>15.071587578034018</v>
      </c>
      <c r="AM10" s="11" t="s">
        <v>263</v>
      </c>
      <c r="AN10" s="54">
        <v>2583.3399399999962</v>
      </c>
      <c r="AO10" s="331">
        <f t="shared" si="0"/>
        <v>16.52830279690707</v>
      </c>
    </row>
    <row r="11" spans="1:41" ht="13.7" customHeight="1">
      <c r="A11" s="300" t="s">
        <v>299</v>
      </c>
      <c r="B11" s="323">
        <v>1295.7492799999993</v>
      </c>
      <c r="C11" s="323">
        <v>1776.6163200000001</v>
      </c>
      <c r="D11" s="333">
        <f t="shared" si="1"/>
        <v>11.366855765365043</v>
      </c>
      <c r="E11" s="323">
        <v>1017.2265600000001</v>
      </c>
      <c r="F11" s="323">
        <v>785.69951999999989</v>
      </c>
      <c r="G11" s="71">
        <f t="shared" si="2"/>
        <v>-22.760616867888327</v>
      </c>
      <c r="H11" s="333">
        <f t="shared" si="3"/>
        <v>8.9540430502356401</v>
      </c>
      <c r="AM11" s="37" t="s">
        <v>46</v>
      </c>
      <c r="AN11" s="37">
        <v>15629.795579999993</v>
      </c>
      <c r="AO11" s="331"/>
    </row>
    <row r="12" spans="1:41" ht="13.7" customHeight="1">
      <c r="A12" s="300" t="s">
        <v>300</v>
      </c>
      <c r="B12" s="323">
        <v>1032.0043199999998</v>
      </c>
      <c r="C12" s="323">
        <v>1038.88456</v>
      </c>
      <c r="D12" s="333">
        <f t="shared" si="1"/>
        <v>6.6468211607921779</v>
      </c>
      <c r="E12" s="323">
        <v>651.99212000000011</v>
      </c>
      <c r="F12" s="323">
        <v>670.30704000000003</v>
      </c>
      <c r="G12" s="71">
        <f t="shared" si="2"/>
        <v>2.8090707599349285</v>
      </c>
      <c r="H12" s="333">
        <f t="shared" si="3"/>
        <v>7.6389993124038362</v>
      </c>
      <c r="AM12" s="37"/>
      <c r="AN12" s="37"/>
      <c r="AO12" s="331"/>
    </row>
    <row r="13" spans="1:41" ht="13.7" customHeight="1">
      <c r="A13" s="300" t="s">
        <v>301</v>
      </c>
      <c r="B13" s="323">
        <v>1006.5795199999998</v>
      </c>
      <c r="C13" s="323">
        <v>1048.0384800000002</v>
      </c>
      <c r="D13" s="333">
        <f t="shared" si="1"/>
        <v>6.7053882735426065</v>
      </c>
      <c r="E13" s="323">
        <v>643.37303999999995</v>
      </c>
      <c r="F13" s="323">
        <v>613.6468799999999</v>
      </c>
      <c r="G13" s="71">
        <f t="shared" si="2"/>
        <v>-4.6203614624573124</v>
      </c>
      <c r="H13" s="333">
        <f t="shared" si="3"/>
        <v>6.993284889830127</v>
      </c>
      <c r="AG13" s="37"/>
      <c r="AO13" s="331"/>
    </row>
    <row r="14" spans="1:41" ht="13.7" customHeight="1">
      <c r="A14" s="300" t="s">
        <v>263</v>
      </c>
      <c r="B14" s="323">
        <v>2335.4142399999964</v>
      </c>
      <c r="C14" s="323">
        <v>2583.3399399999962</v>
      </c>
      <c r="D14" s="333">
        <f t="shared" si="1"/>
        <v>16.52830279690707</v>
      </c>
      <c r="E14" s="323">
        <f>+E15-SUM(E8:E13)</f>
        <v>1523.2089399999986</v>
      </c>
      <c r="F14" s="323">
        <f>+F15-SUM(F8:F13)</f>
        <v>1235.9486399999996</v>
      </c>
      <c r="G14" s="71">
        <f t="shared" si="2"/>
        <v>-18.858890100789406</v>
      </c>
      <c r="H14" s="333">
        <f t="shared" si="3"/>
        <v>14.085203119941053</v>
      </c>
      <c r="I14" s="73"/>
    </row>
    <row r="15" spans="1:41" ht="13.7" customHeight="1">
      <c r="A15" s="300" t="s">
        <v>46</v>
      </c>
      <c r="B15" s="66">
        <v>14729.85083999999</v>
      </c>
      <c r="C15" s="66">
        <f>SUM(C8:C14)</f>
        <v>15629.795579999993</v>
      </c>
      <c r="D15" s="333">
        <f t="shared" si="1"/>
        <v>100</v>
      </c>
      <c r="E15" s="66">
        <v>9491.324899999996</v>
      </c>
      <c r="F15" s="66">
        <v>8774.8016799999968</v>
      </c>
      <c r="G15" s="71">
        <f>(F15/E15-1)*100</f>
        <v>-7.5492434148998422</v>
      </c>
      <c r="H15" s="333">
        <f t="shared" si="3"/>
        <v>100</v>
      </c>
      <c r="AM15" s="299">
        <v>2018</v>
      </c>
      <c r="AO15" s="331">
        <f t="shared" ref="AO15:AO22" si="4">AN16/$AN$23*100</f>
        <v>29.08400774249748</v>
      </c>
    </row>
    <row r="16" spans="1:41" ht="13.7" customHeight="1">
      <c r="A16" s="300"/>
      <c r="B16" s="332"/>
      <c r="C16" s="332"/>
      <c r="D16" s="332"/>
      <c r="E16" s="332"/>
      <c r="F16" s="322"/>
      <c r="G16" s="322"/>
      <c r="H16" s="322"/>
      <c r="AM16" s="37" t="s">
        <v>268</v>
      </c>
      <c r="AN16" s="37">
        <v>2552.063999999998</v>
      </c>
      <c r="AO16" s="331">
        <f t="shared" si="4"/>
        <v>18.172874307057846</v>
      </c>
    </row>
    <row r="17" spans="1:42" ht="13.7" customHeight="1">
      <c r="A17" s="58" t="s">
        <v>264</v>
      </c>
      <c r="B17" s="67"/>
      <c r="C17" s="67"/>
      <c r="D17" s="67"/>
      <c r="E17" s="67"/>
      <c r="F17" s="67"/>
      <c r="G17" s="67"/>
      <c r="H17" s="68"/>
      <c r="AM17" s="37" t="s">
        <v>297</v>
      </c>
      <c r="AN17" s="37">
        <v>1594.6336799999997</v>
      </c>
      <c r="AO17" s="331">
        <f t="shared" si="4"/>
        <v>15.071587578034018</v>
      </c>
    </row>
    <row r="18" spans="1:42" ht="13.7" customHeight="1">
      <c r="A18" s="11"/>
      <c r="B18" s="11"/>
      <c r="C18" s="11"/>
      <c r="D18" s="11"/>
      <c r="E18" s="11"/>
      <c r="F18" s="54"/>
      <c r="G18" s="11"/>
      <c r="H18" s="11"/>
      <c r="AM18" s="37" t="s">
        <v>298</v>
      </c>
      <c r="AN18" s="37">
        <v>1322.5019199999999</v>
      </c>
      <c r="AO18" s="331">
        <f t="shared" si="4"/>
        <v>8.9540430502356401</v>
      </c>
    </row>
    <row r="19" spans="1:42" ht="12.2" customHeight="1">
      <c r="A19" s="11"/>
      <c r="B19" s="11"/>
      <c r="C19" s="11"/>
      <c r="D19" s="11"/>
      <c r="E19" s="11"/>
      <c r="F19" s="11"/>
      <c r="G19" s="11"/>
      <c r="H19" s="11"/>
      <c r="AM19" s="37" t="s">
        <v>299</v>
      </c>
      <c r="AN19" s="37">
        <v>785.69951999999989</v>
      </c>
      <c r="AO19" s="331">
        <f t="shared" si="4"/>
        <v>7.6389993124038362</v>
      </c>
      <c r="AP19" s="73">
        <f>SUM(AO15:AO17)</f>
        <v>62.328469627589349</v>
      </c>
    </row>
    <row r="20" spans="1:42" ht="12.2" customHeight="1">
      <c r="A20" s="11"/>
      <c r="B20" s="11"/>
      <c r="C20" s="11"/>
      <c r="D20" s="11"/>
      <c r="E20" s="11"/>
      <c r="F20" s="11"/>
      <c r="G20" s="11"/>
      <c r="H20" s="11"/>
      <c r="AM20" s="37" t="s">
        <v>300</v>
      </c>
      <c r="AN20" s="37">
        <v>670.30704000000003</v>
      </c>
      <c r="AO20" s="331">
        <f t="shared" si="4"/>
        <v>6.993284889830127</v>
      </c>
    </row>
    <row r="21" spans="1:42" ht="12.2" customHeight="1">
      <c r="AM21" s="37" t="s">
        <v>301</v>
      </c>
      <c r="AN21" s="37">
        <v>613.6468799999999</v>
      </c>
      <c r="AO21" s="331">
        <f t="shared" si="4"/>
        <v>14.085203119941053</v>
      </c>
    </row>
    <row r="22" spans="1:42" ht="12.2" customHeight="1">
      <c r="V22" s="107"/>
      <c r="AK22" s="73"/>
      <c r="AM22" s="37" t="s">
        <v>263</v>
      </c>
      <c r="AN22" s="54">
        <f>+AN23-SUM(AN16:AN21)</f>
        <v>1235.9486399999996</v>
      </c>
      <c r="AO22" s="331">
        <f t="shared" si="4"/>
        <v>100</v>
      </c>
    </row>
    <row r="23" spans="1:42" ht="12.2" customHeight="1">
      <c r="AN23" s="37">
        <v>8774.8016799999968</v>
      </c>
      <c r="AO23" s="331"/>
    </row>
    <row r="24" spans="1:42" ht="12.2" customHeight="1">
      <c r="AO24" s="331"/>
    </row>
    <row r="25" spans="1:42" ht="12.2" customHeight="1">
      <c r="AO25" s="73"/>
    </row>
    <row r="26" spans="1:42" ht="12.2" customHeight="1"/>
    <row r="27" spans="1:42" ht="12.2" customHeight="1"/>
    <row r="28" spans="1:42" ht="12.2" customHeight="1"/>
    <row r="29" spans="1:42" ht="12.2" customHeight="1"/>
    <row r="30" spans="1:42" ht="12.2" customHeight="1"/>
    <row r="31" spans="1:42" ht="12.2" customHeight="1">
      <c r="AO31" s="330"/>
    </row>
    <row r="32" spans="1:42" ht="12.2" customHeight="1"/>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c r="I45" s="299" t="s">
        <v>150</v>
      </c>
    </row>
    <row r="46" spans="9:9" ht="12.2" customHeight="1"/>
    <row r="47" spans="9:9" ht="12.2" customHeight="1"/>
    <row r="48" spans="9:9" ht="12.2" customHeight="1"/>
    <row r="49" spans="1:8" ht="12.2" customHeight="1"/>
    <row r="50" spans="1:8" ht="12.2" customHeight="1"/>
    <row r="51" spans="1:8" ht="12.2" customHeight="1"/>
    <row r="53" spans="1:8">
      <c r="A53" s="473">
        <v>26</v>
      </c>
      <c r="B53" s="473"/>
      <c r="C53" s="473"/>
      <c r="D53" s="473"/>
      <c r="E53" s="473"/>
      <c r="F53" s="473"/>
      <c r="G53" s="473"/>
      <c r="H53" s="473"/>
    </row>
  </sheetData>
  <mergeCells count="8">
    <mergeCell ref="A53:H53"/>
    <mergeCell ref="A1:H1"/>
    <mergeCell ref="A3:H3"/>
    <mergeCell ref="B4:H4"/>
    <mergeCell ref="E5:F5"/>
    <mergeCell ref="B5:B6"/>
    <mergeCell ref="C5:C6"/>
    <mergeCell ref="A4:A6"/>
  </mergeCells>
  <printOptions horizontalCentered="1"/>
  <pageMargins left="0.59055118110236227" right="0.59055118110236227" top="0.94488188976377963" bottom="0.78740157480314965" header="0.51181102362204722" footer="0.19685039370078741"/>
  <pageSetup firstPageNumber="0" orientation="portrait" r:id="rId1"/>
  <headerFooter alignWithMargins="0"/>
  <colBreaks count="1" manualBreakCount="1">
    <brk id="8"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E042-0684-44D3-8B16-8A03C7F6FD0D}">
  <dimension ref="A1:AP65"/>
  <sheetViews>
    <sheetView view="pageBreakPreview" topLeftCell="A22" zoomScale="90" zoomScaleNormal="90" zoomScaleSheetLayoutView="90" workbookViewId="0">
      <selection activeCell="G28" sqref="G28"/>
    </sheetView>
  </sheetViews>
  <sheetFormatPr baseColWidth="10" defaultColWidth="10.90625" defaultRowHeight="12"/>
  <cols>
    <col min="1" max="1" width="10.453125" style="299" customWidth="1"/>
    <col min="2" max="8" width="8.6328125" style="299" customWidth="1"/>
    <col min="9" max="9" width="7" style="299" customWidth="1"/>
    <col min="10" max="10" width="6.08984375" style="299" customWidth="1"/>
    <col min="11" max="11" width="6.1796875" style="299" customWidth="1"/>
    <col min="12" max="14" width="4.7265625" style="299" customWidth="1"/>
    <col min="15" max="15" width="6.26953125" style="299" customWidth="1"/>
    <col min="16" max="34" width="4.7265625" style="299" customWidth="1"/>
    <col min="35" max="35" width="6.08984375" style="299" customWidth="1"/>
    <col min="36" max="38" width="4.7265625" style="299" customWidth="1"/>
    <col min="39" max="39" width="9.453125" style="299" customWidth="1"/>
    <col min="40" max="40" width="4.36328125" style="299" customWidth="1"/>
    <col min="41" max="41" width="5" style="299" customWidth="1"/>
    <col min="42" max="43" width="4.90625" style="299" customWidth="1"/>
    <col min="44" max="16384" width="10.90625" style="299"/>
  </cols>
  <sheetData>
    <row r="1" spans="1:41" ht="12.2" customHeight="1">
      <c r="A1" s="486" t="s">
        <v>314</v>
      </c>
      <c r="B1" s="486"/>
      <c r="C1" s="486"/>
      <c r="D1" s="486"/>
      <c r="E1" s="486"/>
      <c r="F1" s="486"/>
      <c r="G1" s="486"/>
      <c r="H1" s="486"/>
    </row>
    <row r="2" spans="1:41" ht="9.75" customHeight="1">
      <c r="A2" s="329"/>
      <c r="B2" s="329"/>
      <c r="C2" s="329"/>
      <c r="D2" s="329"/>
      <c r="E2" s="329"/>
      <c r="F2" s="329"/>
      <c r="G2" s="329"/>
      <c r="H2" s="329"/>
    </row>
    <row r="3" spans="1:41" ht="13.7" customHeight="1">
      <c r="A3" s="505" t="s">
        <v>364</v>
      </c>
      <c r="B3" s="506"/>
      <c r="C3" s="506"/>
      <c r="D3" s="506"/>
      <c r="E3" s="506"/>
      <c r="F3" s="506"/>
      <c r="G3" s="506"/>
      <c r="H3" s="497"/>
      <c r="AM3" s="299">
        <v>2017</v>
      </c>
    </row>
    <row r="4" spans="1:41" ht="13.7" customHeight="1">
      <c r="A4" s="489" t="s">
        <v>272</v>
      </c>
      <c r="B4" s="505" t="s">
        <v>271</v>
      </c>
      <c r="C4" s="506"/>
      <c r="D4" s="506"/>
      <c r="E4" s="506"/>
      <c r="F4" s="506"/>
      <c r="G4" s="506"/>
      <c r="H4" s="497"/>
      <c r="AM4" s="335" t="s">
        <v>268</v>
      </c>
      <c r="AN4" s="336">
        <v>12427.682699999998</v>
      </c>
      <c r="AO4" s="331">
        <f>AN4/$AN$11*100</f>
        <v>43.362566859240772</v>
      </c>
    </row>
    <row r="5" spans="1:41" ht="13.7" customHeight="1">
      <c r="A5" s="493"/>
      <c r="B5" s="494">
        <v>2016</v>
      </c>
      <c r="C5" s="494">
        <v>2017</v>
      </c>
      <c r="D5" s="359" t="s">
        <v>269</v>
      </c>
      <c r="E5" s="492" t="s">
        <v>270</v>
      </c>
      <c r="F5" s="492"/>
      <c r="G5" s="359" t="s">
        <v>64</v>
      </c>
      <c r="H5" s="328" t="s">
        <v>269</v>
      </c>
      <c r="AM5" s="335" t="s">
        <v>302</v>
      </c>
      <c r="AN5" s="336">
        <v>4854.8560800000005</v>
      </c>
      <c r="AO5" s="331">
        <f t="shared" ref="AO5:AO10" si="0">AN5/$AN$11*100</f>
        <v>16.939523356272336</v>
      </c>
    </row>
    <row r="6" spans="1:41" ht="13.7" customHeight="1">
      <c r="A6" s="490"/>
      <c r="B6" s="495"/>
      <c r="C6" s="495"/>
      <c r="D6" s="207" t="s">
        <v>23</v>
      </c>
      <c r="E6" s="339">
        <v>2017</v>
      </c>
      <c r="F6" s="340">
        <v>2018</v>
      </c>
      <c r="G6" s="27" t="s">
        <v>23</v>
      </c>
      <c r="H6" s="27" t="s">
        <v>23</v>
      </c>
      <c r="AM6" s="335" t="s">
        <v>303</v>
      </c>
      <c r="AN6" s="336">
        <v>4180.1985499999992</v>
      </c>
      <c r="AO6" s="331">
        <f t="shared" si="0"/>
        <v>14.585513927650915</v>
      </c>
    </row>
    <row r="7" spans="1:41" ht="13.7" customHeight="1">
      <c r="A7" s="50"/>
      <c r="B7" s="27"/>
      <c r="C7" s="27"/>
      <c r="D7" s="27"/>
      <c r="E7" s="27"/>
      <c r="F7" s="27"/>
      <c r="G7" s="328"/>
      <c r="H7" s="359"/>
      <c r="AM7" s="335" t="s">
        <v>304</v>
      </c>
      <c r="AN7" s="336">
        <v>1935.1197899999997</v>
      </c>
      <c r="AO7" s="331">
        <f t="shared" si="0"/>
        <v>6.7520038369272948</v>
      </c>
    </row>
    <row r="8" spans="1:41" ht="13.7" customHeight="1">
      <c r="A8" s="300" t="s">
        <v>268</v>
      </c>
      <c r="B8" s="323">
        <v>13519.861980000009</v>
      </c>
      <c r="C8" s="323">
        <v>12427.682699999998</v>
      </c>
      <c r="D8" s="333">
        <f t="shared" ref="D8:D15" si="1">(C8/$C$15)*100</f>
        <v>43.362566859240772</v>
      </c>
      <c r="E8" s="323">
        <v>8450.4799400000047</v>
      </c>
      <c r="F8" s="323">
        <v>8557.1861000000026</v>
      </c>
      <c r="G8" s="71">
        <f t="shared" ref="G8:G14" si="2">(F8/E8-1)*100</f>
        <v>1.2627230732175088</v>
      </c>
      <c r="H8" s="333">
        <f t="shared" ref="H8:H15" si="3">F8/$F$15*100</f>
        <v>48.054806752243927</v>
      </c>
      <c r="AM8" s="335" t="s">
        <v>211</v>
      </c>
      <c r="AN8" s="336">
        <v>1868.8056699999988</v>
      </c>
      <c r="AO8" s="331">
        <f t="shared" si="0"/>
        <v>6.5206211623268437</v>
      </c>
    </row>
    <row r="9" spans="1:41" ht="13.7" customHeight="1">
      <c r="A9" s="300" t="s">
        <v>302</v>
      </c>
      <c r="B9" s="323">
        <v>4028.8098800000002</v>
      </c>
      <c r="C9" s="323">
        <v>4854.8560800000005</v>
      </c>
      <c r="D9" s="333">
        <f t="shared" si="1"/>
        <v>16.939523356272336</v>
      </c>
      <c r="E9" s="323">
        <v>2666.4907800000001</v>
      </c>
      <c r="F9" s="323">
        <v>2343.7228799999989</v>
      </c>
      <c r="G9" s="71">
        <f t="shared" si="2"/>
        <v>-12.104594638800936</v>
      </c>
      <c r="H9" s="333">
        <f t="shared" si="3"/>
        <v>13.161703948358971</v>
      </c>
      <c r="AM9" s="335" t="s">
        <v>277</v>
      </c>
      <c r="AN9" s="334">
        <v>1552.6279999999997</v>
      </c>
      <c r="AO9" s="331">
        <f t="shared" si="0"/>
        <v>5.4174166723398303</v>
      </c>
    </row>
    <row r="10" spans="1:41" ht="13.7" customHeight="1">
      <c r="A10" s="300" t="s">
        <v>303</v>
      </c>
      <c r="B10" s="323">
        <v>4233.9931199999992</v>
      </c>
      <c r="C10" s="323">
        <v>4180.1985499999992</v>
      </c>
      <c r="D10" s="333">
        <f t="shared" si="1"/>
        <v>14.585513927650915</v>
      </c>
      <c r="E10" s="323">
        <v>2523.2129899999995</v>
      </c>
      <c r="F10" s="323">
        <v>3382.7467399999991</v>
      </c>
      <c r="G10" s="71">
        <f t="shared" si="2"/>
        <v>34.065049340127239</v>
      </c>
      <c r="H10" s="333">
        <f t="shared" si="3"/>
        <v>18.996576559493437</v>
      </c>
      <c r="AM10" s="11" t="s">
        <v>263</v>
      </c>
      <c r="AN10" s="54">
        <f>+AN11-SUM(AN4:AN9)</f>
        <v>1840.6424200000001</v>
      </c>
      <c r="AO10" s="331">
        <f t="shared" si="0"/>
        <v>6.4223541852420132</v>
      </c>
    </row>
    <row r="11" spans="1:41" ht="13.7" customHeight="1">
      <c r="A11" s="300" t="s">
        <v>304</v>
      </c>
      <c r="B11" s="323">
        <v>1689.3134700000001</v>
      </c>
      <c r="C11" s="323">
        <v>1935.1197899999997</v>
      </c>
      <c r="D11" s="333">
        <f t="shared" si="1"/>
        <v>6.7520038369272948</v>
      </c>
      <c r="E11" s="323">
        <v>1160.9284500000003</v>
      </c>
      <c r="F11" s="323">
        <v>827.93060000000014</v>
      </c>
      <c r="G11" s="71">
        <f t="shared" si="2"/>
        <v>-28.683753077116858</v>
      </c>
      <c r="H11" s="333">
        <f t="shared" si="3"/>
        <v>4.6494308435420564</v>
      </c>
      <c r="AM11" s="37" t="s">
        <v>46</v>
      </c>
      <c r="AN11" s="37">
        <v>28659.933209999996</v>
      </c>
      <c r="AO11" s="331"/>
    </row>
    <row r="12" spans="1:41" ht="13.7" customHeight="1">
      <c r="A12" s="300" t="s">
        <v>211</v>
      </c>
      <c r="B12" s="323">
        <v>1684.065959999999</v>
      </c>
      <c r="C12" s="323">
        <v>1868.8056699999988</v>
      </c>
      <c r="D12" s="333">
        <f t="shared" si="1"/>
        <v>6.5206211623268437</v>
      </c>
      <c r="E12" s="323">
        <v>1044.7951900000003</v>
      </c>
      <c r="F12" s="323">
        <v>632.4387200000001</v>
      </c>
      <c r="G12" s="71">
        <f t="shared" si="2"/>
        <v>-39.467684570791342</v>
      </c>
      <c r="H12" s="333">
        <f t="shared" si="3"/>
        <v>3.5516021408295071</v>
      </c>
      <c r="AM12" s="37"/>
      <c r="AN12" s="37"/>
      <c r="AO12" s="331"/>
    </row>
    <row r="13" spans="1:41" ht="13.7" customHeight="1">
      <c r="A13" s="300" t="s">
        <v>277</v>
      </c>
      <c r="B13" s="323">
        <v>1954.4495999999999</v>
      </c>
      <c r="C13" s="323">
        <v>1552.6279999999997</v>
      </c>
      <c r="D13" s="333">
        <f t="shared" si="1"/>
        <v>5.4174166723398303</v>
      </c>
      <c r="E13" s="323">
        <v>1221.5711999999999</v>
      </c>
      <c r="F13" s="323">
        <v>881.18399999999986</v>
      </c>
      <c r="G13" s="71">
        <f t="shared" si="2"/>
        <v>-27.864704079467494</v>
      </c>
      <c r="H13" s="333">
        <f t="shared" si="3"/>
        <v>4.9484873109361605</v>
      </c>
      <c r="AG13" s="37"/>
      <c r="AO13" s="331"/>
    </row>
    <row r="14" spans="1:41" ht="13.7" customHeight="1">
      <c r="A14" s="300" t="s">
        <v>263</v>
      </c>
      <c r="B14" s="323">
        <f>+B15-SUM(B8:B13)</f>
        <v>1887.904039999994</v>
      </c>
      <c r="C14" s="323">
        <f>+C15-SUM(C8:C13)</f>
        <v>1840.6424200000001</v>
      </c>
      <c r="D14" s="333">
        <f t="shared" si="1"/>
        <v>6.4223541852420132</v>
      </c>
      <c r="E14" s="323">
        <f>+E15-SUM(E8:E13)</f>
        <v>972.69774999999936</v>
      </c>
      <c r="F14" s="323">
        <f>+F15-SUM(F8:F13)</f>
        <v>1181.9296799999975</v>
      </c>
      <c r="G14" s="71">
        <f t="shared" si="2"/>
        <v>21.51047743248078</v>
      </c>
      <c r="H14" s="333">
        <f t="shared" si="3"/>
        <v>6.6373924445959371</v>
      </c>
      <c r="I14" s="73"/>
    </row>
    <row r="15" spans="1:41" ht="13.7" customHeight="1">
      <c r="A15" s="300" t="s">
        <v>46</v>
      </c>
      <c r="B15" s="66">
        <v>28998.398050000003</v>
      </c>
      <c r="C15" s="66">
        <v>28659.933209999996</v>
      </c>
      <c r="D15" s="333">
        <f t="shared" si="1"/>
        <v>100</v>
      </c>
      <c r="E15" s="66">
        <v>18040.176300000003</v>
      </c>
      <c r="F15" s="66">
        <v>17807.138719999999</v>
      </c>
      <c r="G15" s="71">
        <f>(F15/E15-1)*100</f>
        <v>-1.2917699701194385</v>
      </c>
      <c r="H15" s="333">
        <f t="shared" si="3"/>
        <v>100</v>
      </c>
      <c r="AM15" s="299">
        <v>2018</v>
      </c>
      <c r="AO15" s="331">
        <f t="shared" ref="AO15:AO22" si="4">AN16/$AN$23*100</f>
        <v>48.054806752243927</v>
      </c>
    </row>
    <row r="16" spans="1:41" ht="13.7" customHeight="1">
      <c r="A16" s="300"/>
      <c r="B16" s="332"/>
      <c r="C16" s="332"/>
      <c r="D16" s="332"/>
      <c r="E16" s="332"/>
      <c r="F16" s="322"/>
      <c r="G16" s="322"/>
      <c r="H16" s="322"/>
      <c r="AM16" s="37" t="s">
        <v>268</v>
      </c>
      <c r="AN16" s="37">
        <v>8557.1861000000026</v>
      </c>
      <c r="AO16" s="331">
        <f t="shared" si="4"/>
        <v>18.996576559493437</v>
      </c>
    </row>
    <row r="17" spans="1:42" ht="13.7" customHeight="1">
      <c r="A17" s="58" t="s">
        <v>264</v>
      </c>
      <c r="B17" s="67"/>
      <c r="C17" s="67"/>
      <c r="D17" s="67"/>
      <c r="E17" s="67"/>
      <c r="F17" s="67"/>
      <c r="G17" s="67"/>
      <c r="H17" s="68"/>
      <c r="AM17" s="37" t="s">
        <v>303</v>
      </c>
      <c r="AN17" s="37">
        <v>3382.7467399999991</v>
      </c>
      <c r="AO17" s="331">
        <f t="shared" si="4"/>
        <v>13.161703948358971</v>
      </c>
    </row>
    <row r="18" spans="1:42" ht="13.7" customHeight="1">
      <c r="A18" s="11"/>
      <c r="B18" s="11"/>
      <c r="C18" s="11"/>
      <c r="D18" s="11"/>
      <c r="E18" s="11"/>
      <c r="F18" s="54"/>
      <c r="G18" s="11"/>
      <c r="H18" s="11"/>
      <c r="AM18" s="37" t="s">
        <v>302</v>
      </c>
      <c r="AN18" s="37">
        <v>2343.7228799999989</v>
      </c>
      <c r="AO18" s="331">
        <f t="shared" si="4"/>
        <v>4.9484873109361605</v>
      </c>
    </row>
    <row r="19" spans="1:42" ht="12.2" customHeight="1">
      <c r="A19" s="11"/>
      <c r="B19" s="11"/>
      <c r="C19" s="11"/>
      <c r="D19" s="11"/>
      <c r="E19" s="11"/>
      <c r="F19" s="11"/>
      <c r="G19" s="11"/>
      <c r="H19" s="11"/>
      <c r="AM19" s="37" t="s">
        <v>277</v>
      </c>
      <c r="AN19" s="37">
        <v>881.18399999999986</v>
      </c>
      <c r="AO19" s="331">
        <f t="shared" si="4"/>
        <v>4.6494308435420564</v>
      </c>
      <c r="AP19" s="73">
        <f>SUM(AO15:AO17)</f>
        <v>80.213087260096344</v>
      </c>
    </row>
    <row r="20" spans="1:42" ht="12.2" customHeight="1">
      <c r="A20" s="11"/>
      <c r="B20" s="11"/>
      <c r="C20" s="11"/>
      <c r="D20" s="11"/>
      <c r="E20" s="11"/>
      <c r="F20" s="11"/>
      <c r="G20" s="11"/>
      <c r="H20" s="11"/>
      <c r="AM20" s="37" t="s">
        <v>304</v>
      </c>
      <c r="AN20" s="37">
        <v>827.93060000000014</v>
      </c>
      <c r="AO20" s="331">
        <f t="shared" si="4"/>
        <v>3.5516021408295071</v>
      </c>
    </row>
    <row r="21" spans="1:42" ht="12.2" customHeight="1">
      <c r="AM21" s="37" t="s">
        <v>211</v>
      </c>
      <c r="AN21" s="37">
        <v>632.4387200000001</v>
      </c>
      <c r="AO21" s="331">
        <f t="shared" si="4"/>
        <v>6.6373924445959371</v>
      </c>
    </row>
    <row r="22" spans="1:42" ht="12.2" customHeight="1">
      <c r="V22" s="107"/>
      <c r="AK22" s="73"/>
      <c r="AM22" s="37" t="s">
        <v>263</v>
      </c>
      <c r="AN22" s="54">
        <f>+AN23-SUM(AN16:AN21)</f>
        <v>1181.9296799999975</v>
      </c>
      <c r="AO22" s="331">
        <f t="shared" si="4"/>
        <v>100</v>
      </c>
    </row>
    <row r="23" spans="1:42" ht="12.2" customHeight="1">
      <c r="AN23" s="37">
        <v>17807.138719999999</v>
      </c>
      <c r="AO23" s="331"/>
    </row>
    <row r="24" spans="1:42" ht="12.2" customHeight="1">
      <c r="AO24" s="331"/>
    </row>
    <row r="25" spans="1:42" ht="12.2" customHeight="1">
      <c r="AO25" s="73"/>
    </row>
    <row r="26" spans="1:42" ht="12.2" customHeight="1"/>
    <row r="27" spans="1:42" ht="12.2" customHeight="1"/>
    <row r="28" spans="1:42" ht="12.2" customHeight="1"/>
    <row r="29" spans="1:42" ht="12.2" customHeight="1"/>
    <row r="30" spans="1:42" ht="12.2" customHeight="1"/>
    <row r="31" spans="1:42" ht="12.2" customHeight="1">
      <c r="AO31" s="330"/>
    </row>
    <row r="32" spans="1:42" ht="12.2" customHeight="1"/>
    <row r="33" spans="9:9" ht="12.2" customHeight="1"/>
    <row r="34" spans="9:9" ht="12.2" customHeight="1"/>
    <row r="35" spans="9:9" ht="12.2" customHeight="1"/>
    <row r="36" spans="9:9" ht="12.2" customHeight="1"/>
    <row r="37" spans="9:9" ht="12.2" customHeight="1"/>
    <row r="38" spans="9:9" ht="12.2" customHeight="1"/>
    <row r="39" spans="9:9" ht="12.2" customHeight="1"/>
    <row r="40" spans="9:9" ht="12.2" customHeight="1"/>
    <row r="41" spans="9:9" ht="12.2" customHeight="1"/>
    <row r="42" spans="9:9" ht="12.2" customHeight="1"/>
    <row r="43" spans="9:9" ht="12.2" customHeight="1"/>
    <row r="44" spans="9:9" ht="12.2" customHeight="1"/>
    <row r="45" spans="9:9" ht="12.2" customHeight="1">
      <c r="I45" s="299" t="s">
        <v>150</v>
      </c>
    </row>
    <row r="46" spans="9:9" ht="12.2" customHeight="1"/>
    <row r="47" spans="9:9" ht="12.2" customHeight="1"/>
    <row r="48" spans="9:9" ht="12.2" customHeight="1"/>
    <row r="49" spans="9:9" ht="12.2" customHeight="1"/>
    <row r="50" spans="9:9" ht="12.2" customHeight="1"/>
    <row r="51" spans="9:9" ht="12.2" customHeight="1"/>
    <row r="54" spans="9:9">
      <c r="I54" s="381"/>
    </row>
    <row r="65" spans="1:8">
      <c r="A65" s="473">
        <v>27</v>
      </c>
      <c r="B65" s="473"/>
      <c r="C65" s="473"/>
      <c r="D65" s="473"/>
      <c r="E65" s="473"/>
      <c r="F65" s="473"/>
      <c r="G65" s="473"/>
      <c r="H65" s="473"/>
    </row>
  </sheetData>
  <mergeCells count="8">
    <mergeCell ref="A65:H65"/>
    <mergeCell ref="A1:H1"/>
    <mergeCell ref="A3:H3"/>
    <mergeCell ref="A4:A6"/>
    <mergeCell ref="B4:H4"/>
    <mergeCell ref="B5:B6"/>
    <mergeCell ref="C5:C6"/>
    <mergeCell ref="E5:F5"/>
  </mergeCells>
  <pageMargins left="0.7" right="0.7" top="0.75" bottom="0.75" header="0.3" footer="0.3"/>
  <pageSetup scale="8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27CC-D145-4C03-A223-40FD10DFAEFA}">
  <dimension ref="A1:BC56"/>
  <sheetViews>
    <sheetView view="pageBreakPreview" topLeftCell="A7" zoomScale="90" zoomScaleNormal="90" zoomScaleSheetLayoutView="90" workbookViewId="0">
      <selection activeCell="G28" sqref="G28"/>
    </sheetView>
  </sheetViews>
  <sheetFormatPr baseColWidth="10" defaultColWidth="10.90625" defaultRowHeight="12.75"/>
  <cols>
    <col min="1" max="1" width="7.6328125" style="361" customWidth="1"/>
    <col min="2" max="4" width="8.26953125" style="361" customWidth="1"/>
    <col min="5" max="5" width="7.7265625" style="361" customWidth="1"/>
    <col min="6" max="6" width="8.26953125" style="361" customWidth="1"/>
    <col min="7" max="7" width="10.08984375" style="361" customWidth="1"/>
    <col min="8" max="8" width="8.26953125" style="361" customWidth="1"/>
    <col min="9" max="36" width="4.26953125" style="361" customWidth="1"/>
    <col min="37" max="46" width="2.453125" style="363" customWidth="1"/>
    <col min="47" max="47" width="2.453125" style="362" customWidth="1"/>
    <col min="48" max="52" width="4.26953125" style="38" customWidth="1"/>
    <col min="53" max="53" width="4.36328125" style="38" customWidth="1"/>
    <col min="54" max="55" width="4.54296875" style="361" customWidth="1"/>
    <col min="56" max="16384" width="10.90625" style="361"/>
  </cols>
  <sheetData>
    <row r="1" spans="37:55" ht="12.2" customHeight="1"/>
    <row r="2" spans="37:55" ht="12.2" customHeight="1"/>
    <row r="3" spans="37:55" ht="12.2" customHeight="1"/>
    <row r="4" spans="37:55" ht="12.2" customHeight="1"/>
    <row r="5" spans="37:55" ht="12.2" customHeight="1"/>
    <row r="6" spans="37:55" ht="12.2" customHeight="1"/>
    <row r="7" spans="37:55" ht="12.2" customHeight="1">
      <c r="AK7" s="363" t="s">
        <v>296</v>
      </c>
    </row>
    <row r="8" spans="37:55" ht="12.2" customHeight="1"/>
    <row r="9" spans="37:55" ht="12.2" customHeight="1">
      <c r="AK9" s="373"/>
      <c r="AL9" s="376">
        <v>2002</v>
      </c>
      <c r="AM9" s="376">
        <v>2003</v>
      </c>
      <c r="AN9" s="375">
        <v>2004</v>
      </c>
      <c r="AO9" s="375">
        <v>2005</v>
      </c>
      <c r="AP9" s="368">
        <v>2006</v>
      </c>
      <c r="AQ9" s="368">
        <v>2007</v>
      </c>
      <c r="AR9" s="368">
        <v>2008</v>
      </c>
      <c r="AS9" s="363">
        <v>2009</v>
      </c>
      <c r="AT9" s="363">
        <v>2010</v>
      </c>
      <c r="AU9" s="367">
        <v>2011</v>
      </c>
      <c r="AV9" s="38">
        <v>2012</v>
      </c>
      <c r="AW9" s="38">
        <v>2013</v>
      </c>
      <c r="AX9" s="38">
        <v>2014</v>
      </c>
      <c r="AY9" s="38">
        <v>2015</v>
      </c>
      <c r="AZ9" s="309">
        <v>2016</v>
      </c>
      <c r="BA9" s="309">
        <v>2017</v>
      </c>
      <c r="BB9" s="366" t="s">
        <v>295</v>
      </c>
      <c r="BC9" s="366" t="s">
        <v>294</v>
      </c>
    </row>
    <row r="10" spans="37:55" ht="12.2" customHeight="1">
      <c r="AK10" s="374" t="s">
        <v>291</v>
      </c>
      <c r="AL10" s="372">
        <v>25668</v>
      </c>
      <c r="AM10" s="372">
        <v>72162</v>
      </c>
      <c r="AN10" s="372">
        <v>50688</v>
      </c>
      <c r="AO10" s="372">
        <v>85423</v>
      </c>
      <c r="AP10" s="362">
        <v>86123</v>
      </c>
      <c r="AQ10" s="362">
        <v>73945</v>
      </c>
      <c r="AR10" s="362">
        <v>102085</v>
      </c>
      <c r="AS10" s="362">
        <v>76384</v>
      </c>
      <c r="AT10" s="362">
        <v>89288</v>
      </c>
      <c r="AU10" s="362">
        <v>128986</v>
      </c>
      <c r="AV10" s="44">
        <v>187700.777</v>
      </c>
      <c r="AW10" s="44">
        <v>219229.93400000001</v>
      </c>
      <c r="AX10" s="44">
        <v>224997.76699999999</v>
      </c>
      <c r="AY10" s="44">
        <v>212555</v>
      </c>
      <c r="AZ10" s="44">
        <v>209550.78563</v>
      </c>
      <c r="BA10" s="44">
        <v>325644.84794000001</v>
      </c>
      <c r="BB10" s="44">
        <v>204666.86642999999</v>
      </c>
      <c r="BC10" s="44">
        <v>199984.00078</v>
      </c>
    </row>
    <row r="11" spans="37:55" ht="12.2" customHeight="1">
      <c r="AK11" s="373" t="s">
        <v>292</v>
      </c>
      <c r="AL11" s="372">
        <v>44970</v>
      </c>
      <c r="AM11" s="372">
        <v>55458</v>
      </c>
      <c r="AN11" s="372">
        <v>85519</v>
      </c>
      <c r="AO11" s="372">
        <v>115211</v>
      </c>
      <c r="AP11" s="362">
        <v>121980</v>
      </c>
      <c r="AQ11" s="362">
        <v>173548</v>
      </c>
      <c r="AR11" s="362">
        <v>226406</v>
      </c>
      <c r="AS11" s="362">
        <v>129655</v>
      </c>
      <c r="AT11" s="362">
        <v>159263</v>
      </c>
      <c r="AU11" s="362">
        <v>201828</v>
      </c>
      <c r="AV11" s="44">
        <v>212166.80900000001</v>
      </c>
      <c r="AW11" s="44">
        <v>269747.93300000002</v>
      </c>
      <c r="AX11" s="44">
        <v>299788.25543999998</v>
      </c>
      <c r="AY11" s="44">
        <v>172765.05684</v>
      </c>
      <c r="AZ11" s="44">
        <v>169372.28246000002</v>
      </c>
      <c r="BA11" s="44">
        <v>187262.05431000001</v>
      </c>
      <c r="BB11" s="44">
        <v>124922.16313</v>
      </c>
      <c r="BC11" s="44">
        <v>118874.48138</v>
      </c>
    </row>
    <row r="12" spans="37:55" ht="12.2" customHeight="1">
      <c r="AK12" s="363" t="s">
        <v>290</v>
      </c>
      <c r="AL12" s="362">
        <f t="shared" ref="AL12:BC12" si="0">AL11-AL10</f>
        <v>19302</v>
      </c>
      <c r="AM12" s="362">
        <f t="shared" si="0"/>
        <v>-16704</v>
      </c>
      <c r="AN12" s="362">
        <f t="shared" si="0"/>
        <v>34831</v>
      </c>
      <c r="AO12" s="362">
        <f t="shared" si="0"/>
        <v>29788</v>
      </c>
      <c r="AP12" s="362">
        <f t="shared" si="0"/>
        <v>35857</v>
      </c>
      <c r="AQ12" s="362">
        <f t="shared" si="0"/>
        <v>99603</v>
      </c>
      <c r="AR12" s="362">
        <f t="shared" si="0"/>
        <v>124321</v>
      </c>
      <c r="AS12" s="362">
        <f t="shared" si="0"/>
        <v>53271</v>
      </c>
      <c r="AT12" s="362">
        <f t="shared" si="0"/>
        <v>69975</v>
      </c>
      <c r="AU12" s="362">
        <f t="shared" si="0"/>
        <v>72842</v>
      </c>
      <c r="AV12" s="44">
        <f t="shared" si="0"/>
        <v>24466.032000000007</v>
      </c>
      <c r="AW12" s="44">
        <f t="shared" si="0"/>
        <v>50517.999000000011</v>
      </c>
      <c r="AX12" s="44">
        <f t="shared" si="0"/>
        <v>74790.488439999986</v>
      </c>
      <c r="AY12" s="44">
        <f t="shared" si="0"/>
        <v>-39789.943159999995</v>
      </c>
      <c r="AZ12" s="44">
        <f t="shared" si="0"/>
        <v>-40178.503169999982</v>
      </c>
      <c r="BA12" s="44">
        <f t="shared" si="0"/>
        <v>-138382.79363</v>
      </c>
      <c r="BB12" s="44">
        <f t="shared" si="0"/>
        <v>-79744.703299999994</v>
      </c>
      <c r="BC12" s="44">
        <f t="shared" si="0"/>
        <v>-81109.519400000005</v>
      </c>
    </row>
    <row r="13" spans="37:55" ht="12.2" customHeight="1"/>
    <row r="14" spans="37:55" ht="12.2" customHeight="1"/>
    <row r="15" spans="37:55" ht="12.2" customHeight="1">
      <c r="AR15" s="362"/>
      <c r="AS15" s="362"/>
      <c r="AT15" s="362"/>
    </row>
    <row r="16" spans="37:55" ht="12.2" customHeight="1"/>
    <row r="17" spans="37:55" ht="12.2" customHeight="1">
      <c r="AR17" s="362"/>
      <c r="AS17" s="362"/>
      <c r="AT17" s="362"/>
    </row>
    <row r="18" spans="37:55" ht="12.2" customHeight="1"/>
    <row r="19" spans="37:55" ht="12.2" customHeight="1"/>
    <row r="20" spans="37:55" ht="12.2" customHeight="1"/>
    <row r="21" spans="37:55" ht="12.2" customHeight="1"/>
    <row r="22" spans="37:55" ht="12.2" customHeight="1"/>
    <row r="23" spans="37:55" ht="12.2" customHeight="1"/>
    <row r="24" spans="37:55" ht="12.2" customHeight="1"/>
    <row r="25" spans="37:55" ht="12.2" customHeight="1"/>
    <row r="26" spans="37:55" ht="12.2" customHeight="1"/>
    <row r="27" spans="37:55" ht="12.2" customHeight="1"/>
    <row r="28" spans="37:55" ht="12.2" customHeight="1"/>
    <row r="29" spans="37:55" ht="12.2" customHeight="1"/>
    <row r="30" spans="37:55" ht="12.2" customHeight="1">
      <c r="AK30" s="363" t="s">
        <v>293</v>
      </c>
    </row>
    <row r="31" spans="37:55" ht="12.2" customHeight="1"/>
    <row r="32" spans="37:55" ht="12.2" customHeight="1">
      <c r="AL32" s="371">
        <v>2002</v>
      </c>
      <c r="AM32" s="370">
        <v>2003</v>
      </c>
      <c r="AN32" s="369">
        <v>2004</v>
      </c>
      <c r="AO32" s="369">
        <v>2005</v>
      </c>
      <c r="AP32" s="368">
        <v>2006</v>
      </c>
      <c r="AQ32" s="368">
        <v>2007</v>
      </c>
      <c r="AR32" s="368">
        <v>2008</v>
      </c>
      <c r="AS32" s="368">
        <v>2009</v>
      </c>
      <c r="AT32" s="363">
        <v>2010</v>
      </c>
      <c r="AU32" s="367">
        <v>2011</v>
      </c>
      <c r="AV32" s="38">
        <f>AV9</f>
        <v>2012</v>
      </c>
      <c r="AW32" s="38">
        <v>2013</v>
      </c>
      <c r="AX32" s="38">
        <v>2014</v>
      </c>
      <c r="AY32" s="38">
        <f>AY9</f>
        <v>2015</v>
      </c>
      <c r="AZ32" s="309">
        <f>AZ9</f>
        <v>2016</v>
      </c>
      <c r="BA32" s="309">
        <f>BA9</f>
        <v>2017</v>
      </c>
      <c r="BB32" s="366" t="str">
        <f>BB9</f>
        <v>ene-jul 2017</v>
      </c>
      <c r="BC32" s="366" t="str">
        <f>BC9</f>
        <v>ene-jul 2018</v>
      </c>
    </row>
    <row r="33" spans="37:55" ht="12.2" customHeight="1">
      <c r="AK33" s="363" t="s">
        <v>292</v>
      </c>
      <c r="AL33" s="364">
        <v>5438</v>
      </c>
      <c r="AM33" s="365">
        <v>1732</v>
      </c>
      <c r="AN33" s="364">
        <v>124.8</v>
      </c>
      <c r="AO33" s="364">
        <v>2683.14</v>
      </c>
      <c r="AP33" s="362">
        <v>51.2</v>
      </c>
      <c r="AQ33" s="362">
        <v>3.5459999999999998</v>
      </c>
      <c r="AR33" s="362">
        <v>905.94100000000003</v>
      </c>
      <c r="AS33" s="362">
        <v>46.076000000000001</v>
      </c>
      <c r="AT33" s="362">
        <v>10904.166999999999</v>
      </c>
      <c r="AU33" s="362">
        <v>19332</v>
      </c>
      <c r="AV33" s="44">
        <v>24722.592000000001</v>
      </c>
      <c r="AW33" s="44">
        <v>22047.008000000002</v>
      </c>
      <c r="AX33" s="44">
        <v>18627.3737</v>
      </c>
      <c r="AY33" s="44">
        <v>3938.3812699999999</v>
      </c>
      <c r="AZ33" s="44">
        <v>16792.135309999998</v>
      </c>
      <c r="BA33" s="44">
        <v>15366.00102</v>
      </c>
      <c r="BB33" s="44">
        <v>11514.476570000001</v>
      </c>
      <c r="BC33" s="44">
        <v>9578.0588900000002</v>
      </c>
    </row>
    <row r="34" spans="37:55" ht="12.2" customHeight="1">
      <c r="AK34" s="363" t="s">
        <v>291</v>
      </c>
      <c r="AL34" s="364">
        <v>15926</v>
      </c>
      <c r="AM34" s="365">
        <v>48103</v>
      </c>
      <c r="AN34" s="364">
        <v>34183</v>
      </c>
      <c r="AO34" s="364">
        <v>65933</v>
      </c>
      <c r="AP34" s="362">
        <v>67546</v>
      </c>
      <c r="AQ34" s="362">
        <v>40935</v>
      </c>
      <c r="AR34" s="362">
        <v>52177</v>
      </c>
      <c r="AS34" s="362">
        <v>53324</v>
      </c>
      <c r="AT34" s="362">
        <v>48690</v>
      </c>
      <c r="AU34" s="362">
        <v>66968</v>
      </c>
      <c r="AV34" s="44">
        <v>81738.159</v>
      </c>
      <c r="AW34" s="44">
        <v>76079.263999999996</v>
      </c>
      <c r="AX34" s="44">
        <v>70930.066999999995</v>
      </c>
      <c r="AY34" s="44">
        <v>64911.697899999999</v>
      </c>
      <c r="AZ34" s="44">
        <v>58790.327840000005</v>
      </c>
      <c r="BA34" s="44">
        <v>66154.130780000007</v>
      </c>
      <c r="BB34" s="44">
        <v>37629.72711</v>
      </c>
      <c r="BC34" s="44">
        <v>39597.96269</v>
      </c>
    </row>
    <row r="35" spans="37:55" ht="12.2" customHeight="1">
      <c r="AK35" s="363" t="s">
        <v>290</v>
      </c>
      <c r="AL35" s="362">
        <f t="shared" ref="AL35:BC35" si="1">AL33-AL34</f>
        <v>-10488</v>
      </c>
      <c r="AM35" s="362">
        <f t="shared" si="1"/>
        <v>-46371</v>
      </c>
      <c r="AN35" s="362">
        <f t="shared" si="1"/>
        <v>-34058.199999999997</v>
      </c>
      <c r="AO35" s="362">
        <f t="shared" si="1"/>
        <v>-63249.86</v>
      </c>
      <c r="AP35" s="362">
        <f t="shared" si="1"/>
        <v>-67494.8</v>
      </c>
      <c r="AQ35" s="362">
        <f t="shared" si="1"/>
        <v>-40931.453999999998</v>
      </c>
      <c r="AR35" s="362">
        <f t="shared" si="1"/>
        <v>-51271.059000000001</v>
      </c>
      <c r="AS35" s="362">
        <f t="shared" si="1"/>
        <v>-53277.923999999999</v>
      </c>
      <c r="AT35" s="362">
        <f t="shared" si="1"/>
        <v>-37785.832999999999</v>
      </c>
      <c r="AU35" s="362">
        <f t="shared" si="1"/>
        <v>-47636</v>
      </c>
      <c r="AV35" s="44">
        <f t="shared" si="1"/>
        <v>-57015.566999999995</v>
      </c>
      <c r="AW35" s="44">
        <f t="shared" si="1"/>
        <v>-54032.255999999994</v>
      </c>
      <c r="AX35" s="44">
        <f t="shared" si="1"/>
        <v>-52302.693299999999</v>
      </c>
      <c r="AY35" s="44">
        <f t="shared" si="1"/>
        <v>-60973.316630000001</v>
      </c>
      <c r="AZ35" s="44">
        <f t="shared" si="1"/>
        <v>-41998.192530000008</v>
      </c>
      <c r="BA35" s="44">
        <f t="shared" si="1"/>
        <v>-50788.129760000011</v>
      </c>
      <c r="BB35" s="44">
        <f t="shared" si="1"/>
        <v>-26115.250540000001</v>
      </c>
      <c r="BC35" s="44">
        <f t="shared" si="1"/>
        <v>-30019.9038</v>
      </c>
    </row>
    <row r="36" spans="37:55" ht="12.2" customHeight="1"/>
    <row r="37" spans="37:55" ht="12.2" customHeight="1"/>
    <row r="38" spans="37:55" ht="12.2" customHeight="1"/>
    <row r="39" spans="37:55" ht="12.2" customHeight="1"/>
    <row r="40" spans="37:55" ht="12.2" customHeight="1"/>
    <row r="41" spans="37:55" ht="12.2" customHeight="1"/>
    <row r="42" spans="37:55" ht="12.2" customHeight="1"/>
    <row r="43" spans="37:55" ht="12.2" customHeight="1"/>
    <row r="44" spans="37:55" ht="12.2" customHeight="1"/>
    <row r="45" spans="37:55" ht="12.2" customHeight="1"/>
    <row r="46" spans="37:55" ht="12.2" customHeight="1"/>
    <row r="47" spans="37:55" ht="12.2" customHeight="1"/>
    <row r="48" spans="37:55" ht="12.2" customHeight="1"/>
    <row r="49" spans="1:8" ht="12.2" customHeight="1"/>
    <row r="50" spans="1:8" ht="12.2" customHeight="1"/>
    <row r="51" spans="1:8" ht="12.2" customHeight="1"/>
    <row r="52" spans="1:8" ht="12.2" customHeight="1"/>
    <row r="53" spans="1:8" ht="12.2" customHeight="1"/>
    <row r="54" spans="1:8" ht="12.2" customHeight="1"/>
    <row r="55" spans="1:8" ht="12.2" customHeight="1"/>
    <row r="56" spans="1:8" ht="12.2" customHeight="1">
      <c r="A56" s="473">
        <v>28</v>
      </c>
      <c r="B56" s="473"/>
      <c r="C56" s="473"/>
      <c r="D56" s="473"/>
      <c r="E56" s="473"/>
      <c r="F56" s="473"/>
      <c r="G56" s="473"/>
      <c r="H56" s="473"/>
    </row>
  </sheetData>
  <mergeCells count="1">
    <mergeCell ref="A56:H56"/>
  </mergeCells>
  <printOptions horizontalCentered="1"/>
  <pageMargins left="0.59055118110236227" right="0.59055118110236227" top="1.1023622047244095" bottom="0.78740157480314965" header="0.51181102362204722" footer="0.19685039370078741"/>
  <pageSetup firstPageNumber="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143"/>
  <sheetViews>
    <sheetView view="pageBreakPreview" topLeftCell="A106" zoomScaleNormal="100" zoomScaleSheetLayoutView="100" workbookViewId="0">
      <selection activeCell="G28" sqref="G28"/>
    </sheetView>
  </sheetViews>
  <sheetFormatPr baseColWidth="10" defaultColWidth="10.90625" defaultRowHeight="12"/>
  <cols>
    <col min="1" max="1" width="12.453125" style="10" customWidth="1"/>
    <col min="2" max="2" width="22.36328125" style="10" customWidth="1"/>
    <col min="3" max="3" width="22.453125" style="10" customWidth="1"/>
    <col min="4" max="16384" width="10.90625" style="10"/>
  </cols>
  <sheetData>
    <row r="1" spans="1:4">
      <c r="A1" s="274"/>
      <c r="B1" s="274"/>
      <c r="C1" s="274"/>
      <c r="D1" s="72"/>
    </row>
    <row r="2" spans="1:4">
      <c r="A2" s="391" t="s">
        <v>315</v>
      </c>
      <c r="B2" s="391"/>
      <c r="C2" s="391"/>
    </row>
    <row r="3" spans="1:4">
      <c r="A3" s="275"/>
      <c r="B3" s="275"/>
      <c r="C3" s="275"/>
    </row>
    <row r="4" spans="1:4">
      <c r="A4" s="421" t="s">
        <v>10</v>
      </c>
      <c r="B4" s="421"/>
      <c r="C4" s="421"/>
    </row>
    <row r="5" spans="1:4">
      <c r="A5" s="435" t="s">
        <v>198</v>
      </c>
      <c r="B5" s="435"/>
      <c r="C5" s="435"/>
    </row>
    <row r="6" spans="1:4">
      <c r="A6" s="422" t="s">
        <v>199</v>
      </c>
      <c r="B6" s="422"/>
      <c r="C6" s="422"/>
    </row>
    <row r="7" spans="1:4">
      <c r="A7" s="489" t="s">
        <v>66</v>
      </c>
      <c r="B7" s="494" t="s">
        <v>200</v>
      </c>
      <c r="C7" s="51" t="s">
        <v>67</v>
      </c>
    </row>
    <row r="8" spans="1:4">
      <c r="A8" s="490"/>
      <c r="B8" s="495"/>
      <c r="C8" s="29" t="s">
        <v>201</v>
      </c>
    </row>
    <row r="9" spans="1:4">
      <c r="A9" s="26" t="s">
        <v>76</v>
      </c>
      <c r="B9" s="80">
        <v>5366.666666666667</v>
      </c>
      <c r="C9" s="81">
        <v>4533.333333333333</v>
      </c>
    </row>
    <row r="10" spans="1:4">
      <c r="A10" s="26" t="s">
        <v>68</v>
      </c>
      <c r="B10" s="80">
        <v>5212.5</v>
      </c>
      <c r="C10" s="81">
        <v>4550</v>
      </c>
    </row>
    <row r="11" spans="1:4">
      <c r="A11" s="26" t="s">
        <v>69</v>
      </c>
      <c r="B11" s="80">
        <v>5125</v>
      </c>
      <c r="C11" s="81">
        <v>4750</v>
      </c>
    </row>
    <row r="12" spans="1:4">
      <c r="A12" s="26" t="s">
        <v>70</v>
      </c>
      <c r="B12" s="80">
        <v>5050</v>
      </c>
      <c r="C12" s="81">
        <v>4550</v>
      </c>
    </row>
    <row r="13" spans="1:4">
      <c r="A13" s="26" t="s">
        <v>69</v>
      </c>
      <c r="B13" s="80">
        <v>5000</v>
      </c>
      <c r="C13" s="81">
        <v>4500</v>
      </c>
    </row>
    <row r="14" spans="1:4">
      <c r="A14" s="26" t="s">
        <v>71</v>
      </c>
      <c r="B14" s="80">
        <v>5050</v>
      </c>
      <c r="C14" s="81">
        <v>4400</v>
      </c>
    </row>
    <row r="15" spans="1:4">
      <c r="A15" s="26" t="s">
        <v>71</v>
      </c>
      <c r="B15" s="80">
        <v>5000</v>
      </c>
      <c r="C15" s="81">
        <v>4375</v>
      </c>
    </row>
    <row r="16" spans="1:4">
      <c r="A16" s="26" t="s">
        <v>70</v>
      </c>
      <c r="B16" s="80">
        <v>5366.666666666667</v>
      </c>
      <c r="C16" s="81">
        <v>4033.3333333333335</v>
      </c>
    </row>
    <row r="17" spans="1:3">
      <c r="A17" s="26" t="s">
        <v>72</v>
      </c>
      <c r="B17" s="80">
        <v>4375</v>
      </c>
      <c r="C17" s="81">
        <v>3262.5</v>
      </c>
    </row>
    <row r="18" spans="1:3">
      <c r="A18" s="26" t="s">
        <v>77</v>
      </c>
      <c r="B18" s="80">
        <v>4062.5</v>
      </c>
      <c r="C18" s="81">
        <v>2925</v>
      </c>
    </row>
    <row r="19" spans="1:3">
      <c r="A19" s="26" t="s">
        <v>74</v>
      </c>
      <c r="B19" s="80">
        <v>3475</v>
      </c>
      <c r="C19" s="81">
        <v>2500</v>
      </c>
    </row>
    <row r="20" spans="1:3">
      <c r="A20" s="26" t="s">
        <v>75</v>
      </c>
      <c r="B20" s="80">
        <v>3150</v>
      </c>
      <c r="C20" s="81">
        <v>2162.5</v>
      </c>
    </row>
    <row r="21" spans="1:3">
      <c r="A21" s="26" t="s">
        <v>78</v>
      </c>
      <c r="B21" s="80">
        <v>2675</v>
      </c>
      <c r="C21" s="81">
        <v>1900</v>
      </c>
    </row>
    <row r="22" spans="1:3">
      <c r="A22" s="26" t="s">
        <v>68</v>
      </c>
      <c r="B22" s="80">
        <v>2450</v>
      </c>
      <c r="C22" s="81">
        <v>1850</v>
      </c>
    </row>
    <row r="23" spans="1:3">
      <c r="A23" s="26" t="s">
        <v>69</v>
      </c>
      <c r="B23" s="80">
        <v>2525</v>
      </c>
      <c r="C23" s="81">
        <v>1925</v>
      </c>
    </row>
    <row r="24" spans="1:3">
      <c r="A24" s="26" t="s">
        <v>70</v>
      </c>
      <c r="B24" s="80">
        <v>2425</v>
      </c>
      <c r="C24" s="81">
        <v>2062.5</v>
      </c>
    </row>
    <row r="25" spans="1:3">
      <c r="A25" s="26" t="s">
        <v>69</v>
      </c>
      <c r="B25" s="80">
        <v>2575</v>
      </c>
      <c r="C25" s="81">
        <v>2200</v>
      </c>
    </row>
    <row r="26" spans="1:3">
      <c r="A26" s="26" t="s">
        <v>71</v>
      </c>
      <c r="B26" s="80">
        <v>2575</v>
      </c>
      <c r="C26" s="81">
        <v>2050</v>
      </c>
    </row>
    <row r="27" spans="1:3">
      <c r="A27" s="26" t="s">
        <v>71</v>
      </c>
      <c r="B27" s="80">
        <v>2700</v>
      </c>
      <c r="C27" s="81">
        <v>2012.5</v>
      </c>
    </row>
    <row r="28" spans="1:3">
      <c r="A28" s="26" t="s">
        <v>70</v>
      </c>
      <c r="B28" s="80">
        <v>2725</v>
      </c>
      <c r="C28" s="81">
        <v>2162.5</v>
      </c>
    </row>
    <row r="29" spans="1:3">
      <c r="A29" s="26" t="s">
        <v>72</v>
      </c>
      <c r="B29" s="80">
        <v>2937.5</v>
      </c>
      <c r="C29" s="81">
        <v>2675</v>
      </c>
    </row>
    <row r="30" spans="1:3">
      <c r="A30" s="26" t="s">
        <v>73</v>
      </c>
      <c r="B30" s="80">
        <v>3358.3333333333335</v>
      </c>
      <c r="C30" s="81">
        <v>2950</v>
      </c>
    </row>
    <row r="31" spans="1:3">
      <c r="A31" s="26" t="s">
        <v>74</v>
      </c>
      <c r="B31" s="80">
        <v>4112.5</v>
      </c>
      <c r="C31" s="81">
        <v>3525</v>
      </c>
    </row>
    <row r="32" spans="1:3">
      <c r="A32" s="26" t="s">
        <v>75</v>
      </c>
      <c r="B32" s="80">
        <v>4425</v>
      </c>
      <c r="C32" s="81">
        <v>3550</v>
      </c>
    </row>
    <row r="33" spans="1:3">
      <c r="A33" s="26" t="s">
        <v>84</v>
      </c>
      <c r="B33" s="80">
        <v>4200</v>
      </c>
      <c r="C33" s="81">
        <v>3300</v>
      </c>
    </row>
    <row r="34" spans="1:3">
      <c r="A34" s="26" t="s">
        <v>68</v>
      </c>
      <c r="B34" s="80">
        <v>4025</v>
      </c>
      <c r="C34" s="81">
        <v>3137.5</v>
      </c>
    </row>
    <row r="35" spans="1:3">
      <c r="A35" s="26" t="s">
        <v>69</v>
      </c>
      <c r="B35" s="80">
        <v>3800</v>
      </c>
      <c r="C35" s="81">
        <v>3175</v>
      </c>
    </row>
    <row r="36" spans="1:3">
      <c r="A36" s="26" t="s">
        <v>70</v>
      </c>
      <c r="B36" s="80">
        <v>3925</v>
      </c>
      <c r="C36" s="81">
        <v>3600</v>
      </c>
    </row>
    <row r="37" spans="1:3">
      <c r="A37" s="26" t="s">
        <v>69</v>
      </c>
      <c r="B37" s="80">
        <v>4025</v>
      </c>
      <c r="C37" s="81">
        <v>3962.5</v>
      </c>
    </row>
    <row r="38" spans="1:3">
      <c r="A38" s="75" t="s">
        <v>71</v>
      </c>
      <c r="B38" s="88">
        <v>3950</v>
      </c>
      <c r="C38" s="81">
        <v>3850</v>
      </c>
    </row>
    <row r="39" spans="1:3">
      <c r="A39" s="26" t="s">
        <v>71</v>
      </c>
      <c r="B39" s="80">
        <v>3950</v>
      </c>
      <c r="C39" s="81">
        <v>3375</v>
      </c>
    </row>
    <row r="40" spans="1:3">
      <c r="A40" s="26" t="s">
        <v>70</v>
      </c>
      <c r="B40" s="80">
        <v>3900</v>
      </c>
      <c r="C40" s="81">
        <v>3150</v>
      </c>
    </row>
    <row r="41" spans="1:3">
      <c r="A41" s="26" t="s">
        <v>72</v>
      </c>
      <c r="B41" s="80">
        <v>3950</v>
      </c>
      <c r="C41" s="81">
        <v>3356.25</v>
      </c>
    </row>
    <row r="42" spans="1:3">
      <c r="A42" s="26" t="s">
        <v>73</v>
      </c>
      <c r="B42" s="80">
        <v>4041.6666666666665</v>
      </c>
      <c r="C42" s="81">
        <v>3475</v>
      </c>
    </row>
    <row r="43" spans="1:3">
      <c r="A43" s="26" t="s">
        <v>74</v>
      </c>
      <c r="B43" s="80">
        <v>4175</v>
      </c>
      <c r="C43" s="81">
        <v>3512.5</v>
      </c>
    </row>
    <row r="44" spans="1:3">
      <c r="A44" s="26" t="s">
        <v>75</v>
      </c>
      <c r="B44" s="80">
        <v>4175</v>
      </c>
      <c r="C44" s="81">
        <v>3550</v>
      </c>
    </row>
    <row r="45" spans="1:3">
      <c r="A45" s="26" t="s">
        <v>86</v>
      </c>
      <c r="B45" s="80">
        <v>4375</v>
      </c>
      <c r="C45" s="81">
        <v>3800</v>
      </c>
    </row>
    <row r="46" spans="1:3">
      <c r="A46" s="26" t="s">
        <v>68</v>
      </c>
      <c r="B46" s="80">
        <v>4400</v>
      </c>
      <c r="C46" s="81">
        <v>4168.75</v>
      </c>
    </row>
    <row r="47" spans="1:3">
      <c r="A47" s="26" t="s">
        <v>69</v>
      </c>
      <c r="B47" s="80">
        <v>4425</v>
      </c>
      <c r="C47" s="81">
        <v>4637.5</v>
      </c>
    </row>
    <row r="48" spans="1:3">
      <c r="A48" s="26" t="s">
        <v>70</v>
      </c>
      <c r="B48" s="80">
        <v>4416.666666666667</v>
      </c>
      <c r="C48" s="81">
        <v>4241.666666666667</v>
      </c>
    </row>
    <row r="49" spans="1:3">
      <c r="A49" s="26" t="s">
        <v>69</v>
      </c>
      <c r="B49" s="80">
        <v>4500</v>
      </c>
      <c r="C49" s="81">
        <v>4075</v>
      </c>
    </row>
    <row r="50" spans="1:3">
      <c r="A50" s="26" t="s">
        <v>71</v>
      </c>
      <c r="B50" s="80">
        <v>4487.5</v>
      </c>
      <c r="C50" s="81">
        <v>3937.5</v>
      </c>
    </row>
    <row r="51" spans="1:3">
      <c r="A51" s="26" t="s">
        <v>71</v>
      </c>
      <c r="B51" s="80">
        <v>4461.25</v>
      </c>
      <c r="C51" s="81">
        <v>3824.75</v>
      </c>
    </row>
    <row r="52" spans="1:3">
      <c r="A52" s="26" t="s">
        <v>70</v>
      </c>
      <c r="B52" s="80">
        <v>4404.5</v>
      </c>
      <c r="C52" s="81">
        <v>3584</v>
      </c>
    </row>
    <row r="53" spans="1:3">
      <c r="A53" s="26" t="s">
        <v>72</v>
      </c>
      <c r="B53" s="80">
        <v>4345.833333333333</v>
      </c>
      <c r="C53" s="81">
        <v>3545.8333333333335</v>
      </c>
    </row>
    <row r="54" spans="1:3">
      <c r="A54" s="26" t="s">
        <v>73</v>
      </c>
      <c r="B54" s="80">
        <v>4068.75</v>
      </c>
      <c r="C54" s="81">
        <v>3462.5</v>
      </c>
    </row>
    <row r="55" spans="1:3">
      <c r="A55" s="26" t="s">
        <v>74</v>
      </c>
      <c r="B55" s="80">
        <v>3943.75</v>
      </c>
      <c r="C55" s="81">
        <v>3587.5</v>
      </c>
    </row>
    <row r="56" spans="1:3">
      <c r="A56" s="26" t="s">
        <v>75</v>
      </c>
      <c r="B56" s="80">
        <v>3943.75</v>
      </c>
      <c r="C56" s="81">
        <v>3650</v>
      </c>
    </row>
    <row r="57" spans="1:3">
      <c r="A57" s="26" t="s">
        <v>90</v>
      </c>
      <c r="B57" s="80">
        <v>4112.5</v>
      </c>
      <c r="C57" s="81">
        <v>3618.75</v>
      </c>
    </row>
    <row r="58" spans="1:3">
      <c r="A58" s="26" t="s">
        <v>68</v>
      </c>
      <c r="B58" s="80">
        <v>4087.5</v>
      </c>
      <c r="C58" s="81">
        <v>3575</v>
      </c>
    </row>
    <row r="59" spans="1:3">
      <c r="A59" s="26" t="s">
        <v>69</v>
      </c>
      <c r="B59" s="80">
        <v>3950</v>
      </c>
      <c r="C59" s="81">
        <v>3495.8333333333335</v>
      </c>
    </row>
    <row r="60" spans="1:3">
      <c r="A60" s="75" t="s">
        <v>70</v>
      </c>
      <c r="B60" s="80">
        <v>3700</v>
      </c>
      <c r="C60" s="81">
        <v>3293.75</v>
      </c>
    </row>
    <row r="61" spans="1:3">
      <c r="A61" s="26" t="s">
        <v>69</v>
      </c>
      <c r="B61" s="80">
        <v>3625</v>
      </c>
      <c r="C61" s="81">
        <v>3000</v>
      </c>
    </row>
    <row r="62" spans="1:3">
      <c r="A62" s="26" t="s">
        <v>71</v>
      </c>
      <c r="B62" s="80">
        <v>3600</v>
      </c>
      <c r="C62" s="81">
        <v>2800</v>
      </c>
    </row>
    <row r="63" spans="1:3">
      <c r="A63" s="26" t="s">
        <v>71</v>
      </c>
      <c r="B63" s="80">
        <v>3600</v>
      </c>
      <c r="C63" s="81">
        <v>2875</v>
      </c>
    </row>
    <row r="64" spans="1:3">
      <c r="A64" s="26" t="s">
        <v>70</v>
      </c>
      <c r="B64" s="80">
        <v>3600</v>
      </c>
      <c r="C64" s="81">
        <v>2954.1666666666665</v>
      </c>
    </row>
    <row r="65" spans="1:3">
      <c r="A65" s="26" t="s">
        <v>72</v>
      </c>
      <c r="B65" s="80">
        <v>3775</v>
      </c>
      <c r="C65" s="81">
        <v>3150</v>
      </c>
    </row>
    <row r="66" spans="1:3">
      <c r="A66" s="26" t="s">
        <v>73</v>
      </c>
      <c r="B66" s="80">
        <v>3925</v>
      </c>
      <c r="C66" s="81">
        <v>3300</v>
      </c>
    </row>
    <row r="67" spans="1:3">
      <c r="A67" s="26" t="s">
        <v>74</v>
      </c>
      <c r="B67" s="80">
        <v>3950</v>
      </c>
      <c r="C67" s="81">
        <v>3375</v>
      </c>
    </row>
    <row r="68" spans="1:3">
      <c r="A68" s="26" t="s">
        <v>75</v>
      </c>
      <c r="B68" s="80">
        <v>4000</v>
      </c>
      <c r="C68" s="81">
        <v>3337.5</v>
      </c>
    </row>
    <row r="69" spans="1:3">
      <c r="A69" s="26" t="s">
        <v>139</v>
      </c>
      <c r="B69" s="80">
        <v>4000</v>
      </c>
      <c r="C69" s="81">
        <v>3337.5</v>
      </c>
    </row>
    <row r="70" spans="1:3">
      <c r="A70" s="26" t="s">
        <v>68</v>
      </c>
      <c r="B70" s="80">
        <v>4000</v>
      </c>
      <c r="C70" s="81">
        <v>3425</v>
      </c>
    </row>
    <row r="71" spans="1:3">
      <c r="A71" s="26" t="s">
        <v>69</v>
      </c>
      <c r="B71" s="80">
        <v>4241.666666666667</v>
      </c>
      <c r="C71" s="81">
        <v>4475</v>
      </c>
    </row>
    <row r="72" spans="1:3">
      <c r="A72" s="26" t="s">
        <v>70</v>
      </c>
      <c r="B72" s="80">
        <v>4500</v>
      </c>
      <c r="C72" s="81">
        <v>5550</v>
      </c>
    </row>
    <row r="73" spans="1:3">
      <c r="A73" s="26" t="s">
        <v>69</v>
      </c>
      <c r="B73" s="80">
        <v>4600</v>
      </c>
      <c r="C73" s="81">
        <v>5206.25</v>
      </c>
    </row>
    <row r="74" spans="1:3">
      <c r="A74" s="26" t="s">
        <v>71</v>
      </c>
      <c r="B74" s="80">
        <v>4487.5</v>
      </c>
      <c r="C74" s="81">
        <v>4600</v>
      </c>
    </row>
    <row r="75" spans="1:3">
      <c r="A75" s="26" t="s">
        <v>71</v>
      </c>
      <c r="B75" s="80">
        <v>4337.5</v>
      </c>
      <c r="C75" s="81">
        <v>4881.25</v>
      </c>
    </row>
    <row r="76" spans="1:3">
      <c r="A76" s="26" t="s">
        <v>70</v>
      </c>
      <c r="B76" s="132">
        <v>4391.666666666667</v>
      </c>
      <c r="C76" s="81">
        <v>4954.166666666667</v>
      </c>
    </row>
    <row r="77" spans="1:3">
      <c r="A77" s="26" t="s">
        <v>72</v>
      </c>
      <c r="B77" s="80">
        <v>4450</v>
      </c>
      <c r="C77" s="81">
        <v>5018.75</v>
      </c>
    </row>
    <row r="78" spans="1:3">
      <c r="A78" s="26" t="s">
        <v>73</v>
      </c>
      <c r="B78" s="80">
        <v>4400</v>
      </c>
      <c r="C78" s="81">
        <v>5125</v>
      </c>
    </row>
    <row r="79" spans="1:3">
      <c r="A79" s="26" t="s">
        <v>74</v>
      </c>
      <c r="B79" s="80">
        <v>4525</v>
      </c>
      <c r="C79" s="81">
        <v>4956.25</v>
      </c>
    </row>
    <row r="80" spans="1:3">
      <c r="A80" s="26" t="s">
        <v>75</v>
      </c>
      <c r="B80" s="80">
        <v>4825</v>
      </c>
      <c r="C80" s="81">
        <v>5068.75</v>
      </c>
    </row>
    <row r="81" spans="1:3">
      <c r="A81" s="26" t="s">
        <v>143</v>
      </c>
      <c r="B81" s="80">
        <v>4900</v>
      </c>
      <c r="C81" s="81">
        <v>5141.666666666667</v>
      </c>
    </row>
    <row r="82" spans="1:3">
      <c r="A82" s="141" t="s">
        <v>68</v>
      </c>
      <c r="B82" s="81">
        <v>5225</v>
      </c>
      <c r="C82" s="81">
        <v>5112.5</v>
      </c>
    </row>
    <row r="83" spans="1:3">
      <c r="A83" s="142" t="s">
        <v>69</v>
      </c>
      <c r="B83" s="80">
        <v>5100</v>
      </c>
      <c r="C83" s="81">
        <v>4825</v>
      </c>
    </row>
    <row r="84" spans="1:3">
      <c r="A84" s="142" t="s">
        <v>70</v>
      </c>
      <c r="B84" s="80">
        <v>4875</v>
      </c>
      <c r="C84" s="81">
        <v>4350</v>
      </c>
    </row>
    <row r="85" spans="1:3">
      <c r="A85" s="142" t="s">
        <v>69</v>
      </c>
      <c r="B85" s="80">
        <v>4600</v>
      </c>
      <c r="C85" s="81">
        <v>4150</v>
      </c>
    </row>
    <row r="86" spans="1:3">
      <c r="A86" s="142" t="s">
        <v>71</v>
      </c>
      <c r="B86" s="80">
        <v>4650</v>
      </c>
      <c r="C86" s="81">
        <v>3950</v>
      </c>
    </row>
    <row r="87" spans="1:3">
      <c r="A87" s="142" t="s">
        <v>71</v>
      </c>
      <c r="B87" s="80">
        <v>4491.666666666667</v>
      </c>
      <c r="C87" s="81">
        <v>3537.5</v>
      </c>
    </row>
    <row r="88" spans="1:3">
      <c r="A88" s="142" t="s">
        <v>70</v>
      </c>
      <c r="B88" s="80">
        <v>4100</v>
      </c>
      <c r="C88" s="81">
        <v>3012.5</v>
      </c>
    </row>
    <row r="89" spans="1:3">
      <c r="A89" s="142" t="s">
        <v>72</v>
      </c>
      <c r="B89" s="80">
        <v>3975</v>
      </c>
      <c r="C89" s="81">
        <v>2862.5</v>
      </c>
    </row>
    <row r="90" spans="1:3">
      <c r="A90" s="142" t="s">
        <v>73</v>
      </c>
      <c r="B90" s="80">
        <v>3975</v>
      </c>
      <c r="C90" s="81">
        <v>2687.5</v>
      </c>
    </row>
    <row r="91" spans="1:3">
      <c r="A91" s="142" t="s">
        <v>74</v>
      </c>
      <c r="B91" s="80">
        <v>3850</v>
      </c>
      <c r="C91" s="81">
        <v>2593.75</v>
      </c>
    </row>
    <row r="92" spans="1:3">
      <c r="A92" s="142" t="s">
        <v>75</v>
      </c>
      <c r="B92" s="80">
        <v>3725</v>
      </c>
      <c r="C92" s="81">
        <v>2425</v>
      </c>
    </row>
    <row r="93" spans="1:3">
      <c r="A93" s="26" t="s">
        <v>145</v>
      </c>
      <c r="B93" s="80">
        <v>3700</v>
      </c>
      <c r="C93" s="81">
        <v>2475</v>
      </c>
    </row>
    <row r="94" spans="1:3">
      <c r="A94" s="26" t="s">
        <v>68</v>
      </c>
      <c r="B94" s="80">
        <v>3700</v>
      </c>
      <c r="C94" s="81">
        <v>2925</v>
      </c>
    </row>
    <row r="95" spans="1:3">
      <c r="A95" s="26" t="s">
        <v>69</v>
      </c>
      <c r="B95" s="80">
        <v>3575</v>
      </c>
      <c r="C95" s="81">
        <v>3129.1666666666665</v>
      </c>
    </row>
    <row r="96" spans="1:3">
      <c r="A96" s="26" t="s">
        <v>70</v>
      </c>
      <c r="B96" s="80">
        <v>3500</v>
      </c>
      <c r="C96" s="81">
        <v>2643.75</v>
      </c>
    </row>
    <row r="97" spans="1:3">
      <c r="A97" s="26" t="s">
        <v>69</v>
      </c>
      <c r="B97" s="80">
        <v>3475</v>
      </c>
      <c r="C97" s="81">
        <v>2418.75</v>
      </c>
    </row>
    <row r="98" spans="1:3">
      <c r="A98" s="26" t="s">
        <v>71</v>
      </c>
      <c r="B98" s="80">
        <v>3412.5</v>
      </c>
      <c r="C98" s="81">
        <v>2306.25</v>
      </c>
    </row>
    <row r="99" spans="1:3">
      <c r="A99" s="26" t="s">
        <v>71</v>
      </c>
      <c r="B99" s="80">
        <v>3212.5</v>
      </c>
      <c r="C99" s="81">
        <v>2012.5</v>
      </c>
    </row>
    <row r="100" spans="1:3">
      <c r="A100" s="26" t="s">
        <v>70</v>
      </c>
      <c r="B100" s="80">
        <v>2970.8333333333335</v>
      </c>
      <c r="C100" s="81">
        <v>1866.6666666666667</v>
      </c>
    </row>
    <row r="101" spans="1:3">
      <c r="A101" s="26" t="s">
        <v>72</v>
      </c>
      <c r="B101" s="80">
        <v>3050</v>
      </c>
      <c r="C101" s="81">
        <v>2462.5</v>
      </c>
    </row>
    <row r="102" spans="1:3">
      <c r="A102" s="26" t="s">
        <v>73</v>
      </c>
      <c r="B102" s="80">
        <v>3200</v>
      </c>
      <c r="C102" s="81">
        <v>2781.25</v>
      </c>
    </row>
    <row r="103" spans="1:3">
      <c r="A103" s="26" t="s">
        <v>74</v>
      </c>
      <c r="B103" s="80">
        <v>3150</v>
      </c>
      <c r="C103" s="81">
        <v>2387.5</v>
      </c>
    </row>
    <row r="104" spans="1:3">
      <c r="A104" s="26" t="s">
        <v>75</v>
      </c>
      <c r="B104" s="80">
        <v>3150</v>
      </c>
      <c r="C104" s="81">
        <v>2250</v>
      </c>
    </row>
    <row r="105" spans="1:3">
      <c r="A105" s="26" t="s">
        <v>147</v>
      </c>
      <c r="B105" s="132">
        <v>3068.75</v>
      </c>
      <c r="C105" s="81">
        <v>2100</v>
      </c>
    </row>
    <row r="106" spans="1:3">
      <c r="A106" s="26" t="s">
        <v>68</v>
      </c>
      <c r="B106" s="80">
        <v>2908.3333333333335</v>
      </c>
      <c r="C106" s="81">
        <v>2022.5</v>
      </c>
    </row>
    <row r="107" spans="1:3">
      <c r="A107" s="26" t="s">
        <v>69</v>
      </c>
      <c r="B107" s="80">
        <v>2550</v>
      </c>
      <c r="C107" s="81">
        <v>2062.5</v>
      </c>
    </row>
    <row r="108" spans="1:3">
      <c r="A108" s="26" t="s">
        <v>70</v>
      </c>
      <c r="B108" s="80">
        <v>2587.5</v>
      </c>
      <c r="C108" s="81">
        <v>2037.5</v>
      </c>
    </row>
    <row r="109" spans="1:3">
      <c r="A109" s="26" t="s">
        <v>69</v>
      </c>
      <c r="B109" s="80">
        <v>2587.5</v>
      </c>
      <c r="C109" s="81">
        <v>2043.75</v>
      </c>
    </row>
    <row r="110" spans="1:3">
      <c r="A110" s="26" t="s">
        <v>71</v>
      </c>
      <c r="B110" s="80">
        <v>2825</v>
      </c>
      <c r="C110" s="81">
        <v>2118.75</v>
      </c>
    </row>
    <row r="111" spans="1:3">
      <c r="A111" s="26" t="s">
        <v>71</v>
      </c>
      <c r="B111" s="80">
        <v>2843.75</v>
      </c>
      <c r="C111" s="81">
        <v>2206.25</v>
      </c>
    </row>
    <row r="112" spans="1:3">
      <c r="A112" s="26" t="s">
        <v>70</v>
      </c>
      <c r="B112" s="80">
        <v>3195.8333333333335</v>
      </c>
      <c r="C112" s="81">
        <v>2550</v>
      </c>
    </row>
    <row r="113" spans="1:3">
      <c r="A113" s="26" t="s">
        <v>72</v>
      </c>
      <c r="B113" s="80">
        <v>3581.25</v>
      </c>
      <c r="C113" s="81">
        <v>2868.75</v>
      </c>
    </row>
    <row r="114" spans="1:3">
      <c r="A114" s="26" t="s">
        <v>73</v>
      </c>
      <c r="B114" s="80">
        <v>3631.25</v>
      </c>
      <c r="C114" s="81">
        <v>2812.5</v>
      </c>
    </row>
    <row r="115" spans="1:3">
      <c r="A115" s="26" t="s">
        <v>74</v>
      </c>
      <c r="B115" s="80">
        <v>3612.5</v>
      </c>
      <c r="C115" s="81">
        <v>3125</v>
      </c>
    </row>
    <row r="116" spans="1:3">
      <c r="A116" s="26" t="s">
        <v>75</v>
      </c>
      <c r="B116" s="80">
        <v>3725</v>
      </c>
      <c r="C116" s="81">
        <v>3275</v>
      </c>
    </row>
    <row r="117" spans="1:3">
      <c r="A117" s="26" t="s">
        <v>148</v>
      </c>
      <c r="B117" s="80">
        <v>3762.5</v>
      </c>
      <c r="C117" s="81">
        <v>3195.8333333333335</v>
      </c>
    </row>
    <row r="118" spans="1:3">
      <c r="A118" s="26" t="s">
        <v>68</v>
      </c>
      <c r="B118" s="80">
        <v>3856.25</v>
      </c>
      <c r="C118" s="81">
        <v>3293.75</v>
      </c>
    </row>
    <row r="119" spans="1:3">
      <c r="A119" s="26" t="s">
        <v>69</v>
      </c>
      <c r="B119" s="80">
        <v>3612.5</v>
      </c>
      <c r="C119" s="81">
        <v>2975</v>
      </c>
    </row>
    <row r="120" spans="1:3">
      <c r="A120" s="26" t="s">
        <v>70</v>
      </c>
      <c r="B120" s="80">
        <v>3437.5</v>
      </c>
      <c r="C120" s="81">
        <v>3031.25</v>
      </c>
    </row>
    <row r="121" spans="1:3">
      <c r="A121" s="26" t="s">
        <v>69</v>
      </c>
      <c r="B121" s="132">
        <v>3618.75</v>
      </c>
      <c r="C121" s="81">
        <v>3212.5</v>
      </c>
    </row>
    <row r="122" spans="1:3">
      <c r="A122" s="300" t="s">
        <v>71</v>
      </c>
      <c r="B122" s="132">
        <v>3900</v>
      </c>
      <c r="C122" s="81">
        <v>3162.5</v>
      </c>
    </row>
    <row r="123" spans="1:3">
      <c r="A123" s="300" t="s">
        <v>71</v>
      </c>
      <c r="B123" s="132">
        <v>4020.8333333333335</v>
      </c>
      <c r="C123" s="81">
        <v>3187.5</v>
      </c>
    </row>
    <row r="124" spans="1:3">
      <c r="A124" s="300" t="s">
        <v>70</v>
      </c>
      <c r="B124" s="281">
        <v>4012.5</v>
      </c>
      <c r="C124" s="81">
        <v>3156.25</v>
      </c>
    </row>
    <row r="125" spans="1:3">
      <c r="A125" s="300" t="s">
        <v>72</v>
      </c>
      <c r="B125" s="281">
        <v>4143.75</v>
      </c>
      <c r="C125" s="81">
        <v>3131.25</v>
      </c>
    </row>
    <row r="126" spans="1:3">
      <c r="A126" s="75" t="s">
        <v>73</v>
      </c>
      <c r="B126" s="80">
        <v>4125</v>
      </c>
      <c r="C126" s="80">
        <v>3043.75</v>
      </c>
    </row>
    <row r="127" spans="1:3">
      <c r="A127" s="75" t="s">
        <v>74</v>
      </c>
      <c r="B127" s="80">
        <v>4043.75</v>
      </c>
      <c r="C127" s="80">
        <v>2856.25</v>
      </c>
    </row>
    <row r="128" spans="1:3">
      <c r="A128" s="75" t="s">
        <v>75</v>
      </c>
      <c r="B128" s="80">
        <v>3593.75</v>
      </c>
      <c r="C128" s="80">
        <v>2793.75</v>
      </c>
    </row>
    <row r="129" spans="1:3">
      <c r="A129" s="75" t="s">
        <v>178</v>
      </c>
      <c r="B129" s="80">
        <v>3429.1666666666665</v>
      </c>
      <c r="C129" s="80">
        <v>2951.5</v>
      </c>
    </row>
    <row r="130" spans="1:3">
      <c r="A130" s="75" t="s">
        <v>68</v>
      </c>
      <c r="B130" s="80">
        <v>3743.75</v>
      </c>
      <c r="C130" s="80">
        <v>3237.5</v>
      </c>
    </row>
    <row r="131" spans="1:3">
      <c r="A131" s="75" t="s">
        <v>69</v>
      </c>
      <c r="B131" s="80">
        <v>3718.75</v>
      </c>
      <c r="C131" s="80">
        <v>3231.25</v>
      </c>
    </row>
    <row r="132" spans="1:3">
      <c r="A132" s="75" t="s">
        <v>70</v>
      </c>
      <c r="B132" s="80">
        <v>3787.5</v>
      </c>
      <c r="C132" s="80">
        <v>3312.5</v>
      </c>
    </row>
    <row r="133" spans="1:3" s="299" customFormat="1">
      <c r="A133" s="75" t="s">
        <v>69</v>
      </c>
      <c r="B133" s="80">
        <v>4093.75</v>
      </c>
      <c r="C133" s="80">
        <v>3268.75</v>
      </c>
    </row>
    <row r="134" spans="1:3">
      <c r="A134" s="10" t="s">
        <v>71</v>
      </c>
      <c r="B134" s="80">
        <v>3981.25</v>
      </c>
      <c r="C134" s="80">
        <v>3231.25</v>
      </c>
    </row>
    <row r="135" spans="1:3" s="299" customFormat="1">
      <c r="A135" s="299" t="s">
        <v>71</v>
      </c>
      <c r="B135" s="307">
        <v>3700</v>
      </c>
      <c r="C135" s="307">
        <v>3013</v>
      </c>
    </row>
    <row r="136" spans="1:3">
      <c r="A136" s="138" t="s">
        <v>196</v>
      </c>
      <c r="B136" s="139"/>
      <c r="C136" s="140"/>
    </row>
    <row r="143" spans="1:3" ht="12.75">
      <c r="A143" s="392">
        <v>29</v>
      </c>
      <c r="B143" s="392"/>
      <c r="C143" s="392"/>
    </row>
  </sheetData>
  <mergeCells count="7">
    <mergeCell ref="A143:C143"/>
    <mergeCell ref="A2:C2"/>
    <mergeCell ref="A4:C4"/>
    <mergeCell ref="A5:C5"/>
    <mergeCell ref="A6:C6"/>
    <mergeCell ref="A7:A8"/>
    <mergeCell ref="B7:B8"/>
  </mergeCells>
  <printOptions horizontalCentered="1"/>
  <pageMargins left="0.59055118110236227" right="0.59055118110236227" top="1.1023622047244095" bottom="0.78740157480314965" header="0.51181102362204722" footer="0.19685039370078741"/>
  <pageSetup scale="81" firstPageNumber="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6"/>
  <sheetViews>
    <sheetView view="pageBreakPreview" topLeftCell="A13" zoomScaleNormal="100" zoomScaleSheetLayoutView="100" workbookViewId="0">
      <selection activeCell="G28" sqref="G28"/>
    </sheetView>
  </sheetViews>
  <sheetFormatPr baseColWidth="10" defaultColWidth="10.90625" defaultRowHeight="12"/>
  <cols>
    <col min="1" max="8" width="8.26953125" style="10" customWidth="1"/>
    <col min="9" max="16384" width="10.90625" style="10"/>
  </cols>
  <sheetData>
    <row r="1" spans="9:9">
      <c r="I1" s="72"/>
    </row>
    <row r="17" spans="9:9" ht="12.75">
      <c r="I17" s="77"/>
    </row>
    <row r="56" spans="1:8" ht="12.75">
      <c r="A56" s="392">
        <v>30</v>
      </c>
      <c r="B56" s="392"/>
      <c r="C56" s="392"/>
      <c r="D56" s="392"/>
      <c r="E56" s="392"/>
      <c r="F56" s="392"/>
      <c r="G56" s="392"/>
      <c r="H56" s="392"/>
    </row>
  </sheetData>
  <mergeCells count="1">
    <mergeCell ref="A56:H56"/>
  </mergeCells>
  <printOptions horizontalCentered="1"/>
  <pageMargins left="0.59055118110236227" right="0.59055118110236227" top="1.1023622047244095" bottom="0.78740157480314965" header="0.51181102362204722" footer="0.19685039370078741"/>
  <pageSetup firstPageNumber="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baseColWidth="10" defaultColWidth="8.26953125" defaultRowHeight="18"/>
  <sheetData/>
  <pageMargins left="0.78749999999999998" right="0.78749999999999998" top="1.0527777777777778" bottom="1.05277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3"/>
  <sheetViews>
    <sheetView view="pageBreakPreview" zoomScaleNormal="112" zoomScaleSheetLayoutView="100" zoomScalePageLayoutView="112" workbookViewId="0">
      <selection activeCell="G28" sqref="G28"/>
    </sheetView>
  </sheetViews>
  <sheetFormatPr baseColWidth="10" defaultColWidth="10.90625" defaultRowHeight="12"/>
  <cols>
    <col min="1" max="1" width="10.7265625" style="7" customWidth="1"/>
    <col min="2" max="2" width="52.6328125" style="7" bestFit="1" customWidth="1"/>
    <col min="3" max="3" width="3.7265625" style="8" customWidth="1"/>
    <col min="4" max="16384" width="10.90625" style="7"/>
  </cols>
  <sheetData>
    <row r="1" spans="1:3">
      <c r="A1" s="391" t="s">
        <v>1</v>
      </c>
      <c r="B1" s="391"/>
    </row>
    <row r="2" spans="1:3">
      <c r="A2" s="299"/>
      <c r="B2" s="11"/>
    </row>
    <row r="3" spans="1:3">
      <c r="A3" s="299"/>
      <c r="B3" s="11" t="s">
        <v>88</v>
      </c>
      <c r="C3" s="8">
        <v>4</v>
      </c>
    </row>
    <row r="4" spans="1:3">
      <c r="A4" s="299" t="s">
        <v>2</v>
      </c>
      <c r="B4" s="12" t="s">
        <v>3</v>
      </c>
      <c r="C4" s="8">
        <v>9</v>
      </c>
    </row>
    <row r="5" spans="1:3">
      <c r="A5" s="299" t="s">
        <v>170</v>
      </c>
      <c r="B5" s="12" t="s">
        <v>4</v>
      </c>
      <c r="C5" s="8">
        <v>11</v>
      </c>
    </row>
    <row r="6" spans="1:3">
      <c r="A6" s="299" t="s">
        <v>91</v>
      </c>
      <c r="B6" s="12" t="s">
        <v>166</v>
      </c>
      <c r="C6" s="8">
        <v>12</v>
      </c>
    </row>
    <row r="7" spans="1:3">
      <c r="A7" s="299" t="s">
        <v>92</v>
      </c>
      <c r="B7" s="12" t="s">
        <v>89</v>
      </c>
      <c r="C7" s="8">
        <v>13</v>
      </c>
    </row>
    <row r="8" spans="1:3">
      <c r="A8" s="299" t="s">
        <v>93</v>
      </c>
      <c r="B8" s="12" t="s">
        <v>5</v>
      </c>
      <c r="C8" s="8">
        <v>13</v>
      </c>
    </row>
    <row r="9" spans="1:3">
      <c r="A9" s="299" t="s">
        <v>163</v>
      </c>
      <c r="B9" s="12" t="s">
        <v>171</v>
      </c>
      <c r="C9" s="8">
        <v>15</v>
      </c>
    </row>
    <row r="10" spans="1:3">
      <c r="A10" s="299" t="s">
        <v>164</v>
      </c>
      <c r="B10" s="12" t="s">
        <v>165</v>
      </c>
      <c r="C10" s="8">
        <v>16</v>
      </c>
    </row>
    <row r="11" spans="1:3">
      <c r="A11" s="299" t="s">
        <v>7</v>
      </c>
      <c r="B11" s="12" t="s">
        <v>156</v>
      </c>
      <c r="C11" s="8">
        <v>17</v>
      </c>
    </row>
    <row r="12" spans="1:3">
      <c r="A12" s="299" t="s">
        <v>8</v>
      </c>
      <c r="B12" s="12" t="s">
        <v>351</v>
      </c>
      <c r="C12" s="8">
        <v>21</v>
      </c>
    </row>
    <row r="13" spans="1:3">
      <c r="A13" s="299" t="s">
        <v>9</v>
      </c>
      <c r="B13" s="12" t="s">
        <v>352</v>
      </c>
      <c r="C13" s="8">
        <v>22</v>
      </c>
    </row>
    <row r="14" spans="1:3">
      <c r="A14" s="299" t="s">
        <v>316</v>
      </c>
      <c r="B14" s="12" t="s">
        <v>354</v>
      </c>
      <c r="C14" s="8">
        <v>23</v>
      </c>
    </row>
    <row r="15" spans="1:3">
      <c r="A15" s="299" t="s">
        <v>317</v>
      </c>
      <c r="B15" s="12" t="s">
        <v>355</v>
      </c>
      <c r="C15" s="8">
        <v>24</v>
      </c>
    </row>
    <row r="16" spans="1:3">
      <c r="A16" s="299" t="s">
        <v>289</v>
      </c>
      <c r="B16" s="12" t="s">
        <v>358</v>
      </c>
      <c r="C16" s="8">
        <v>25</v>
      </c>
    </row>
    <row r="17" spans="1:3">
      <c r="A17" s="299" t="s">
        <v>318</v>
      </c>
      <c r="B17" s="12" t="s">
        <v>360</v>
      </c>
      <c r="C17" s="8">
        <v>26</v>
      </c>
    </row>
    <row r="18" spans="1:3">
      <c r="A18" s="299" t="s">
        <v>319</v>
      </c>
      <c r="B18" s="12" t="s">
        <v>365</v>
      </c>
      <c r="C18" s="8">
        <v>27</v>
      </c>
    </row>
    <row r="19" spans="1:3">
      <c r="A19" s="299" t="s">
        <v>320</v>
      </c>
      <c r="B19" s="12" t="s">
        <v>10</v>
      </c>
      <c r="C19" s="8">
        <v>29</v>
      </c>
    </row>
    <row r="20" spans="1:3">
      <c r="A20" s="299"/>
      <c r="B20" s="12"/>
    </row>
    <row r="21" spans="1:3">
      <c r="A21" s="299" t="s">
        <v>11</v>
      </c>
      <c r="B21" s="12" t="s">
        <v>344</v>
      </c>
      <c r="C21" s="8">
        <v>8</v>
      </c>
    </row>
    <row r="22" spans="1:3">
      <c r="A22" s="299" t="s">
        <v>105</v>
      </c>
      <c r="B22" s="12" t="s">
        <v>374</v>
      </c>
      <c r="C22" s="8">
        <v>8</v>
      </c>
    </row>
    <row r="23" spans="1:3">
      <c r="A23" s="299" t="s">
        <v>106</v>
      </c>
      <c r="B23" s="7" t="s">
        <v>3</v>
      </c>
      <c r="C23" s="8">
        <v>9</v>
      </c>
    </row>
    <row r="24" spans="1:3">
      <c r="A24" s="299" t="s">
        <v>12</v>
      </c>
      <c r="B24" s="12" t="s">
        <v>345</v>
      </c>
      <c r="C24" s="8">
        <v>10</v>
      </c>
    </row>
    <row r="25" spans="1:3" ht="12" customHeight="1">
      <c r="A25" s="299" t="s">
        <v>13</v>
      </c>
      <c r="B25" s="382" t="s">
        <v>346</v>
      </c>
      <c r="C25" s="8">
        <v>12</v>
      </c>
    </row>
    <row r="26" spans="1:3">
      <c r="A26" s="299" t="s">
        <v>14</v>
      </c>
      <c r="B26" s="12" t="s">
        <v>347</v>
      </c>
      <c r="C26" s="8">
        <v>14</v>
      </c>
    </row>
    <row r="27" spans="1:3">
      <c r="A27" s="299" t="s">
        <v>321</v>
      </c>
      <c r="B27" s="12" t="s">
        <v>348</v>
      </c>
      <c r="C27" s="8">
        <v>14</v>
      </c>
    </row>
    <row r="28" spans="1:3">
      <c r="A28" s="299" t="s">
        <v>322</v>
      </c>
      <c r="B28" s="12" t="s">
        <v>349</v>
      </c>
      <c r="C28" s="8">
        <v>18</v>
      </c>
    </row>
    <row r="29" spans="1:3">
      <c r="A29" s="299" t="s">
        <v>323</v>
      </c>
      <c r="B29" s="12" t="s">
        <v>350</v>
      </c>
      <c r="C29" s="8">
        <v>19</v>
      </c>
    </row>
    <row r="30" spans="1:3">
      <c r="A30" s="299" t="s">
        <v>325</v>
      </c>
      <c r="B30" s="12" t="s">
        <v>375</v>
      </c>
      <c r="C30" s="8">
        <v>20</v>
      </c>
    </row>
    <row r="31" spans="1:3">
      <c r="A31" s="299" t="s">
        <v>326</v>
      </c>
      <c r="B31" s="12" t="s">
        <v>353</v>
      </c>
      <c r="C31" s="8">
        <v>22</v>
      </c>
    </row>
    <row r="32" spans="1:3">
      <c r="A32" s="299" t="s">
        <v>328</v>
      </c>
      <c r="B32" s="12" t="s">
        <v>327</v>
      </c>
      <c r="C32" s="8">
        <v>23</v>
      </c>
    </row>
    <row r="33" spans="1:3">
      <c r="A33" s="299" t="s">
        <v>329</v>
      </c>
      <c r="B33" s="12" t="s">
        <v>356</v>
      </c>
      <c r="C33" s="8">
        <v>23</v>
      </c>
    </row>
    <row r="34" spans="1:3">
      <c r="A34" s="299" t="s">
        <v>330</v>
      </c>
      <c r="B34" s="12" t="s">
        <v>324</v>
      </c>
      <c r="C34" s="8">
        <v>24</v>
      </c>
    </row>
    <row r="35" spans="1:3">
      <c r="A35" s="299" t="s">
        <v>331</v>
      </c>
      <c r="B35" s="12" t="s">
        <v>357</v>
      </c>
      <c r="C35" s="8">
        <v>24</v>
      </c>
    </row>
    <row r="36" spans="1:3">
      <c r="A36" s="299" t="s">
        <v>332</v>
      </c>
      <c r="B36" s="12" t="s">
        <v>359</v>
      </c>
      <c r="C36" s="8">
        <v>25</v>
      </c>
    </row>
    <row r="37" spans="1:3">
      <c r="A37" s="299" t="s">
        <v>333</v>
      </c>
      <c r="B37" s="12" t="s">
        <v>361</v>
      </c>
      <c r="C37" s="8">
        <v>26</v>
      </c>
    </row>
    <row r="38" spans="1:3">
      <c r="A38" s="299" t="s">
        <v>334</v>
      </c>
      <c r="B38" s="12" t="s">
        <v>362</v>
      </c>
      <c r="C38" s="8">
        <v>26</v>
      </c>
    </row>
    <row r="39" spans="1:3">
      <c r="A39" s="299" t="s">
        <v>335</v>
      </c>
      <c r="B39" s="12" t="s">
        <v>367</v>
      </c>
      <c r="C39" s="8">
        <v>27</v>
      </c>
    </row>
    <row r="40" spans="1:3">
      <c r="A40" s="299" t="s">
        <v>336</v>
      </c>
      <c r="B40" s="12" t="s">
        <v>366</v>
      </c>
      <c r="C40" s="8">
        <v>27</v>
      </c>
    </row>
    <row r="41" spans="1:3">
      <c r="A41" s="299" t="s">
        <v>337</v>
      </c>
      <c r="B41" s="12" t="s">
        <v>340</v>
      </c>
      <c r="C41" s="8">
        <v>28</v>
      </c>
    </row>
    <row r="42" spans="1:3">
      <c r="A42" s="299" t="s">
        <v>338</v>
      </c>
      <c r="B42" s="12" t="s">
        <v>341</v>
      </c>
      <c r="C42" s="8">
        <v>28</v>
      </c>
    </row>
    <row r="43" spans="1:3">
      <c r="A43" s="299" t="s">
        <v>339</v>
      </c>
      <c r="B43" s="12" t="s">
        <v>368</v>
      </c>
      <c r="C43" s="8">
        <v>30</v>
      </c>
    </row>
  </sheetData>
  <mergeCells count="1">
    <mergeCell ref="A1:B1"/>
  </mergeCells>
  <printOptions horizontalCentered="1"/>
  <pageMargins left="0.59055118110236227" right="0.59055118110236227" top="0.94488188976377963" bottom="0.59055118110236227" header="0.51181102362204722" footer="0.51181102362204722"/>
  <pageSetup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6"/>
  <sheetViews>
    <sheetView view="pageBreakPreview" topLeftCell="A171" zoomScale="95" zoomScaleNormal="98" zoomScaleSheetLayoutView="95" zoomScalePageLayoutView="98" workbookViewId="0">
      <selection activeCell="G28" sqref="G28"/>
    </sheetView>
  </sheetViews>
  <sheetFormatPr baseColWidth="10" defaultColWidth="10.90625" defaultRowHeight="11.25"/>
  <cols>
    <col min="1" max="1" width="6.1796875" style="147" bestFit="1" customWidth="1"/>
    <col min="2" max="2" width="7.1796875" style="147" customWidth="1"/>
    <col min="3" max="3" width="10.36328125" style="147" bestFit="1" customWidth="1"/>
    <col min="4" max="4" width="6.08984375" style="147" bestFit="1" customWidth="1"/>
    <col min="5" max="5" width="7.453125" style="147" bestFit="1" customWidth="1"/>
    <col min="6" max="6" width="8" style="147" bestFit="1" customWidth="1"/>
    <col min="7" max="7" width="8.1796875" style="147" bestFit="1" customWidth="1"/>
    <col min="8" max="8" width="5.36328125" style="147" bestFit="1" customWidth="1"/>
    <col min="9" max="9" width="6.90625" style="147" bestFit="1" customWidth="1"/>
    <col min="10" max="16384" width="10.90625" style="147"/>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393"/>
      <c r="B28" s="393"/>
      <c r="C28" s="393"/>
      <c r="D28" s="393"/>
      <c r="E28" s="393"/>
      <c r="F28" s="393"/>
      <c r="G28" s="393"/>
      <c r="H28" s="393"/>
    </row>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8.25" customHeight="1"/>
    <row r="43" ht="12.75" customHeight="1"/>
    <row r="44" ht="12.75" customHeight="1"/>
    <row r="45" ht="12.75" customHeight="1"/>
    <row r="46" ht="12.75" customHeight="1"/>
    <row r="47" ht="12.75" customHeight="1"/>
    <row r="48" ht="12.75" customHeight="1"/>
    <row r="49" spans="1:10" ht="12.75" customHeight="1"/>
    <row r="50" spans="1:10" ht="12.75" customHeight="1"/>
    <row r="51" spans="1:10" ht="12.75" customHeight="1"/>
    <row r="53" spans="1:10" ht="12.75" customHeight="1">
      <c r="A53" s="393"/>
      <c r="B53" s="393"/>
      <c r="C53" s="393"/>
      <c r="D53" s="393"/>
      <c r="E53" s="393"/>
      <c r="F53" s="393"/>
      <c r="G53" s="393"/>
      <c r="H53" s="393"/>
    </row>
    <row r="54" spans="1:10" ht="12.75" customHeight="1"/>
    <row r="55" spans="1:10" ht="12.75" customHeight="1"/>
    <row r="56" spans="1:10" ht="12.75" customHeight="1"/>
    <row r="57" spans="1:10" ht="12.75" customHeight="1"/>
    <row r="58" spans="1:10" ht="12.75" customHeight="1"/>
    <row r="59" spans="1:10" ht="12.75" customHeight="1"/>
    <row r="60" spans="1:10" ht="12.75" customHeight="1"/>
    <row r="62" spans="1:10" ht="12.75" customHeight="1">
      <c r="A62" s="392">
        <v>4</v>
      </c>
      <c r="B62" s="392"/>
      <c r="C62" s="392"/>
      <c r="D62" s="392"/>
      <c r="E62" s="392"/>
      <c r="F62" s="392"/>
      <c r="G62" s="392"/>
      <c r="H62" s="392"/>
      <c r="I62" s="392"/>
      <c r="J62" s="392"/>
    </row>
    <row r="63" spans="1:10" ht="12.75" customHeight="1">
      <c r="A63" s="392"/>
      <c r="B63" s="392"/>
      <c r="C63" s="392"/>
      <c r="D63" s="392"/>
      <c r="E63" s="392"/>
      <c r="F63" s="392"/>
      <c r="G63" s="392"/>
      <c r="H63" s="392"/>
      <c r="I63" s="392"/>
      <c r="J63" s="392"/>
    </row>
    <row r="64" spans="1:10" ht="12.75" customHeight="1"/>
    <row r="65" ht="15" customHeight="1"/>
    <row r="66" ht="15" customHeight="1"/>
    <row r="67" ht="15" customHeight="1"/>
    <row r="68" ht="13.5" customHeight="1"/>
    <row r="69" ht="3" customHeight="1"/>
    <row r="70" ht="14.25" customHeight="1"/>
    <row r="71" ht="12.75" customHeight="1"/>
    <row r="72" ht="12.75" customHeight="1"/>
    <row r="73" ht="12.75" customHeight="1"/>
    <row r="74" ht="12.75" customHeight="1"/>
    <row r="75" ht="12.75" customHeight="1"/>
    <row r="76" ht="12.75" customHeight="1"/>
    <row r="78" ht="12.75" customHeight="1"/>
    <row r="79" ht="12.75" customHeight="1"/>
    <row r="80" ht="12.75" customHeight="1"/>
    <row r="81" ht="12.75" customHeight="1"/>
    <row r="82" ht="12.75" customHeight="1"/>
    <row r="83" ht="12.75" customHeight="1"/>
    <row r="84" ht="20.25" customHeight="1"/>
    <row r="85" ht="12.75" customHeight="1"/>
    <row r="86" ht="12.75" customHeight="1"/>
    <row r="87" ht="1.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spans="1:10" ht="14.25" customHeight="1"/>
    <row r="114" spans="1:10" ht="14.25" customHeight="1"/>
    <row r="115" spans="1:10" ht="14.25" customHeight="1"/>
    <row r="116" spans="1:10" ht="14.25" customHeight="1"/>
    <row r="117" spans="1:10" ht="14.25" customHeight="1"/>
    <row r="118" spans="1:10" ht="14.25" customHeight="1"/>
    <row r="119" spans="1:10" ht="14.25" customHeight="1"/>
    <row r="120" spans="1:10" ht="14.25" customHeight="1"/>
    <row r="121" spans="1:10" ht="14.25" customHeight="1"/>
    <row r="122" spans="1:10" ht="14.25" customHeight="1">
      <c r="A122" s="392">
        <v>5</v>
      </c>
      <c r="B122" s="392"/>
      <c r="C122" s="392"/>
      <c r="D122" s="392"/>
      <c r="E122" s="392"/>
      <c r="F122" s="392"/>
      <c r="G122" s="392"/>
      <c r="H122" s="392"/>
      <c r="I122" s="392"/>
      <c r="J122" s="392"/>
    </row>
    <row r="123" spans="1:10" ht="12.75" customHeight="1"/>
    <row r="125" spans="1:10" ht="12.75" customHeight="1"/>
    <row r="126" spans="1:10" ht="12.75" customHeight="1"/>
    <row r="128" spans="1:10" ht="12.75" customHeight="1"/>
    <row r="129" ht="12.75" customHeight="1"/>
    <row r="130" ht="8.25" customHeight="1"/>
    <row r="131" ht="8.25" customHeight="1"/>
    <row r="132" ht="12.75" customHeight="1"/>
    <row r="133" ht="6.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c r="A183" s="395"/>
      <c r="B183" s="395"/>
      <c r="C183" s="395"/>
      <c r="D183" s="395"/>
      <c r="E183" s="395"/>
      <c r="F183" s="395"/>
      <c r="G183" s="395"/>
    </row>
    <row r="184" spans="1:10" ht="12.75" customHeight="1"/>
    <row r="185" spans="1:10" ht="12.75" customHeight="1">
      <c r="A185" s="392">
        <v>6</v>
      </c>
      <c r="B185" s="392"/>
      <c r="C185" s="392"/>
      <c r="D185" s="392"/>
      <c r="E185" s="392"/>
      <c r="F185" s="392"/>
      <c r="G185" s="392"/>
      <c r="H185" s="392"/>
      <c r="I185" s="392"/>
      <c r="J185" s="392"/>
    </row>
    <row r="186" spans="1:10" ht="12.75" customHeight="1"/>
    <row r="187" spans="1:10" ht="12.75" customHeight="1"/>
    <row r="188" spans="1:10" ht="12.75" customHeight="1"/>
    <row r="189" spans="1:10" ht="12.75" customHeight="1"/>
    <row r="190" spans="1:10" ht="12.75" customHeight="1"/>
    <row r="191" spans="1:10" ht="12.75" customHeight="1"/>
    <row r="192" spans="1:10" ht="12.75" customHeight="1">
      <c r="A192" s="394"/>
      <c r="B192" s="394"/>
      <c r="C192" s="394"/>
      <c r="D192" s="394"/>
      <c r="E192" s="394"/>
      <c r="F192" s="394"/>
      <c r="G192" s="394"/>
    </row>
    <row r="193" ht="12.75" customHeight="1"/>
    <row r="217" spans="1:7">
      <c r="A217" s="395"/>
      <c r="B217" s="395"/>
      <c r="C217" s="395"/>
      <c r="D217" s="395"/>
      <c r="E217" s="395"/>
      <c r="F217" s="395"/>
      <c r="G217" s="395"/>
    </row>
    <row r="256" spans="1:10" ht="12.75">
      <c r="A256" s="392">
        <v>7</v>
      </c>
      <c r="B256" s="392"/>
      <c r="C256" s="392"/>
      <c r="D256" s="392"/>
      <c r="E256" s="392"/>
      <c r="F256" s="392"/>
      <c r="G256" s="392"/>
      <c r="H256" s="392"/>
      <c r="I256" s="392"/>
      <c r="J256" s="392"/>
    </row>
  </sheetData>
  <mergeCells count="9">
    <mergeCell ref="A256:J256"/>
    <mergeCell ref="A53:H53"/>
    <mergeCell ref="A28:H28"/>
    <mergeCell ref="A192:G192"/>
    <mergeCell ref="A183:G183"/>
    <mergeCell ref="A217:G217"/>
    <mergeCell ref="A62:J63"/>
    <mergeCell ref="A122:J122"/>
    <mergeCell ref="A185:J185"/>
  </mergeCells>
  <phoneticPr fontId="40" type="noConversion"/>
  <printOptions horizontalCentered="1"/>
  <pageMargins left="0.23622047244094491" right="0.23622047244094491" top="0.74803149606299213" bottom="0.74803149606299213" header="0.31496062992125984" footer="0.31496062992125984"/>
  <pageSetup scale="87" fitToWidth="4" orientation="portrait" r:id="rId1"/>
  <rowBreaks count="3" manualBreakCount="3">
    <brk id="63" max="16383" man="1"/>
    <brk id="122" max="16383" man="1"/>
    <brk id="18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252A-8944-4817-A3F0-6123DCBDF207}">
  <dimension ref="A1:AG47"/>
  <sheetViews>
    <sheetView view="pageBreakPreview" topLeftCell="A10" zoomScale="90" zoomScaleNormal="100" zoomScaleSheetLayoutView="90" workbookViewId="0">
      <selection activeCell="G28" sqref="G28"/>
    </sheetView>
  </sheetViews>
  <sheetFormatPr baseColWidth="10" defaultRowHeight="18"/>
  <sheetData>
    <row r="1" spans="1:31">
      <c r="A1" s="9"/>
      <c r="B1" s="9"/>
      <c r="C1" s="9"/>
      <c r="D1" s="9"/>
      <c r="E1" s="9"/>
      <c r="F1" s="9"/>
      <c r="G1" s="9"/>
    </row>
    <row r="2" spans="1:31">
      <c r="A2" s="299"/>
      <c r="B2" s="299"/>
      <c r="C2" s="299"/>
      <c r="D2" s="299"/>
      <c r="E2" s="299"/>
      <c r="F2" s="299"/>
      <c r="G2" s="299"/>
      <c r="H2" s="299"/>
      <c r="AA2" t="s">
        <v>235</v>
      </c>
      <c r="AB2" t="s">
        <v>229</v>
      </c>
      <c r="AC2" t="s">
        <v>230</v>
      </c>
      <c r="AD2" t="s">
        <v>236</v>
      </c>
      <c r="AE2" t="s">
        <v>237</v>
      </c>
    </row>
    <row r="3" spans="1:31">
      <c r="A3" s="299"/>
      <c r="B3" s="299"/>
      <c r="C3" s="299"/>
      <c r="D3" s="299"/>
      <c r="E3" s="299"/>
      <c r="F3" s="299"/>
      <c r="G3" s="299"/>
      <c r="H3" s="299"/>
      <c r="AA3" t="s">
        <v>231</v>
      </c>
      <c r="AB3">
        <v>82.3</v>
      </c>
      <c r="AC3">
        <v>57.1</v>
      </c>
      <c r="AD3">
        <v>703.9</v>
      </c>
      <c r="AE3">
        <v>571.29999999999995</v>
      </c>
    </row>
    <row r="4" spans="1:31">
      <c r="A4" s="299"/>
      <c r="B4" s="299"/>
      <c r="C4" s="299"/>
      <c r="D4" s="299"/>
      <c r="E4" s="299"/>
      <c r="F4" s="299"/>
      <c r="G4" s="299"/>
      <c r="H4" s="299"/>
      <c r="AA4" t="s">
        <v>232</v>
      </c>
      <c r="AB4">
        <v>148.9</v>
      </c>
      <c r="AC4">
        <v>100</v>
      </c>
      <c r="AD4">
        <v>885</v>
      </c>
      <c r="AE4">
        <v>860.59999999999991</v>
      </c>
    </row>
    <row r="5" spans="1:31">
      <c r="A5" s="299"/>
      <c r="B5" s="299"/>
      <c r="C5" s="299"/>
      <c r="D5" s="299"/>
      <c r="E5" s="299"/>
      <c r="F5" s="299"/>
      <c r="G5" s="299"/>
      <c r="H5" s="299"/>
      <c r="AA5" t="s">
        <v>233</v>
      </c>
      <c r="AB5">
        <v>93.2</v>
      </c>
      <c r="AC5">
        <v>93</v>
      </c>
      <c r="AD5">
        <v>772.2</v>
      </c>
      <c r="AE5">
        <v>710.40000000000009</v>
      </c>
    </row>
    <row r="6" spans="1:31">
      <c r="A6" s="299"/>
      <c r="B6" s="299"/>
      <c r="C6" s="299"/>
      <c r="D6" s="299"/>
      <c r="E6" s="299"/>
      <c r="F6" s="299"/>
      <c r="G6" s="299"/>
      <c r="H6" s="299"/>
      <c r="AA6" t="s">
        <v>234</v>
      </c>
      <c r="AB6">
        <v>86.8</v>
      </c>
      <c r="AC6">
        <v>122.2</v>
      </c>
      <c r="AD6">
        <v>975</v>
      </c>
      <c r="AE6">
        <v>793.2</v>
      </c>
    </row>
    <row r="7" spans="1:31">
      <c r="A7" s="299"/>
      <c r="B7" s="299"/>
      <c r="C7" s="299"/>
      <c r="D7" s="299"/>
      <c r="E7" s="299"/>
      <c r="F7" s="299"/>
      <c r="G7" s="299"/>
      <c r="H7" s="299"/>
    </row>
    <row r="8" spans="1:31">
      <c r="A8" s="299"/>
      <c r="B8" s="299"/>
      <c r="C8" s="299"/>
      <c r="D8" s="299"/>
      <c r="E8" s="299"/>
      <c r="F8" s="299"/>
      <c r="G8" s="299"/>
      <c r="H8" s="299"/>
    </row>
    <row r="9" spans="1:31">
      <c r="A9" s="299"/>
      <c r="B9" s="299"/>
      <c r="C9" s="299"/>
      <c r="D9" s="299"/>
      <c r="E9" s="299"/>
      <c r="F9" s="299"/>
      <c r="G9" s="299"/>
      <c r="H9" s="299"/>
    </row>
    <row r="10" spans="1:31">
      <c r="A10" s="299"/>
      <c r="B10" s="299"/>
      <c r="C10" s="299"/>
      <c r="D10" s="299"/>
      <c r="E10" s="299"/>
      <c r="F10" s="299"/>
      <c r="G10" s="299"/>
      <c r="H10" s="299"/>
    </row>
    <row r="11" spans="1:31">
      <c r="A11" s="299"/>
      <c r="B11" s="299"/>
      <c r="C11" s="299"/>
      <c r="D11" s="299"/>
      <c r="E11" s="299"/>
      <c r="F11" s="299"/>
      <c r="G11" s="299"/>
      <c r="H11" s="299"/>
    </row>
    <row r="12" spans="1:31">
      <c r="A12" s="299"/>
      <c r="B12" s="299"/>
      <c r="C12" s="299"/>
      <c r="D12" s="299"/>
      <c r="E12" s="299"/>
      <c r="F12" s="299"/>
      <c r="G12" s="299"/>
      <c r="H12" s="299"/>
    </row>
    <row r="13" spans="1:31">
      <c r="A13" s="299"/>
      <c r="B13" s="299"/>
      <c r="C13" s="299"/>
      <c r="D13" s="299"/>
      <c r="E13" s="299"/>
      <c r="F13" s="299"/>
      <c r="G13" s="299"/>
      <c r="H13" s="299"/>
    </row>
    <row r="14" spans="1:31">
      <c r="A14" s="299"/>
      <c r="B14" s="299"/>
      <c r="C14" s="299"/>
      <c r="D14" s="299"/>
      <c r="E14" s="299"/>
      <c r="F14" s="299"/>
      <c r="G14" s="299"/>
      <c r="H14" s="299"/>
    </row>
    <row r="15" spans="1:31">
      <c r="A15" s="299"/>
      <c r="B15" s="299"/>
      <c r="C15" s="299"/>
      <c r="D15" s="299"/>
      <c r="E15" s="299"/>
      <c r="F15" s="299"/>
      <c r="G15" s="299"/>
      <c r="H15" s="299"/>
    </row>
    <row r="16" spans="1:31">
      <c r="A16" s="299"/>
      <c r="B16" s="299"/>
      <c r="C16" s="299"/>
      <c r="D16" s="299"/>
      <c r="E16" s="299"/>
      <c r="F16" s="299"/>
      <c r="G16" s="299"/>
      <c r="H16" s="299"/>
    </row>
    <row r="17" spans="1:33">
      <c r="A17" s="299"/>
      <c r="B17" s="299"/>
      <c r="C17" s="299"/>
      <c r="D17" s="299"/>
      <c r="E17" s="299"/>
      <c r="F17" s="299"/>
      <c r="G17" s="299"/>
      <c r="H17" s="299"/>
      <c r="AB17" t="s">
        <v>226</v>
      </c>
      <c r="AD17" t="s">
        <v>227</v>
      </c>
      <c r="AF17" t="s">
        <v>228</v>
      </c>
    </row>
    <row r="18" spans="1:33">
      <c r="A18" s="299"/>
      <c r="B18" s="299"/>
      <c r="C18" s="299"/>
      <c r="D18" s="299"/>
      <c r="E18" s="299"/>
      <c r="F18" s="299"/>
      <c r="G18" s="299"/>
      <c r="H18" s="299"/>
      <c r="AB18" t="s">
        <v>229</v>
      </c>
      <c r="AC18" t="s">
        <v>230</v>
      </c>
      <c r="AD18" t="s">
        <v>229</v>
      </c>
      <c r="AE18" t="s">
        <v>230</v>
      </c>
      <c r="AF18" t="s">
        <v>229</v>
      </c>
      <c r="AG18" t="s">
        <v>230</v>
      </c>
    </row>
    <row r="19" spans="1:33">
      <c r="A19" s="299"/>
      <c r="B19" s="299"/>
      <c r="C19" s="299"/>
      <c r="D19" s="299"/>
      <c r="E19" s="299"/>
      <c r="F19" s="299"/>
      <c r="G19" s="299"/>
      <c r="H19" s="299"/>
      <c r="AA19" t="s">
        <v>231</v>
      </c>
      <c r="AB19">
        <v>0.9</v>
      </c>
      <c r="AC19">
        <v>2.2999999999999998</v>
      </c>
      <c r="AD19">
        <v>5.6</v>
      </c>
      <c r="AE19">
        <v>6.1</v>
      </c>
      <c r="AF19">
        <v>13.9</v>
      </c>
      <c r="AG19">
        <v>11.7</v>
      </c>
    </row>
    <row r="20" spans="1:33">
      <c r="A20" s="299"/>
      <c r="B20" s="299"/>
      <c r="C20" s="299"/>
      <c r="D20" s="299"/>
      <c r="E20" s="299"/>
      <c r="F20" s="299"/>
      <c r="G20" s="299"/>
      <c r="H20" s="299"/>
      <c r="AA20" t="s">
        <v>232</v>
      </c>
      <c r="AB20">
        <v>3.7</v>
      </c>
      <c r="AC20">
        <v>2.8</v>
      </c>
      <c r="AD20">
        <v>6.7</v>
      </c>
      <c r="AE20">
        <v>5.6</v>
      </c>
      <c r="AF20">
        <v>10.8</v>
      </c>
      <c r="AG20">
        <v>10.3</v>
      </c>
    </row>
    <row r="21" spans="1:33">
      <c r="A21" s="299"/>
      <c r="B21" s="299"/>
      <c r="C21" s="299"/>
      <c r="D21" s="299"/>
      <c r="E21" s="299"/>
      <c r="F21" s="299"/>
      <c r="G21" s="299"/>
      <c r="H21" s="299"/>
      <c r="AA21" t="s">
        <v>233</v>
      </c>
      <c r="AB21">
        <v>2</v>
      </c>
      <c r="AC21">
        <v>3.4</v>
      </c>
      <c r="AD21">
        <v>7.2</v>
      </c>
      <c r="AE21">
        <v>8.1999999999999993</v>
      </c>
      <c r="AF21">
        <v>10.3</v>
      </c>
      <c r="AG21">
        <v>10.9</v>
      </c>
    </row>
    <row r="22" spans="1:33">
      <c r="A22" s="299"/>
      <c r="B22" s="299"/>
      <c r="C22" s="299"/>
      <c r="D22" s="299"/>
      <c r="E22" s="299"/>
      <c r="F22" s="299"/>
      <c r="G22" s="299"/>
      <c r="H22" s="299"/>
      <c r="AA22" t="s">
        <v>234</v>
      </c>
      <c r="AB22">
        <v>3.3</v>
      </c>
      <c r="AC22">
        <v>1.9</v>
      </c>
      <c r="AD22">
        <v>6.1</v>
      </c>
      <c r="AE22">
        <v>5</v>
      </c>
      <c r="AF22">
        <v>10.5</v>
      </c>
      <c r="AG22">
        <v>10.199999999999999</v>
      </c>
    </row>
    <row r="23" spans="1:33">
      <c r="A23" s="299"/>
      <c r="B23" s="299"/>
      <c r="C23" s="299"/>
      <c r="D23" s="299"/>
      <c r="E23" s="299"/>
      <c r="F23" s="299"/>
      <c r="G23" s="299"/>
      <c r="H23" s="299"/>
    </row>
    <row r="24" spans="1:33">
      <c r="A24" s="299"/>
      <c r="B24" s="299"/>
      <c r="C24" s="299"/>
      <c r="D24" s="299"/>
      <c r="E24" s="299"/>
      <c r="F24" s="299"/>
      <c r="G24" s="299"/>
      <c r="H24" s="299"/>
    </row>
    <row r="25" spans="1:33">
      <c r="A25" s="299"/>
      <c r="B25" s="299"/>
      <c r="C25" s="299"/>
      <c r="D25" s="299"/>
      <c r="E25" s="299"/>
      <c r="F25" s="299"/>
      <c r="G25" s="299"/>
    </row>
    <row r="26" spans="1:33">
      <c r="A26" s="299"/>
      <c r="B26" s="299"/>
      <c r="C26" s="299"/>
      <c r="D26" s="299"/>
      <c r="E26" s="299"/>
      <c r="F26" s="299"/>
      <c r="G26" s="299"/>
    </row>
    <row r="27" spans="1:33">
      <c r="A27" s="299"/>
      <c r="B27" s="299"/>
      <c r="C27" s="299"/>
      <c r="D27" s="299"/>
      <c r="E27" s="299"/>
      <c r="F27" s="299"/>
      <c r="G27" s="299"/>
    </row>
    <row r="28" spans="1:33">
      <c r="A28" s="299"/>
      <c r="B28" s="299"/>
      <c r="C28" s="299"/>
      <c r="D28" s="299"/>
      <c r="E28" s="299"/>
      <c r="F28" s="299"/>
      <c r="G28" s="299"/>
    </row>
    <row r="29" spans="1:33">
      <c r="A29" s="299"/>
      <c r="B29" s="299"/>
      <c r="C29" s="299"/>
      <c r="D29" s="299"/>
      <c r="E29" s="299"/>
      <c r="F29" s="299"/>
      <c r="G29" s="299"/>
    </row>
    <row r="30" spans="1:33">
      <c r="A30" s="299"/>
      <c r="B30" s="299"/>
      <c r="C30" s="299"/>
      <c r="D30" s="299"/>
      <c r="E30" s="299"/>
      <c r="F30" s="299"/>
      <c r="G30" s="299"/>
    </row>
    <row r="31" spans="1:33">
      <c r="A31" s="299"/>
      <c r="B31" s="299"/>
      <c r="C31" s="299"/>
      <c r="D31" s="299"/>
      <c r="E31" s="299"/>
      <c r="F31" s="299"/>
      <c r="G31" s="299"/>
    </row>
    <row r="32" spans="1:33">
      <c r="A32" s="299"/>
      <c r="B32" s="299"/>
      <c r="C32" s="299"/>
      <c r="D32" s="299"/>
      <c r="E32" s="299"/>
      <c r="F32" s="299"/>
      <c r="G32" s="299"/>
    </row>
    <row r="33" spans="1:7">
      <c r="A33" s="299"/>
      <c r="B33" s="299"/>
      <c r="C33" s="299"/>
      <c r="D33" s="299"/>
      <c r="E33" s="299"/>
      <c r="F33" s="299"/>
      <c r="G33" s="299"/>
    </row>
    <row r="34" spans="1:7">
      <c r="A34" s="299"/>
      <c r="B34" s="299"/>
      <c r="C34" s="299"/>
      <c r="D34" s="299"/>
      <c r="E34" s="299"/>
      <c r="F34" s="299"/>
      <c r="G34" s="299"/>
    </row>
    <row r="35" spans="1:7">
      <c r="A35" s="299"/>
      <c r="B35" s="299"/>
      <c r="C35" s="299"/>
      <c r="D35" s="299"/>
      <c r="E35" s="299"/>
      <c r="F35" s="299"/>
      <c r="G35" s="299"/>
    </row>
    <row r="36" spans="1:7">
      <c r="A36" s="299"/>
      <c r="B36" s="299"/>
      <c r="C36" s="299"/>
      <c r="D36" s="299"/>
      <c r="E36" s="299"/>
      <c r="F36" s="299"/>
      <c r="G36" s="299"/>
    </row>
    <row r="37" spans="1:7">
      <c r="A37" s="299"/>
      <c r="B37" s="299"/>
      <c r="C37" s="299"/>
      <c r="D37" s="299"/>
      <c r="E37" s="299"/>
      <c r="F37" s="299"/>
      <c r="G37" s="299"/>
    </row>
    <row r="38" spans="1:7">
      <c r="A38" s="299"/>
      <c r="B38" s="299"/>
      <c r="C38" s="299"/>
      <c r="D38" s="299"/>
      <c r="E38" s="299"/>
      <c r="F38" s="299"/>
      <c r="G38" s="299"/>
    </row>
    <row r="39" spans="1:7">
      <c r="A39" s="299"/>
      <c r="B39" s="299"/>
      <c r="C39" s="299"/>
      <c r="D39" s="299"/>
      <c r="E39" s="299"/>
      <c r="F39" s="299"/>
      <c r="G39" s="299"/>
    </row>
    <row r="40" spans="1:7">
      <c r="A40" s="299"/>
      <c r="B40" s="299"/>
      <c r="C40" s="299"/>
      <c r="D40" s="299"/>
      <c r="E40" s="299"/>
      <c r="F40" s="299"/>
      <c r="G40" s="299"/>
    </row>
    <row r="41" spans="1:7">
      <c r="A41" s="299"/>
      <c r="B41" s="299"/>
      <c r="C41" s="299"/>
      <c r="D41" s="299"/>
      <c r="E41" s="299"/>
      <c r="F41" s="299"/>
      <c r="G41" s="299"/>
    </row>
    <row r="42" spans="1:7">
      <c r="A42" s="299"/>
      <c r="B42" s="299"/>
      <c r="C42" s="299"/>
      <c r="D42" s="299"/>
      <c r="E42" s="299"/>
      <c r="F42" s="299"/>
      <c r="G42" s="299"/>
    </row>
    <row r="43" spans="1:7">
      <c r="A43" s="299"/>
      <c r="B43" s="299"/>
      <c r="C43" s="299"/>
      <c r="D43" s="299"/>
      <c r="E43" s="299"/>
      <c r="F43" s="299"/>
      <c r="G43" s="299"/>
    </row>
    <row r="44" spans="1:7">
      <c r="A44" s="299"/>
      <c r="B44" s="299"/>
      <c r="C44" s="299"/>
      <c r="D44" s="299"/>
      <c r="E44" s="299"/>
      <c r="F44" s="299"/>
      <c r="G44" s="299"/>
    </row>
    <row r="46" spans="1:7">
      <c r="A46" s="392">
        <v>8</v>
      </c>
      <c r="B46" s="392"/>
      <c r="C46" s="392"/>
      <c r="D46" s="392"/>
      <c r="E46" s="392"/>
      <c r="F46" s="392"/>
      <c r="G46" s="392"/>
    </row>
    <row r="47" spans="1:7">
      <c r="A47" s="299"/>
      <c r="B47" s="299"/>
      <c r="C47" s="299"/>
      <c r="D47" s="299"/>
      <c r="E47" s="299"/>
      <c r="F47" s="299"/>
      <c r="G47" s="299"/>
    </row>
  </sheetData>
  <mergeCells count="1">
    <mergeCell ref="A46:G46"/>
  </mergeCells>
  <pageMargins left="0.7" right="0.7" top="0.75" bottom="0.75" header="0.3" footer="0.3"/>
  <pageSetup scale="85" orientation="portrait" r:id="rId1"/>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8"/>
  <sheetViews>
    <sheetView view="pageBreakPreview" topLeftCell="A10" zoomScale="90" zoomScaleNormal="96" zoomScaleSheetLayoutView="90" zoomScalePageLayoutView="96" workbookViewId="0">
      <selection activeCell="G28" sqref="G28"/>
    </sheetView>
  </sheetViews>
  <sheetFormatPr baseColWidth="10" defaultColWidth="9.6328125" defaultRowHeight="12"/>
  <cols>
    <col min="1" max="1" width="3.90625" style="10" customWidth="1"/>
    <col min="2" max="2" width="7.26953125" style="10" customWidth="1"/>
    <col min="3" max="3" width="4" style="10" customWidth="1"/>
    <col min="4" max="4" width="7.453125" style="10" customWidth="1"/>
    <col min="5" max="5" width="4" style="10" customWidth="1"/>
    <col min="6" max="6" width="7.1796875" style="10" bestFit="1" customWidth="1"/>
    <col min="7" max="7" width="4" style="10" customWidth="1"/>
    <col min="8" max="8" width="6.453125" style="10" customWidth="1"/>
    <col min="9" max="9" width="4" style="10" customWidth="1"/>
    <col min="10" max="10" width="8.7265625" style="10" customWidth="1"/>
    <col min="11" max="11" width="4.26953125" style="10" customWidth="1"/>
    <col min="12" max="12" width="8.90625" style="10" customWidth="1"/>
    <col min="13" max="24" width="11.26953125" style="10" customWidth="1"/>
    <col min="25" max="26" width="4.90625" style="10" customWidth="1"/>
    <col min="27" max="27" width="4.08984375" style="10" customWidth="1"/>
    <col min="28" max="28" width="5.90625" style="10" customWidth="1"/>
    <col min="29" max="16384" width="9.6328125" style="10"/>
  </cols>
  <sheetData>
    <row r="1" spans="1:28" ht="15" customHeight="1">
      <c r="A1" s="399" t="s">
        <v>308</v>
      </c>
      <c r="B1" s="399"/>
      <c r="C1" s="399"/>
      <c r="D1" s="399"/>
      <c r="E1" s="399"/>
      <c r="F1" s="399"/>
      <c r="G1" s="399"/>
      <c r="H1" s="399"/>
      <c r="I1" s="399"/>
      <c r="J1" s="399"/>
      <c r="K1" s="399"/>
      <c r="L1" s="399"/>
      <c r="M1" s="13"/>
      <c r="N1" s="13"/>
      <c r="O1" s="13"/>
      <c r="P1" s="13"/>
      <c r="Q1" s="13"/>
      <c r="R1" s="13"/>
      <c r="S1" s="13"/>
      <c r="T1" s="13"/>
      <c r="U1" s="13"/>
      <c r="V1" s="13"/>
      <c r="W1" s="13"/>
      <c r="X1" s="13"/>
      <c r="Y1" s="14"/>
      <c r="Z1" s="14"/>
      <c r="AA1" s="14"/>
      <c r="AB1" s="14"/>
    </row>
    <row r="2" spans="1:28" ht="6" customHeight="1">
      <c r="A2" s="274"/>
      <c r="B2" s="274"/>
      <c r="C2" s="274"/>
      <c r="D2" s="274"/>
      <c r="E2" s="274"/>
      <c r="F2" s="274"/>
      <c r="G2" s="274"/>
      <c r="H2" s="274"/>
      <c r="I2" s="274"/>
      <c r="J2" s="274"/>
      <c r="K2" s="274"/>
      <c r="L2" s="274"/>
    </row>
    <row r="3" spans="1:28" ht="15" customHeight="1">
      <c r="A3" s="400" t="s">
        <v>3</v>
      </c>
      <c r="B3" s="400"/>
      <c r="C3" s="400"/>
      <c r="D3" s="400"/>
      <c r="E3" s="400"/>
      <c r="F3" s="400"/>
      <c r="G3" s="400"/>
      <c r="H3" s="400"/>
      <c r="I3" s="400"/>
      <c r="J3" s="400"/>
      <c r="K3" s="400"/>
      <c r="L3" s="400"/>
      <c r="M3" s="83"/>
      <c r="N3" s="83"/>
      <c r="O3" s="83"/>
      <c r="P3" s="83"/>
      <c r="Q3" s="83"/>
      <c r="R3" s="83"/>
      <c r="S3" s="83"/>
      <c r="T3" s="83"/>
      <c r="U3" s="83"/>
      <c r="V3" s="83"/>
      <c r="W3" s="83"/>
      <c r="X3" s="83"/>
    </row>
    <row r="4" spans="1:28" ht="15" customHeight="1">
      <c r="A4" s="401" t="s">
        <v>191</v>
      </c>
      <c r="B4" s="401"/>
      <c r="C4" s="401"/>
      <c r="D4" s="401"/>
      <c r="E4" s="401"/>
      <c r="F4" s="401"/>
      <c r="G4" s="401"/>
      <c r="H4" s="401"/>
      <c r="I4" s="401"/>
      <c r="J4" s="401"/>
      <c r="K4" s="401"/>
      <c r="L4" s="401"/>
      <c r="M4" s="83"/>
      <c r="N4" s="83"/>
      <c r="O4" s="83"/>
      <c r="P4" s="83"/>
      <c r="Q4" s="83"/>
      <c r="R4" s="83"/>
      <c r="S4" s="83"/>
      <c r="T4" s="83"/>
      <c r="U4" s="83"/>
      <c r="V4" s="83"/>
      <c r="W4" s="83"/>
      <c r="X4" s="83"/>
    </row>
    <row r="5" spans="1:28" ht="15" customHeight="1">
      <c r="A5" s="402" t="s">
        <v>15</v>
      </c>
      <c r="B5" s="402"/>
      <c r="C5" s="402"/>
      <c r="D5" s="402"/>
      <c r="E5" s="402"/>
      <c r="F5" s="402"/>
      <c r="G5" s="402"/>
      <c r="H5" s="402"/>
      <c r="I5" s="402"/>
      <c r="J5" s="402"/>
      <c r="K5" s="402"/>
      <c r="L5" s="402"/>
      <c r="M5" s="83"/>
      <c r="N5" s="83"/>
      <c r="O5" s="83"/>
      <c r="P5" s="83"/>
      <c r="Q5" s="83"/>
      <c r="R5" s="83"/>
      <c r="S5" s="83"/>
      <c r="T5" s="83"/>
      <c r="U5" s="83"/>
      <c r="V5" s="83"/>
      <c r="W5" s="83"/>
      <c r="X5" s="83"/>
    </row>
    <row r="6" spans="1:28" ht="22.9" customHeight="1">
      <c r="A6" s="403" t="s">
        <v>16</v>
      </c>
      <c r="B6" s="405" t="s">
        <v>18</v>
      </c>
      <c r="C6" s="406"/>
      <c r="D6" s="407" t="s">
        <v>140</v>
      </c>
      <c r="E6" s="408"/>
      <c r="F6" s="407" t="s">
        <v>177</v>
      </c>
      <c r="G6" s="408"/>
      <c r="H6" s="405" t="s">
        <v>140</v>
      </c>
      <c r="I6" s="406"/>
      <c r="J6" s="405" t="s">
        <v>18</v>
      </c>
      <c r="K6" s="406"/>
      <c r="L6" s="409" t="s">
        <v>371</v>
      </c>
      <c r="M6" s="13"/>
      <c r="N6" s="13"/>
      <c r="O6" s="13"/>
      <c r="P6" s="13"/>
      <c r="Q6" s="13"/>
      <c r="R6" s="13"/>
      <c r="S6" s="13"/>
      <c r="T6" s="13"/>
      <c r="U6" s="13"/>
      <c r="V6" s="13"/>
      <c r="W6" s="13"/>
      <c r="X6" s="13"/>
      <c r="Y6" s="13"/>
      <c r="Z6" s="13"/>
      <c r="AA6" s="13"/>
      <c r="AB6" s="13"/>
    </row>
    <row r="7" spans="1:28" ht="34.15" customHeight="1">
      <c r="A7" s="404"/>
      <c r="B7" s="282" t="s">
        <v>370</v>
      </c>
      <c r="C7" s="129" t="s">
        <v>48</v>
      </c>
      <c r="D7" s="283" t="s">
        <v>141</v>
      </c>
      <c r="E7" s="129" t="s">
        <v>48</v>
      </c>
      <c r="F7" s="283" t="s">
        <v>194</v>
      </c>
      <c r="G7" s="129" t="s">
        <v>48</v>
      </c>
      <c r="H7" s="128" t="s">
        <v>46</v>
      </c>
      <c r="I7" s="129" t="s">
        <v>48</v>
      </c>
      <c r="J7" s="283" t="s">
        <v>369</v>
      </c>
      <c r="K7" s="129" t="s">
        <v>48</v>
      </c>
      <c r="L7" s="410"/>
      <c r="M7" s="13"/>
      <c r="N7" s="13"/>
      <c r="O7" s="13"/>
      <c r="P7" s="13"/>
      <c r="Q7" s="13"/>
      <c r="R7" s="13"/>
      <c r="S7" s="13"/>
      <c r="T7" s="13"/>
      <c r="U7" s="13"/>
      <c r="V7" s="13"/>
      <c r="W7" s="13"/>
      <c r="X7" s="13"/>
      <c r="Y7" s="13"/>
      <c r="Z7" s="13" t="s">
        <v>81</v>
      </c>
      <c r="AA7" s="13" t="s">
        <v>80</v>
      </c>
      <c r="AB7" s="13"/>
    </row>
    <row r="8" spans="1:28" ht="15" customHeight="1">
      <c r="A8" s="15">
        <v>2004</v>
      </c>
      <c r="B8" s="124">
        <v>2250000</v>
      </c>
      <c r="C8" s="17">
        <v>5.6338028169014081</v>
      </c>
      <c r="D8" s="16">
        <v>1676480</v>
      </c>
      <c r="E8" s="17">
        <v>7.2488003536405898</v>
      </c>
      <c r="F8" s="78">
        <v>221000</v>
      </c>
      <c r="G8" s="78"/>
      <c r="H8" s="126">
        <v>1897480</v>
      </c>
      <c r="I8" s="126"/>
      <c r="J8" s="78">
        <v>352520</v>
      </c>
      <c r="K8" s="78"/>
      <c r="L8" s="18">
        <v>84.332444444444448</v>
      </c>
      <c r="M8" s="19"/>
      <c r="N8" s="19"/>
      <c r="O8" s="19"/>
      <c r="P8" s="19"/>
      <c r="Q8" s="19"/>
      <c r="R8" s="19"/>
      <c r="S8" s="19"/>
      <c r="T8" s="19"/>
      <c r="U8" s="19"/>
      <c r="V8" s="19"/>
      <c r="W8" s="19"/>
      <c r="X8" s="19"/>
      <c r="Y8" s="19"/>
      <c r="Z8" s="19"/>
      <c r="AA8" s="19"/>
      <c r="AB8" s="20"/>
    </row>
    <row r="9" spans="1:28" ht="15" customHeight="1">
      <c r="A9" s="15">
        <v>2005</v>
      </c>
      <c r="B9" s="124">
        <v>2300000</v>
      </c>
      <c r="C9" s="22">
        <v>2.2222222222222143</v>
      </c>
      <c r="D9" s="21">
        <v>1723253</v>
      </c>
      <c r="E9" s="22">
        <v>2.7899527581599637</v>
      </c>
      <c r="F9" s="79">
        <v>223355.54800000001</v>
      </c>
      <c r="G9" s="125">
        <v>1.0658588235294086</v>
      </c>
      <c r="H9" s="126">
        <v>1946608.548</v>
      </c>
      <c r="I9" s="127">
        <v>2.5891470792841043</v>
      </c>
      <c r="J9" s="78">
        <v>353391.45200000005</v>
      </c>
      <c r="K9" s="125">
        <v>0.24720639963691227</v>
      </c>
      <c r="L9" s="18">
        <v>84.635154260869555</v>
      </c>
      <c r="M9" s="19"/>
      <c r="N9" s="256"/>
      <c r="O9" s="19"/>
      <c r="P9" s="19"/>
      <c r="Q9" s="19"/>
      <c r="R9" s="19"/>
      <c r="S9" s="19"/>
      <c r="T9" s="19"/>
      <c r="U9" s="19"/>
      <c r="V9" s="19"/>
      <c r="W9" s="19"/>
      <c r="X9" s="19"/>
      <c r="Y9" s="19"/>
      <c r="Z9" s="19"/>
      <c r="AA9" s="19"/>
      <c r="AB9" s="20"/>
    </row>
    <row r="10" spans="1:28" ht="15" customHeight="1">
      <c r="A10" s="15">
        <v>2006</v>
      </c>
      <c r="B10" s="123">
        <v>2400000</v>
      </c>
      <c r="C10" s="22">
        <v>4.3478260869565188</v>
      </c>
      <c r="D10" s="21">
        <v>1818115</v>
      </c>
      <c r="E10" s="22">
        <v>5.5048214046341526</v>
      </c>
      <c r="F10" s="78">
        <v>264028.14199999999</v>
      </c>
      <c r="G10" s="125">
        <v>18.209797949590211</v>
      </c>
      <c r="H10" s="126">
        <v>2082143.142</v>
      </c>
      <c r="I10" s="127">
        <v>6.9626013992002633</v>
      </c>
      <c r="J10" s="78">
        <v>317856.85800000001</v>
      </c>
      <c r="K10" s="125">
        <v>-10.055306600907832</v>
      </c>
      <c r="L10" s="18">
        <v>86.755964249999991</v>
      </c>
      <c r="M10" s="19"/>
      <c r="N10" s="19"/>
      <c r="O10" s="19"/>
      <c r="P10" s="19"/>
      <c r="Q10" s="19"/>
      <c r="R10" s="19"/>
      <c r="S10" s="19"/>
      <c r="T10" s="19"/>
      <c r="U10" s="19"/>
      <c r="V10" s="19"/>
      <c r="W10" s="19"/>
      <c r="X10" s="19"/>
      <c r="Y10" s="19"/>
      <c r="Z10" s="19"/>
      <c r="AA10" s="19"/>
      <c r="AB10" s="20"/>
    </row>
    <row r="11" spans="1:28" ht="15" customHeight="1">
      <c r="A11" s="15">
        <v>2007</v>
      </c>
      <c r="B11" s="124">
        <v>2450000</v>
      </c>
      <c r="C11" s="22">
        <v>2.0833333333333259</v>
      </c>
      <c r="D11" s="21">
        <v>1874650</v>
      </c>
      <c r="E11" s="22">
        <v>3.1095392755683848</v>
      </c>
      <c r="F11" s="79">
        <v>269809.359</v>
      </c>
      <c r="G11" s="125">
        <v>2.1896215139066477</v>
      </c>
      <c r="H11" s="126">
        <v>2144459.3590000002</v>
      </c>
      <c r="I11" s="127">
        <v>2.9928882286230474</v>
      </c>
      <c r="J11" s="78">
        <v>305540.64099999983</v>
      </c>
      <c r="K11" s="125">
        <v>-3.8747683713655112</v>
      </c>
      <c r="L11" s="18">
        <v>87.528953428571427</v>
      </c>
      <c r="M11" s="19"/>
      <c r="N11" s="19"/>
      <c r="O11" s="19"/>
      <c r="P11" s="19"/>
      <c r="Q11" s="19"/>
      <c r="R11" s="19"/>
      <c r="S11" s="19"/>
      <c r="T11" s="19"/>
      <c r="U11" s="19"/>
      <c r="V11" s="19"/>
      <c r="W11" s="19"/>
      <c r="X11" s="19"/>
      <c r="Y11" s="19"/>
      <c r="Z11" s="19"/>
      <c r="AA11" s="19"/>
      <c r="AB11" s="20"/>
    </row>
    <row r="12" spans="1:28" ht="15" customHeight="1">
      <c r="A12" s="15">
        <v>2008</v>
      </c>
      <c r="B12" s="124">
        <v>2550000</v>
      </c>
      <c r="C12" s="22">
        <v>4.081632653061229</v>
      </c>
      <c r="D12" s="21">
        <v>1971627</v>
      </c>
      <c r="E12" s="22">
        <v>5.1730723068306173</v>
      </c>
      <c r="F12" s="79">
        <v>263843.147</v>
      </c>
      <c r="G12" s="125">
        <v>-2.2112694763861018</v>
      </c>
      <c r="H12" s="126">
        <v>2235470.1469999999</v>
      </c>
      <c r="I12" s="127">
        <v>4.2439968665314076</v>
      </c>
      <c r="J12" s="78">
        <v>314529.85300000012</v>
      </c>
      <c r="K12" s="125">
        <v>2.94206753333357</v>
      </c>
      <c r="L12" s="18">
        <v>87.665495960784313</v>
      </c>
      <c r="M12" s="19"/>
      <c r="N12" s="19"/>
      <c r="O12" s="19"/>
      <c r="P12" s="19"/>
      <c r="Q12" s="19"/>
      <c r="R12" s="19"/>
      <c r="S12" s="19"/>
      <c r="T12" s="19"/>
      <c r="U12" s="19"/>
      <c r="V12" s="19"/>
      <c r="W12" s="19"/>
      <c r="X12" s="19"/>
      <c r="Y12" s="19"/>
      <c r="Z12" s="19"/>
      <c r="AA12" s="19"/>
      <c r="AB12" s="20"/>
    </row>
    <row r="13" spans="1:28" ht="15" customHeight="1">
      <c r="A13" s="15">
        <v>2009</v>
      </c>
      <c r="B13" s="124">
        <v>2350000</v>
      </c>
      <c r="C13" s="22">
        <v>-7.8431372549019667</v>
      </c>
      <c r="D13" s="21">
        <v>1772670</v>
      </c>
      <c r="E13" s="22">
        <v>-10.091006057433782</v>
      </c>
      <c r="F13" s="79">
        <v>288215.01</v>
      </c>
      <c r="G13" s="125">
        <v>9.2372545116739424</v>
      </c>
      <c r="H13" s="126">
        <v>2060885.01</v>
      </c>
      <c r="I13" s="127">
        <v>-7.8097726885010381</v>
      </c>
      <c r="J13" s="78">
        <v>289114.99</v>
      </c>
      <c r="K13" s="125">
        <v>-8.0802705236377452</v>
      </c>
      <c r="L13" s="18">
        <v>87.697234468085099</v>
      </c>
      <c r="M13" s="19"/>
      <c r="N13" s="19"/>
      <c r="O13" s="19"/>
      <c r="P13" s="19"/>
      <c r="Q13" s="19"/>
      <c r="R13" s="19"/>
      <c r="S13" s="19"/>
      <c r="T13" s="19"/>
      <c r="U13" s="19"/>
      <c r="V13" s="19"/>
      <c r="W13" s="19"/>
      <c r="X13" s="19"/>
      <c r="Y13" s="19"/>
      <c r="Z13" s="19"/>
      <c r="AA13" s="19"/>
      <c r="AB13" s="20"/>
    </row>
    <row r="14" spans="1:28" ht="15" customHeight="1">
      <c r="A14" s="15">
        <v>2010</v>
      </c>
      <c r="B14" s="124">
        <v>2530000</v>
      </c>
      <c r="C14" s="22">
        <v>7.6595744680851174</v>
      </c>
      <c r="D14" s="21">
        <v>1895735</v>
      </c>
      <c r="E14" s="22">
        <v>6.9423524965165573</v>
      </c>
      <c r="F14" s="79">
        <v>339783.35499999998</v>
      </c>
      <c r="G14" s="125">
        <v>17.892317613853614</v>
      </c>
      <c r="H14" s="126">
        <v>2235518.355</v>
      </c>
      <c r="I14" s="127">
        <v>8.4737064005332421</v>
      </c>
      <c r="J14" s="78">
        <v>294481.64500000002</v>
      </c>
      <c r="K14" s="125">
        <v>1.8562354722596819</v>
      </c>
      <c r="L14" s="18">
        <v>88.360409288537539</v>
      </c>
      <c r="M14" s="19"/>
      <c r="N14" s="19"/>
      <c r="O14" s="19"/>
      <c r="P14" s="19"/>
      <c r="Q14" s="19"/>
      <c r="R14" s="19"/>
      <c r="S14" s="19"/>
      <c r="T14" s="19"/>
      <c r="U14" s="19"/>
      <c r="V14" s="19"/>
      <c r="W14" s="19"/>
      <c r="X14" s="19"/>
      <c r="Y14" s="19"/>
      <c r="Z14" s="19"/>
      <c r="AA14" s="19"/>
      <c r="AB14" s="20"/>
    </row>
    <row r="15" spans="1:28" ht="15" customHeight="1">
      <c r="A15" s="15">
        <v>2011</v>
      </c>
      <c r="B15" s="124">
        <v>2620000</v>
      </c>
      <c r="C15" s="22">
        <v>3.5573122529644285</v>
      </c>
      <c r="D15" s="21">
        <v>2103739</v>
      </c>
      <c r="E15" s="22">
        <v>10.972208668405647</v>
      </c>
      <c r="F15" s="105">
        <v>275599.43800000002</v>
      </c>
      <c r="G15" s="125">
        <v>-18.889658971081722</v>
      </c>
      <c r="H15" s="126">
        <v>2379338.4380000001</v>
      </c>
      <c r="I15" s="127">
        <v>6.4334109661112526</v>
      </c>
      <c r="J15" s="78">
        <v>240661.56199999992</v>
      </c>
      <c r="K15" s="125">
        <v>-18.27620971079542</v>
      </c>
      <c r="L15" s="18">
        <v>90.814444198473282</v>
      </c>
      <c r="M15" s="19"/>
      <c r="N15" s="259"/>
      <c r="O15" s="19"/>
      <c r="P15" s="19"/>
      <c r="Q15" s="19"/>
      <c r="R15" s="19"/>
      <c r="S15" s="19"/>
      <c r="T15" s="19"/>
      <c r="U15" s="19"/>
      <c r="V15" s="19"/>
      <c r="W15" s="19"/>
      <c r="X15" s="19"/>
      <c r="Y15" s="19"/>
      <c r="Z15" s="19"/>
      <c r="AA15" s="19"/>
      <c r="AB15" s="20"/>
    </row>
    <row r="16" spans="1:28" ht="15" customHeight="1">
      <c r="A16" s="15">
        <v>2012</v>
      </c>
      <c r="B16" s="124">
        <v>2650000</v>
      </c>
      <c r="C16" s="22">
        <v>1.1450381679389388</v>
      </c>
      <c r="D16" s="21">
        <v>2119080</v>
      </c>
      <c r="E16" s="22">
        <v>0.72922544098863451</v>
      </c>
      <c r="F16" s="79">
        <v>316000</v>
      </c>
      <c r="G16" s="125">
        <v>14.659159791174892</v>
      </c>
      <c r="H16" s="126">
        <v>2435080</v>
      </c>
      <c r="I16" s="127">
        <v>2.3427336401480758</v>
      </c>
      <c r="J16" s="78">
        <v>214920</v>
      </c>
      <c r="K16" s="125">
        <v>-10.696166760523196</v>
      </c>
      <c r="L16" s="18">
        <v>91.889811320754717</v>
      </c>
      <c r="M16" s="19"/>
      <c r="N16" s="19"/>
      <c r="O16" s="19"/>
      <c r="P16" s="19"/>
      <c r="Q16" s="19"/>
      <c r="R16" s="19"/>
      <c r="S16" s="19"/>
      <c r="T16" s="19"/>
      <c r="U16" s="19"/>
      <c r="V16" s="19"/>
      <c r="W16" s="19"/>
      <c r="X16" s="19"/>
      <c r="Y16" s="19"/>
      <c r="Z16" s="19"/>
      <c r="AA16" s="19"/>
      <c r="AB16" s="20"/>
    </row>
    <row r="17" spans="1:28" ht="15" customHeight="1">
      <c r="A17" s="143">
        <v>2013</v>
      </c>
      <c r="B17" s="144">
        <v>2676816</v>
      </c>
      <c r="C17" s="22">
        <v>1.0119245283018774</v>
      </c>
      <c r="D17" s="145">
        <v>2149142</v>
      </c>
      <c r="E17" s="22">
        <v>1.4186345017649149</v>
      </c>
      <c r="F17" s="146">
        <v>321500</v>
      </c>
      <c r="G17" s="125">
        <v>1.7405063291139333</v>
      </c>
      <c r="H17" s="148">
        <v>2470642</v>
      </c>
      <c r="I17" s="127">
        <v>1.4604037649686985</v>
      </c>
      <c r="J17" s="78">
        <v>204174</v>
      </c>
      <c r="K17" s="125">
        <v>-5.0000000000000044</v>
      </c>
      <c r="L17" s="18">
        <v>92.297789612733936</v>
      </c>
      <c r="M17" s="19"/>
      <c r="N17" s="19"/>
      <c r="O17" s="19"/>
      <c r="P17" s="19"/>
      <c r="Q17" s="19"/>
      <c r="R17" s="19"/>
      <c r="S17" s="19"/>
      <c r="T17" s="19"/>
      <c r="U17" s="19"/>
      <c r="V17" s="19"/>
      <c r="W17" s="19"/>
      <c r="X17" s="19"/>
      <c r="Y17" s="19"/>
      <c r="Z17" s="19"/>
      <c r="AA17" s="19"/>
      <c r="AB17" s="20"/>
    </row>
    <row r="18" spans="1:28" ht="15" customHeight="1">
      <c r="A18" s="143">
        <v>2014</v>
      </c>
      <c r="B18" s="144">
        <v>2690946</v>
      </c>
      <c r="C18" s="22">
        <v>0.52786594222389294</v>
      </c>
      <c r="D18" s="145">
        <v>2148731</v>
      </c>
      <c r="E18" s="22">
        <v>-1.9123910844420777E-2</v>
      </c>
      <c r="F18" s="146">
        <v>338041</v>
      </c>
      <c r="G18" s="125">
        <v>5.1449455676516376</v>
      </c>
      <c r="H18" s="148">
        <v>2486772</v>
      </c>
      <c r="I18" s="127">
        <v>0.65286674475704132</v>
      </c>
      <c r="J18" s="78">
        <v>204174</v>
      </c>
      <c r="K18" s="125">
        <v>0</v>
      </c>
      <c r="L18" s="151">
        <v>92.412556773714527</v>
      </c>
      <c r="M18" s="19"/>
      <c r="N18" s="19"/>
      <c r="O18" s="19"/>
      <c r="P18" s="19"/>
      <c r="Q18" s="19"/>
      <c r="R18" s="19"/>
      <c r="S18" s="19"/>
      <c r="T18" s="19"/>
      <c r="U18" s="19"/>
      <c r="V18" s="19"/>
      <c r="W18" s="19"/>
      <c r="X18" s="19"/>
      <c r="Y18" s="19"/>
      <c r="Z18" s="19"/>
      <c r="AA18" s="19"/>
      <c r="AB18" s="20"/>
    </row>
    <row r="19" spans="1:28" ht="15" customHeight="1">
      <c r="A19" s="143">
        <v>2015</v>
      </c>
      <c r="B19" s="144">
        <v>2581990</v>
      </c>
      <c r="C19" s="22">
        <v>-4.0489850037867754</v>
      </c>
      <c r="D19" s="145">
        <v>2028825</v>
      </c>
      <c r="E19" s="22">
        <v>-5.5803169405570063</v>
      </c>
      <c r="F19" s="146">
        <v>348991</v>
      </c>
      <c r="G19" s="125">
        <v>3.2392520433911942</v>
      </c>
      <c r="H19" s="148">
        <v>2377816</v>
      </c>
      <c r="I19" s="127">
        <v>-4.381422985299821</v>
      </c>
      <c r="J19" s="78">
        <v>204174</v>
      </c>
      <c r="K19" s="125">
        <v>0</v>
      </c>
      <c r="L19" s="179">
        <v>92.120855686788445</v>
      </c>
      <c r="M19" s="19"/>
      <c r="N19" s="19"/>
      <c r="O19" s="19"/>
      <c r="P19" s="19"/>
      <c r="Q19" s="19"/>
      <c r="R19" s="19"/>
      <c r="S19" s="19"/>
      <c r="T19" s="19"/>
      <c r="U19" s="19"/>
      <c r="V19" s="19"/>
      <c r="W19" s="19"/>
      <c r="X19" s="19"/>
      <c r="Y19" s="19"/>
      <c r="Z19" s="19"/>
      <c r="AA19" s="19"/>
      <c r="AB19" s="20"/>
    </row>
    <row r="20" spans="1:28" ht="15" customHeight="1">
      <c r="A20" s="143">
        <v>2016</v>
      </c>
      <c r="B20" s="144">
        <f>+D20+F20+J20</f>
        <v>2525553.8080000002</v>
      </c>
      <c r="C20" s="22">
        <f>+(B20/B19-1)*100</f>
        <v>-2.1857633840564716</v>
      </c>
      <c r="D20" s="145">
        <v>1991006.9950000001</v>
      </c>
      <c r="E20" s="22">
        <f>+(D20/D19-1)*100</f>
        <v>-1.8640348477567015</v>
      </c>
      <c r="F20" s="146">
        <v>330372.81300000002</v>
      </c>
      <c r="G20" s="125">
        <f>+(F20/F19-1)*100</f>
        <v>-5.3348616439965468</v>
      </c>
      <c r="H20" s="148">
        <f>+D20+F20</f>
        <v>2321379.8080000002</v>
      </c>
      <c r="I20" s="127">
        <f>+(H20/H19-1)*100</f>
        <v>-2.3734465576814912</v>
      </c>
      <c r="J20" s="78">
        <v>204174</v>
      </c>
      <c r="K20" s="125">
        <f>+(J20/J19-1)*100</f>
        <v>0</v>
      </c>
      <c r="L20" s="151">
        <f>+H20/B20*100</f>
        <v>91.915674124492853</v>
      </c>
      <c r="M20" s="255"/>
      <c r="N20" s="19"/>
      <c r="O20" s="19"/>
      <c r="P20" s="19"/>
      <c r="Q20" s="19"/>
      <c r="R20" s="19"/>
      <c r="S20" s="19"/>
      <c r="T20" s="19"/>
      <c r="U20" s="19"/>
      <c r="V20" s="19"/>
      <c r="W20" s="19"/>
      <c r="X20" s="19"/>
      <c r="Y20" s="19"/>
      <c r="Z20" s="19"/>
      <c r="AA20" s="19"/>
      <c r="AB20" s="20"/>
    </row>
    <row r="21" spans="1:28" ht="15" customHeight="1">
      <c r="A21" s="143">
        <v>2017</v>
      </c>
      <c r="B21" s="144">
        <f>+D21+F21+J21</f>
        <v>2514992.824</v>
      </c>
      <c r="C21" s="22">
        <f>+(B21/B20-1)*100</f>
        <v>-0.41816507597450814</v>
      </c>
      <c r="D21" s="145">
        <v>1990518.6329999999</v>
      </c>
      <c r="E21" s="22">
        <f>+(D21/D20-1)*100</f>
        <v>-2.4528391975853214E-2</v>
      </c>
      <c r="F21" s="146">
        <v>320300.19099999999</v>
      </c>
      <c r="G21" s="125">
        <f>+(F21/F20-1)*100</f>
        <v>-3.0488652829916862</v>
      </c>
      <c r="H21" s="148">
        <f>+D21+F21</f>
        <v>2310818.824</v>
      </c>
      <c r="I21" s="127">
        <f>+(H21/H20-1)*100</f>
        <v>-0.4549442518455904</v>
      </c>
      <c r="J21" s="78">
        <v>204174</v>
      </c>
      <c r="K21" s="125">
        <f>+(J21/J20-1)*100</f>
        <v>0</v>
      </c>
      <c r="L21" s="179">
        <f>+H21/B21*100</f>
        <v>91.881726339271651</v>
      </c>
      <c r="M21" s="19"/>
      <c r="N21" s="19"/>
      <c r="O21" s="19"/>
      <c r="P21" s="19"/>
      <c r="Q21" s="19"/>
      <c r="R21" s="19"/>
      <c r="S21" s="19"/>
      <c r="T21" s="19"/>
      <c r="U21" s="19"/>
      <c r="V21" s="19"/>
      <c r="W21" s="19"/>
      <c r="X21" s="19"/>
      <c r="Y21" s="19"/>
      <c r="Z21" s="19"/>
      <c r="AA21" s="19"/>
      <c r="AB21" s="20"/>
    </row>
    <row r="22" spans="1:28" ht="15" customHeight="1">
      <c r="A22" s="84" t="s">
        <v>152</v>
      </c>
      <c r="B22" s="85"/>
      <c r="C22" s="85"/>
      <c r="D22" s="85"/>
      <c r="E22" s="85"/>
      <c r="F22" s="85"/>
      <c r="G22" s="85"/>
      <c r="H22" s="85"/>
      <c r="I22" s="85"/>
      <c r="J22" s="85"/>
      <c r="K22" s="85"/>
      <c r="L22" s="86"/>
      <c r="M22" s="23"/>
      <c r="N22" s="19"/>
      <c r="O22" s="19"/>
      <c r="P22" s="19"/>
      <c r="Q22" s="23"/>
      <c r="R22" s="23"/>
      <c r="S22" s="23"/>
      <c r="T22" s="23"/>
      <c r="U22" s="23"/>
      <c r="V22" s="23"/>
      <c r="W22" s="23"/>
      <c r="X22" s="23"/>
      <c r="Y22" s="23"/>
      <c r="Z22" s="23"/>
      <c r="AA22" s="23"/>
      <c r="AB22" s="23"/>
    </row>
    <row r="23" spans="1:28" ht="63" customHeight="1">
      <c r="A23" s="396" t="s">
        <v>192</v>
      </c>
      <c r="B23" s="397"/>
      <c r="C23" s="397"/>
      <c r="D23" s="397"/>
      <c r="E23" s="397"/>
      <c r="F23" s="397"/>
      <c r="G23" s="397"/>
      <c r="H23" s="397"/>
      <c r="I23" s="397"/>
      <c r="J23" s="397"/>
      <c r="K23" s="397"/>
      <c r="L23" s="398"/>
      <c r="M23" s="106"/>
      <c r="N23" s="23"/>
      <c r="O23" s="23"/>
      <c r="P23" s="23"/>
      <c r="Q23" s="23"/>
      <c r="R23" s="23"/>
      <c r="S23" s="23"/>
      <c r="T23" s="23"/>
      <c r="U23" s="23"/>
      <c r="V23" s="23"/>
      <c r="W23" s="23"/>
      <c r="X23" s="23"/>
      <c r="Y23" s="23"/>
      <c r="Z23" s="23"/>
      <c r="AA23" s="23"/>
      <c r="AB23" s="23"/>
    </row>
    <row r="47" spans="1:12" ht="6.6" customHeight="1"/>
    <row r="48" spans="1:12" ht="12.75">
      <c r="A48" s="392">
        <v>9</v>
      </c>
      <c r="B48" s="392"/>
      <c r="C48" s="392"/>
      <c r="D48" s="392"/>
      <c r="E48" s="392"/>
      <c r="F48" s="392"/>
      <c r="G48" s="392"/>
      <c r="H48" s="392"/>
      <c r="I48" s="392"/>
      <c r="J48" s="392"/>
      <c r="K48" s="392"/>
      <c r="L48" s="392"/>
    </row>
  </sheetData>
  <mergeCells count="13">
    <mergeCell ref="A48:L48"/>
    <mergeCell ref="A23:L23"/>
    <mergeCell ref="A1:L1"/>
    <mergeCell ref="A3:L3"/>
    <mergeCell ref="A4:L4"/>
    <mergeCell ref="A5:L5"/>
    <mergeCell ref="A6:A7"/>
    <mergeCell ref="B6:C6"/>
    <mergeCell ref="D6:E6"/>
    <mergeCell ref="F6:G6"/>
    <mergeCell ref="H6:I6"/>
    <mergeCell ref="J6:K6"/>
    <mergeCell ref="L6:L7"/>
  </mergeCells>
  <printOptions horizontalCentered="1"/>
  <pageMargins left="0.39370078740157483" right="0.39370078740157483" top="1.0629921259842521" bottom="0.39370078740157483" header="0.51181102362204722" footer="0.19685039370078741"/>
  <pageSetup scale="9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53"/>
  <sheetViews>
    <sheetView view="pageBreakPreview" topLeftCell="A7" zoomScale="90" zoomScaleNormal="100" zoomScaleSheetLayoutView="90" workbookViewId="0">
      <selection activeCell="G28" sqref="G28"/>
    </sheetView>
  </sheetViews>
  <sheetFormatPr baseColWidth="10" defaultColWidth="10.90625" defaultRowHeight="12"/>
  <cols>
    <col min="1" max="32" width="8.36328125" style="10" customWidth="1"/>
    <col min="33" max="33" width="5.08984375" style="10" customWidth="1"/>
    <col min="34" max="34" width="2.7265625" style="10" customWidth="1"/>
    <col min="35" max="41" width="5" style="38" bestFit="1" customWidth="1"/>
    <col min="42" max="43" width="4.90625" style="38" customWidth="1"/>
    <col min="44" max="44" width="5.453125" style="10" customWidth="1"/>
    <col min="45" max="45" width="6.26953125" style="10" customWidth="1"/>
    <col min="46" max="54" width="6" style="10" customWidth="1"/>
    <col min="55" max="64" width="3.08984375" style="73" customWidth="1"/>
    <col min="65" max="69" width="3.6328125" style="10" customWidth="1"/>
    <col min="70" max="16384" width="10.90625" style="10"/>
  </cols>
  <sheetData>
    <row r="1" spans="34:71" ht="15" customHeight="1"/>
    <row r="2" spans="34:71" ht="15" customHeight="1"/>
    <row r="3" spans="34:71" ht="15" customHeight="1"/>
    <row r="4" spans="34:71" ht="15" customHeight="1"/>
    <row r="5" spans="34:71" ht="15" customHeight="1"/>
    <row r="6" spans="34:71" ht="15" customHeight="1">
      <c r="AH6" s="411" t="s">
        <v>36</v>
      </c>
      <c r="AI6" s="411"/>
      <c r="AJ6" s="411"/>
      <c r="AK6" s="411"/>
      <c r="AL6" s="411"/>
      <c r="AM6" s="411"/>
      <c r="AN6" s="411"/>
    </row>
    <row r="7" spans="34:71" ht="15" customHeight="1">
      <c r="AH7" s="39"/>
      <c r="AI7" s="40">
        <v>2000</v>
      </c>
      <c r="AJ7" s="40">
        <v>2001</v>
      </c>
      <c r="AK7" s="40">
        <v>2002</v>
      </c>
      <c r="AL7" s="40">
        <v>2003</v>
      </c>
      <c r="AM7" s="40">
        <v>2004</v>
      </c>
      <c r="AN7" s="41">
        <v>2005</v>
      </c>
      <c r="AO7" s="41">
        <v>2006</v>
      </c>
      <c r="AP7" s="41">
        <v>2007</v>
      </c>
      <c r="AQ7" s="42">
        <v>2008</v>
      </c>
      <c r="AR7" s="10">
        <v>2009</v>
      </c>
      <c r="AS7" s="10">
        <v>2010</v>
      </c>
      <c r="AT7" s="10">
        <v>2011</v>
      </c>
      <c r="AU7" s="10">
        <v>2012</v>
      </c>
      <c r="AV7" s="10">
        <v>2013</v>
      </c>
      <c r="AW7" s="10">
        <v>2014</v>
      </c>
      <c r="AX7" s="10">
        <v>2015</v>
      </c>
      <c r="AY7" s="10">
        <v>2016</v>
      </c>
      <c r="AZ7" s="10">
        <v>2017</v>
      </c>
      <c r="BA7" s="10">
        <v>2018</v>
      </c>
    </row>
    <row r="8" spans="34:71" ht="15" customHeight="1">
      <c r="AH8" s="12" t="s">
        <v>24</v>
      </c>
      <c r="AI8" s="43">
        <v>127505.473</v>
      </c>
      <c r="AJ8" s="43">
        <v>145645.41699999999</v>
      </c>
      <c r="AK8" s="43">
        <v>149680.73300000001</v>
      </c>
      <c r="AL8" s="43">
        <v>146598.23200000002</v>
      </c>
      <c r="AM8" s="44">
        <v>155689</v>
      </c>
      <c r="AN8" s="44">
        <v>165495.63500000001</v>
      </c>
      <c r="AO8" s="45">
        <v>173593.74900000001</v>
      </c>
      <c r="AP8" s="44">
        <v>176127.758</v>
      </c>
      <c r="AQ8" s="44">
        <v>193539.63699999999</v>
      </c>
      <c r="AR8" s="37">
        <v>166371.12100000001</v>
      </c>
      <c r="AS8" s="37">
        <v>191072.61300000001</v>
      </c>
      <c r="AT8" s="37">
        <v>206708.054</v>
      </c>
      <c r="AU8" s="104">
        <v>196314.91899999999</v>
      </c>
      <c r="AV8" s="104">
        <v>211487.97899999999</v>
      </c>
      <c r="AW8" s="104">
        <v>203922.56899999999</v>
      </c>
      <c r="AX8" s="104">
        <v>206584.867</v>
      </c>
      <c r="AY8" s="37">
        <v>211331.929</v>
      </c>
      <c r="AZ8" s="37">
        <v>210886.73800000001</v>
      </c>
      <c r="BA8" s="37">
        <f>+'c2 A y B'!R10</f>
        <v>209709.978</v>
      </c>
      <c r="BB8" s="37"/>
      <c r="BC8" s="73">
        <f t="shared" ref="BC8:BL8" si="0">(AJ8/AI8-1)*100</f>
        <v>14.226796366615568</v>
      </c>
      <c r="BD8" s="73">
        <f t="shared" si="0"/>
        <v>2.770643994929145</v>
      </c>
      <c r="BE8" s="73">
        <f t="shared" si="0"/>
        <v>-2.0593839555823057</v>
      </c>
      <c r="BF8" s="73">
        <f t="shared" si="0"/>
        <v>6.2011443630507035</v>
      </c>
      <c r="BG8" s="73">
        <f t="shared" si="0"/>
        <v>6.2988618335271029</v>
      </c>
      <c r="BH8" s="73">
        <f t="shared" si="0"/>
        <v>4.8932492992942</v>
      </c>
      <c r="BI8" s="73">
        <f t="shared" si="0"/>
        <v>1.4597351659246582</v>
      </c>
      <c r="BJ8" s="73">
        <f t="shared" si="0"/>
        <v>9.8859368890620747</v>
      </c>
      <c r="BK8" s="73">
        <f t="shared" si="0"/>
        <v>-14.037701228095189</v>
      </c>
      <c r="BL8" s="73">
        <f t="shared" si="0"/>
        <v>14.847223395218933</v>
      </c>
      <c r="BM8" s="73">
        <f>(AU8/AT8-1)*100</f>
        <v>-5.0279293906951512</v>
      </c>
      <c r="BN8" s="73">
        <f t="shared" ref="BN8:BQ20" si="1">(AV8/AU8-1)*100</f>
        <v>7.7289388281284843</v>
      </c>
      <c r="BO8" s="73">
        <f t="shared" si="1"/>
        <v>-3.5772293232798846</v>
      </c>
      <c r="BP8" s="73">
        <f t="shared" si="1"/>
        <v>1.3055435761992529</v>
      </c>
      <c r="BQ8" s="73">
        <f t="shared" si="1"/>
        <v>2.2978749939123189</v>
      </c>
      <c r="BR8" s="73"/>
      <c r="BS8" s="73"/>
    </row>
    <row r="9" spans="34:71" ht="15" customHeight="1">
      <c r="AH9" s="12" t="s">
        <v>25</v>
      </c>
      <c r="AI9" s="43">
        <v>101495.53599999999</v>
      </c>
      <c r="AJ9" s="43">
        <v>122157.65300000001</v>
      </c>
      <c r="AK9" s="43">
        <v>112206.06600000001</v>
      </c>
      <c r="AL9" s="43">
        <v>117303.06099999999</v>
      </c>
      <c r="AM9" s="44">
        <v>124145.935</v>
      </c>
      <c r="AN9" s="44">
        <v>130710.897</v>
      </c>
      <c r="AO9" s="44">
        <v>145112.39199999999</v>
      </c>
      <c r="AP9" s="44">
        <v>142560.76199999999</v>
      </c>
      <c r="AQ9" s="44">
        <v>153476.45699999999</v>
      </c>
      <c r="AR9" s="37">
        <v>130995.745</v>
      </c>
      <c r="AS9" s="37">
        <v>156867.63500000001</v>
      </c>
      <c r="AT9" s="37">
        <v>172534.69</v>
      </c>
      <c r="AU9" s="37">
        <v>167974.61600000001</v>
      </c>
      <c r="AV9" s="37">
        <v>170312.03099999999</v>
      </c>
      <c r="AW9" s="37">
        <v>173165.66399999999</v>
      </c>
      <c r="AX9" s="37">
        <v>156987.804</v>
      </c>
      <c r="AY9" s="37">
        <v>165995.84400000001</v>
      </c>
      <c r="AZ9" s="37">
        <v>168940.30600000001</v>
      </c>
      <c r="BA9" s="37">
        <f>+'c2 A y B'!R11</f>
        <v>167778.88099999999</v>
      </c>
      <c r="BB9" s="37"/>
      <c r="BC9" s="73">
        <f t="shared" ref="BC9:BC20" si="2">(AJ9/AI9-1)*100</f>
        <v>20.357660853182757</v>
      </c>
      <c r="BD9" s="73">
        <f t="shared" ref="BD9:BD20" si="3">(AK9/AJ9-1)*100</f>
        <v>-8.1465112955305337</v>
      </c>
      <c r="BE9" s="73">
        <f t="shared" ref="BE9:BE20" si="4">(AL9/AK9-1)*100</f>
        <v>4.5425307041777829</v>
      </c>
      <c r="BF9" s="73">
        <f t="shared" ref="BF9:BF20" si="5">(AM9/AL9-1)*100</f>
        <v>5.8334999459221271</v>
      </c>
      <c r="BG9" s="73">
        <f t="shared" ref="BG9:BG20" si="6">(AN9/AM9-1)*100</f>
        <v>5.2881006534768904</v>
      </c>
      <c r="BH9" s="73">
        <f t="shared" ref="BH9:BH20" si="7">(AO9/AN9-1)*100</f>
        <v>11.017822791010289</v>
      </c>
      <c r="BI9" s="73">
        <f t="shared" ref="BI9:BI20" si="8">(AP9/AO9-1)*100</f>
        <v>-1.7583818754775993</v>
      </c>
      <c r="BJ9" s="73">
        <f t="shared" ref="BJ9:BJ20" si="9">(AQ9/AP9-1)*100</f>
        <v>7.6568719519049866</v>
      </c>
      <c r="BK9" s="73">
        <f t="shared" ref="BK9:BK20" si="10">(AR9/AQ9-1)*100</f>
        <v>-14.647661562841529</v>
      </c>
      <c r="BL9" s="73">
        <f t="shared" ref="BL9:BL20" si="11">(AS9/AR9-1)*100</f>
        <v>19.75017585494858</v>
      </c>
      <c r="BM9" s="73">
        <f t="shared" ref="BM9:BM20" si="12">(AU9/AT9-1)*100</f>
        <v>-2.6429896503711747</v>
      </c>
      <c r="BN9" s="73">
        <f t="shared" si="1"/>
        <v>1.39152870574204</v>
      </c>
      <c r="BO9" s="73">
        <f t="shared" si="1"/>
        <v>1.6755322470436651</v>
      </c>
      <c r="BP9" s="73">
        <f t="shared" si="1"/>
        <v>-9.3424179056651688</v>
      </c>
      <c r="BQ9" s="73">
        <f t="shared" si="1"/>
        <v>5.7380508361019045</v>
      </c>
      <c r="BR9" s="73"/>
      <c r="BS9" s="73"/>
    </row>
    <row r="10" spans="34:71" ht="15" customHeight="1">
      <c r="AH10" s="12" t="s">
        <v>26</v>
      </c>
      <c r="AI10" s="43">
        <v>111147.033</v>
      </c>
      <c r="AJ10" s="43">
        <v>128797.88</v>
      </c>
      <c r="AK10" s="43">
        <v>117831.33100000001</v>
      </c>
      <c r="AL10" s="43">
        <v>119138.803</v>
      </c>
      <c r="AM10" s="43">
        <v>121269.031</v>
      </c>
      <c r="AN10" s="43">
        <v>131322.38699999999</v>
      </c>
      <c r="AO10" s="44">
        <v>147406.17499999999</v>
      </c>
      <c r="AP10" s="44">
        <v>150126.58500000002</v>
      </c>
      <c r="AQ10" s="44">
        <v>151880.41899999999</v>
      </c>
      <c r="AR10" s="37">
        <v>141949.69500000001</v>
      </c>
      <c r="AS10" s="37">
        <v>167903.96799999999</v>
      </c>
      <c r="AT10" s="37">
        <v>177517.55900000001</v>
      </c>
      <c r="AU10" s="37">
        <v>179337.33300000001</v>
      </c>
      <c r="AV10" s="37">
        <v>181824.889</v>
      </c>
      <c r="AW10" s="37">
        <v>176008.64499999999</v>
      </c>
      <c r="AX10" s="37">
        <v>152202.421</v>
      </c>
      <c r="AY10" s="37">
        <v>163203.247</v>
      </c>
      <c r="AZ10" s="37">
        <v>177027.68100000001</v>
      </c>
      <c r="BA10" s="37">
        <f>+'c2 A y B'!R12</f>
        <v>168840.92</v>
      </c>
      <c r="BB10" s="37"/>
      <c r="BC10" s="73">
        <f t="shared" si="2"/>
        <v>15.880628140564056</v>
      </c>
      <c r="BD10" s="73">
        <f t="shared" si="3"/>
        <v>-8.5145415436962182</v>
      </c>
      <c r="BE10" s="73">
        <f t="shared" si="4"/>
        <v>1.1096131978683976</v>
      </c>
      <c r="BF10" s="73">
        <f t="shared" si="5"/>
        <v>1.7880219931368568</v>
      </c>
      <c r="BG10" s="73">
        <f t="shared" si="6"/>
        <v>8.2901264379691355</v>
      </c>
      <c r="BH10" s="73">
        <f t="shared" si="7"/>
        <v>12.247559892434801</v>
      </c>
      <c r="BI10" s="73">
        <f t="shared" si="8"/>
        <v>1.8455197009216384</v>
      </c>
      <c r="BJ10" s="73">
        <f t="shared" si="9"/>
        <v>1.1682367916381775</v>
      </c>
      <c r="BK10" s="73">
        <f t="shared" si="10"/>
        <v>-6.5385150142362907</v>
      </c>
      <c r="BL10" s="73">
        <f t="shared" si="11"/>
        <v>18.284134390003427</v>
      </c>
      <c r="BM10" s="73">
        <f t="shared" si="12"/>
        <v>1.025123379484949</v>
      </c>
      <c r="BN10" s="73">
        <f t="shared" si="1"/>
        <v>1.3870820750969903</v>
      </c>
      <c r="BO10" s="73">
        <f t="shared" si="1"/>
        <v>-3.1988161972698936</v>
      </c>
      <c r="BP10" s="73">
        <f t="shared" si="1"/>
        <v>-13.52559926814958</v>
      </c>
      <c r="BQ10" s="73"/>
      <c r="BR10" s="73"/>
      <c r="BS10" s="73"/>
    </row>
    <row r="11" spans="34:71" ht="15" customHeight="1">
      <c r="AH11" s="12" t="s">
        <v>27</v>
      </c>
      <c r="AI11" s="43">
        <v>107260.61</v>
      </c>
      <c r="AJ11" s="43">
        <v>124236.84299999999</v>
      </c>
      <c r="AK11" s="43">
        <v>128031.897</v>
      </c>
      <c r="AL11" s="43">
        <v>112980.12299999999</v>
      </c>
      <c r="AM11" s="44">
        <v>117993</v>
      </c>
      <c r="AN11" s="45">
        <v>130001.648</v>
      </c>
      <c r="AO11" s="44">
        <v>140749.95600000001</v>
      </c>
      <c r="AP11" s="44">
        <v>136373.78200000001</v>
      </c>
      <c r="AQ11" s="44">
        <v>149365.65700000001</v>
      </c>
      <c r="AR11" s="37">
        <v>134876.20600000001</v>
      </c>
      <c r="AS11" s="37">
        <v>156528.39600000001</v>
      </c>
      <c r="AT11" s="37">
        <v>163576.36600000001</v>
      </c>
      <c r="AU11" s="37">
        <v>170252.91800000001</v>
      </c>
      <c r="AV11" s="37">
        <v>166743.28200000001</v>
      </c>
      <c r="AW11" s="37">
        <v>157533.94399999999</v>
      </c>
      <c r="AX11" s="37">
        <v>141151.40700000001</v>
      </c>
      <c r="AY11" s="37">
        <v>144083.85399999999</v>
      </c>
      <c r="AZ11" s="37">
        <v>165769.076</v>
      </c>
      <c r="BA11" s="37">
        <f>+'c2 A y B'!R13</f>
        <v>165331.092</v>
      </c>
      <c r="BB11" s="37"/>
      <c r="BC11" s="73">
        <f t="shared" si="2"/>
        <v>15.827089739653722</v>
      </c>
      <c r="BD11" s="73">
        <f t="shared" si="3"/>
        <v>3.0546928820462727</v>
      </c>
      <c r="BE11" s="73">
        <f t="shared" si="4"/>
        <v>-11.756268830414973</v>
      </c>
      <c r="BF11" s="73">
        <f t="shared" si="5"/>
        <v>4.4369548084135291</v>
      </c>
      <c r="BG11" s="73">
        <f t="shared" si="6"/>
        <v>10.177424084479592</v>
      </c>
      <c r="BH11" s="73">
        <f t="shared" si="7"/>
        <v>8.2678244201950477</v>
      </c>
      <c r="BI11" s="73">
        <f t="shared" si="8"/>
        <v>-3.1091832099755634</v>
      </c>
      <c r="BJ11" s="73">
        <f t="shared" si="9"/>
        <v>9.5266662033322458</v>
      </c>
      <c r="BK11" s="73">
        <f t="shared" si="10"/>
        <v>-9.7006576284132002</v>
      </c>
      <c r="BL11" s="73">
        <f t="shared" si="11"/>
        <v>16.053380089887771</v>
      </c>
      <c r="BM11" s="73">
        <f t="shared" si="12"/>
        <v>4.0816116430902882</v>
      </c>
      <c r="BN11" s="73">
        <f t="shared" si="1"/>
        <v>-2.0614248737868879</v>
      </c>
      <c r="BO11" s="73">
        <f t="shared" si="1"/>
        <v>-5.5230638917134982</v>
      </c>
      <c r="BP11" s="73">
        <f t="shared" si="1"/>
        <v>-10.39936954793691</v>
      </c>
      <c r="BQ11" s="73"/>
      <c r="BR11" s="73"/>
      <c r="BS11" s="73"/>
    </row>
    <row r="12" spans="34:71" ht="15" customHeight="1">
      <c r="AH12" s="12" t="s">
        <v>28</v>
      </c>
      <c r="AI12" s="43">
        <v>108520.603</v>
      </c>
      <c r="AJ12" s="43">
        <v>118943.22900000001</v>
      </c>
      <c r="AK12" s="43">
        <v>127108.46</v>
      </c>
      <c r="AL12" s="43">
        <v>112945.96400000001</v>
      </c>
      <c r="AM12" s="43">
        <v>122872</v>
      </c>
      <c r="AN12" s="43">
        <v>125179.15</v>
      </c>
      <c r="AO12" s="44">
        <v>137145.486</v>
      </c>
      <c r="AP12" s="44">
        <v>132975.057</v>
      </c>
      <c r="AQ12" s="44">
        <v>148477.77299999999</v>
      </c>
      <c r="AR12" s="37">
        <v>133450.617</v>
      </c>
      <c r="AS12" s="37">
        <v>145503.99799999999</v>
      </c>
      <c r="AT12" s="37">
        <v>154440.62</v>
      </c>
      <c r="AU12" s="37">
        <v>155168.94200000001</v>
      </c>
      <c r="AV12" s="37">
        <v>153731.929</v>
      </c>
      <c r="AW12" s="37">
        <v>150536.834</v>
      </c>
      <c r="AX12" s="37">
        <v>144966.49299999999</v>
      </c>
      <c r="AY12" s="37">
        <v>141165.902</v>
      </c>
      <c r="AZ12" s="37">
        <v>152666.258</v>
      </c>
      <c r="BA12" s="37">
        <f>+'c2 A y B'!R14</f>
        <v>157399.30799999999</v>
      </c>
      <c r="BB12" s="37"/>
      <c r="BC12" s="73">
        <f t="shared" si="2"/>
        <v>9.6042831608667001</v>
      </c>
      <c r="BD12" s="73">
        <f t="shared" si="3"/>
        <v>6.8648136330652365</v>
      </c>
      <c r="BE12" s="73">
        <f t="shared" si="4"/>
        <v>-11.142056162115409</v>
      </c>
      <c r="BF12" s="73">
        <f t="shared" si="5"/>
        <v>8.7883051757387207</v>
      </c>
      <c r="BG12" s="73">
        <f t="shared" si="6"/>
        <v>1.8776857217266629</v>
      </c>
      <c r="BH12" s="73">
        <f t="shared" si="7"/>
        <v>9.5593683133333496</v>
      </c>
      <c r="BI12" s="73">
        <f t="shared" si="8"/>
        <v>-3.0408795226406493</v>
      </c>
      <c r="BJ12" s="73">
        <f t="shared" si="9"/>
        <v>11.65836386894723</v>
      </c>
      <c r="BK12" s="73">
        <f t="shared" si="10"/>
        <v>-10.120811820096465</v>
      </c>
      <c r="BL12" s="73">
        <f t="shared" si="11"/>
        <v>9.0320908744843109</v>
      </c>
      <c r="BM12" s="73">
        <f t="shared" si="12"/>
        <v>0.47158707340078099</v>
      </c>
      <c r="BN12" s="73">
        <f t="shared" si="1"/>
        <v>-0.92609576470529253</v>
      </c>
      <c r="BO12" s="73">
        <f t="shared" si="1"/>
        <v>-2.0783548484583192</v>
      </c>
      <c r="BP12" s="73">
        <f t="shared" si="1"/>
        <v>-3.7003176245888225</v>
      </c>
      <c r="BQ12" s="73"/>
      <c r="BR12" s="73"/>
      <c r="BS12" s="73"/>
    </row>
    <row r="13" spans="34:71" ht="15" customHeight="1">
      <c r="AH13" s="12" t="s">
        <v>29</v>
      </c>
      <c r="AI13" s="43">
        <v>99557.509000000005</v>
      </c>
      <c r="AJ13" s="43">
        <v>110168.526</v>
      </c>
      <c r="AK13" s="43">
        <v>116258.746</v>
      </c>
      <c r="AL13" s="43">
        <v>103181.04399999999</v>
      </c>
      <c r="AM13" s="44">
        <v>114623</v>
      </c>
      <c r="AN13" s="45">
        <v>113589.463</v>
      </c>
      <c r="AO13" s="44">
        <v>122744.59600000001</v>
      </c>
      <c r="AP13" s="44">
        <v>124381.33199999999</v>
      </c>
      <c r="AQ13" s="44">
        <v>136740.557</v>
      </c>
      <c r="AR13" s="37">
        <v>116900.231</v>
      </c>
      <c r="AS13" s="37">
        <v>125858.431</v>
      </c>
      <c r="AT13" s="37">
        <v>134966.51800000001</v>
      </c>
      <c r="AU13" s="37">
        <v>131461</v>
      </c>
      <c r="AV13" s="37">
        <v>131927.42600000001</v>
      </c>
      <c r="AW13" s="37">
        <v>129092.85400000001</v>
      </c>
      <c r="AX13" s="37">
        <v>126736.58900000001</v>
      </c>
      <c r="AY13" s="37">
        <v>133044.136</v>
      </c>
      <c r="AZ13" s="37">
        <v>128384.3</v>
      </c>
      <c r="BA13" s="37">
        <f>+'c2 A y B'!R15</f>
        <v>133835.943</v>
      </c>
      <c r="BB13" s="37"/>
      <c r="BC13" s="73">
        <f t="shared" si="2"/>
        <v>10.658178480540315</v>
      </c>
      <c r="BD13" s="73">
        <f t="shared" si="3"/>
        <v>5.5280942943722433</v>
      </c>
      <c r="BE13" s="73">
        <f t="shared" si="4"/>
        <v>-11.248789832981688</v>
      </c>
      <c r="BF13" s="73">
        <f t="shared" si="5"/>
        <v>11.089203555645355</v>
      </c>
      <c r="BG13" s="73">
        <f t="shared" si="6"/>
        <v>-0.90168378074207967</v>
      </c>
      <c r="BH13" s="73">
        <f t="shared" si="7"/>
        <v>8.0598435437625007</v>
      </c>
      <c r="BI13" s="73">
        <f t="shared" si="8"/>
        <v>1.3334485210249047</v>
      </c>
      <c r="BJ13" s="73">
        <f t="shared" si="9"/>
        <v>9.936559450898951</v>
      </c>
      <c r="BK13" s="73">
        <f t="shared" si="10"/>
        <v>-14.509467004730714</v>
      </c>
      <c r="BL13" s="73">
        <f t="shared" si="11"/>
        <v>7.6631157384111637</v>
      </c>
      <c r="BM13" s="73">
        <f t="shared" si="12"/>
        <v>-2.5973241748742493</v>
      </c>
      <c r="BN13" s="73">
        <f t="shared" si="1"/>
        <v>0.35480180433742348</v>
      </c>
      <c r="BO13" s="73">
        <f t="shared" si="1"/>
        <v>-2.1485843284776873</v>
      </c>
      <c r="BP13" s="73">
        <f t="shared" si="1"/>
        <v>-1.8252482046759888</v>
      </c>
      <c r="BQ13" s="73"/>
      <c r="BR13" s="73"/>
      <c r="BS13" s="73"/>
    </row>
    <row r="14" spans="34:71" ht="15" customHeight="1">
      <c r="AH14" s="12" t="s">
        <v>30</v>
      </c>
      <c r="AI14" s="43">
        <v>101023.056</v>
      </c>
      <c r="AJ14" s="43">
        <v>112624.08500000001</v>
      </c>
      <c r="AK14" s="43">
        <v>116566.75399999999</v>
      </c>
      <c r="AL14" s="45">
        <v>109201.42200000001</v>
      </c>
      <c r="AM14" s="44">
        <v>116286</v>
      </c>
      <c r="AN14" s="45">
        <v>118542.413</v>
      </c>
      <c r="AO14" s="44">
        <v>125682.844</v>
      </c>
      <c r="AP14" s="44">
        <v>126210.14</v>
      </c>
      <c r="AQ14" s="44">
        <v>135343.18900000001</v>
      </c>
      <c r="AR14" s="37">
        <v>114883.465</v>
      </c>
      <c r="AS14" s="37">
        <v>122699.80200000001</v>
      </c>
      <c r="AT14" s="37">
        <v>130899.913</v>
      </c>
      <c r="AU14" s="37">
        <v>128727.41800000001</v>
      </c>
      <c r="AV14" s="37">
        <v>129918.201</v>
      </c>
      <c r="AW14" s="37">
        <v>129953.484</v>
      </c>
      <c r="AX14" s="37">
        <v>122817.34299999999</v>
      </c>
      <c r="AY14" s="37">
        <v>131636.462</v>
      </c>
      <c r="AZ14" s="37">
        <v>126634.837</v>
      </c>
      <c r="BA14" s="37">
        <f>+'c2 A y B'!R16</f>
        <v>0</v>
      </c>
      <c r="BB14" s="37"/>
      <c r="BC14" s="73">
        <f t="shared" si="2"/>
        <v>11.483545894711412</v>
      </c>
      <c r="BD14" s="73">
        <f t="shared" si="3"/>
        <v>3.5007334354813846</v>
      </c>
      <c r="BE14" s="73">
        <f t="shared" si="4"/>
        <v>-6.3185528868719976</v>
      </c>
      <c r="BF14" s="73">
        <f t="shared" si="5"/>
        <v>6.4876243095076225</v>
      </c>
      <c r="BG14" s="73">
        <f t="shared" si="6"/>
        <v>1.9403995321878753</v>
      </c>
      <c r="BH14" s="73">
        <f t="shared" si="7"/>
        <v>6.0235242554072199</v>
      </c>
      <c r="BI14" s="73">
        <f t="shared" si="8"/>
        <v>0.41954493009404015</v>
      </c>
      <c r="BJ14" s="73">
        <f t="shared" si="9"/>
        <v>7.2363829086949938</v>
      </c>
      <c r="BK14" s="73">
        <f t="shared" si="10"/>
        <v>-15.116921768409064</v>
      </c>
      <c r="BL14" s="73">
        <f t="shared" si="11"/>
        <v>6.8037093066439125</v>
      </c>
      <c r="BM14" s="73">
        <f t="shared" si="12"/>
        <v>-1.659661148896252</v>
      </c>
      <c r="BN14" s="73">
        <f t="shared" si="1"/>
        <v>0.9250422470215236</v>
      </c>
      <c r="BO14" s="73">
        <f t="shared" si="1"/>
        <v>2.7157857581472378E-2</v>
      </c>
      <c r="BP14" s="73">
        <f t="shared" si="1"/>
        <v>-5.4913041038591963</v>
      </c>
      <c r="BQ14" s="73"/>
      <c r="BR14" s="73"/>
      <c r="BS14" s="73"/>
    </row>
    <row r="15" spans="34:71" ht="15" customHeight="1">
      <c r="AH15" s="12" t="s">
        <v>31</v>
      </c>
      <c r="AI15" s="43">
        <v>105297.735</v>
      </c>
      <c r="AJ15" s="43">
        <v>119600.978</v>
      </c>
      <c r="AK15" s="43">
        <v>122685.886</v>
      </c>
      <c r="AL15" s="45">
        <v>116002.72100000001</v>
      </c>
      <c r="AM15" s="44">
        <v>126704</v>
      </c>
      <c r="AN15" s="45">
        <v>122679.977</v>
      </c>
      <c r="AO15" s="44">
        <v>129615.70299999999</v>
      </c>
      <c r="AP15" s="44">
        <v>130518.405</v>
      </c>
      <c r="AQ15" s="44">
        <v>141546.522</v>
      </c>
      <c r="AR15" s="37">
        <v>122358.71799999999</v>
      </c>
      <c r="AS15" s="37">
        <v>132444.179</v>
      </c>
      <c r="AT15" s="37">
        <v>141733.95699999999</v>
      </c>
      <c r="AU15" s="108">
        <v>145125.56400000001</v>
      </c>
      <c r="AV15" s="108">
        <v>146454.421</v>
      </c>
      <c r="AW15" s="108">
        <v>149680.66</v>
      </c>
      <c r="AX15" s="108">
        <v>139869.274</v>
      </c>
      <c r="AY15" s="37">
        <v>150213.20300000001</v>
      </c>
      <c r="AZ15" s="37">
        <v>146986.79399999999</v>
      </c>
      <c r="BA15" s="37">
        <f>+'c2 A y B'!R17</f>
        <v>0</v>
      </c>
      <c r="BB15" s="37"/>
      <c r="BC15" s="73">
        <f t="shared" si="2"/>
        <v>13.583618868914904</v>
      </c>
      <c r="BD15" s="73">
        <f t="shared" si="3"/>
        <v>2.5793334231765108</v>
      </c>
      <c r="BE15" s="73">
        <f t="shared" si="4"/>
        <v>-5.447378845191686</v>
      </c>
      <c r="BF15" s="73">
        <f t="shared" si="5"/>
        <v>9.2250241268047475</v>
      </c>
      <c r="BG15" s="73">
        <f t="shared" si="6"/>
        <v>-3.1759242012880384</v>
      </c>
      <c r="BH15" s="73">
        <f t="shared" si="7"/>
        <v>5.6535110044893422</v>
      </c>
      <c r="BI15" s="73">
        <f t="shared" si="8"/>
        <v>0.69644493615099723</v>
      </c>
      <c r="BJ15" s="73">
        <f t="shared" si="9"/>
        <v>8.4494727008041401</v>
      </c>
      <c r="BK15" s="73">
        <f t="shared" si="10"/>
        <v>-13.555828662466185</v>
      </c>
      <c r="BL15" s="73">
        <f t="shared" si="11"/>
        <v>8.2425356892019899</v>
      </c>
      <c r="BM15" s="73">
        <f t="shared" si="12"/>
        <v>2.3929389059532236</v>
      </c>
      <c r="BN15" s="73">
        <f t="shared" si="1"/>
        <v>0.915660179622102</v>
      </c>
      <c r="BO15" s="73">
        <f t="shared" si="1"/>
        <v>2.2028962853910761</v>
      </c>
      <c r="BP15" s="73">
        <f t="shared" si="1"/>
        <v>-6.5548789001865675</v>
      </c>
      <c r="BQ15" s="73"/>
      <c r="BR15" s="73"/>
      <c r="BS15" s="73"/>
    </row>
    <row r="16" spans="34:71" ht="15" customHeight="1">
      <c r="AH16" s="12" t="s">
        <v>32</v>
      </c>
      <c r="AI16" s="43">
        <v>116789.539</v>
      </c>
      <c r="AJ16" s="43">
        <v>133957.80100000001</v>
      </c>
      <c r="AK16" s="43">
        <v>135442.05800000002</v>
      </c>
      <c r="AL16" s="43">
        <v>130022.18399999999</v>
      </c>
      <c r="AM16" s="44">
        <v>142493</v>
      </c>
      <c r="AN16" s="45">
        <v>139341.45800000001</v>
      </c>
      <c r="AO16" s="44">
        <v>143728.92300000001</v>
      </c>
      <c r="AP16" s="44">
        <v>148616.99599999998</v>
      </c>
      <c r="AQ16" s="44">
        <v>159439.87700000001</v>
      </c>
      <c r="AR16" s="37">
        <v>144576.147</v>
      </c>
      <c r="AS16" s="37">
        <v>159101.288</v>
      </c>
      <c r="AT16" s="37">
        <v>164970.49</v>
      </c>
      <c r="AU16" s="37">
        <v>175782.13099999999</v>
      </c>
      <c r="AV16" s="37">
        <v>173049.77799999999</v>
      </c>
      <c r="AW16" s="37">
        <v>183896.84599999999</v>
      </c>
      <c r="AX16" s="37">
        <v>173728.755</v>
      </c>
      <c r="AY16" s="37">
        <v>187872.008</v>
      </c>
      <c r="AZ16" s="37">
        <v>176458.96299999999</v>
      </c>
      <c r="BA16" s="37">
        <f>+'c2 A y B'!R18</f>
        <v>0</v>
      </c>
      <c r="BB16" s="37"/>
      <c r="BC16" s="73">
        <f t="shared" si="2"/>
        <v>14.700171048710109</v>
      </c>
      <c r="BD16" s="73">
        <f t="shared" si="3"/>
        <v>1.1080034077298739</v>
      </c>
      <c r="BE16" s="73">
        <f t="shared" si="4"/>
        <v>-4.0016181679696778</v>
      </c>
      <c r="BF16" s="73">
        <f t="shared" si="5"/>
        <v>9.591298666387571</v>
      </c>
      <c r="BG16" s="73">
        <f t="shared" si="6"/>
        <v>-2.211717066803276</v>
      </c>
      <c r="BH16" s="73">
        <f t="shared" si="7"/>
        <v>3.1487147206397115</v>
      </c>
      <c r="BI16" s="73">
        <f t="shared" si="8"/>
        <v>3.4008972571233809</v>
      </c>
      <c r="BJ16" s="73">
        <f t="shared" si="9"/>
        <v>7.2823979028616703</v>
      </c>
      <c r="BK16" s="73">
        <f t="shared" si="10"/>
        <v>-9.3224670513261891</v>
      </c>
      <c r="BL16" s="73">
        <f t="shared" si="11"/>
        <v>10.046706390646865</v>
      </c>
      <c r="BM16" s="73">
        <f t="shared" si="12"/>
        <v>6.5536818130321306</v>
      </c>
      <c r="BN16" s="73">
        <f t="shared" si="1"/>
        <v>-1.5543974717202591</v>
      </c>
      <c r="BO16" s="73">
        <f t="shared" si="1"/>
        <v>6.268177934328234</v>
      </c>
      <c r="BP16" s="73">
        <f t="shared" si="1"/>
        <v>-5.5292362110440862</v>
      </c>
      <c r="BQ16" s="73"/>
      <c r="BR16" s="73"/>
      <c r="BS16" s="73"/>
    </row>
    <row r="17" spans="34:71" ht="15" customHeight="1">
      <c r="AH17" s="12" t="s">
        <v>33</v>
      </c>
      <c r="AI17" s="43">
        <v>148394.88099999999</v>
      </c>
      <c r="AJ17" s="43">
        <v>168960.54</v>
      </c>
      <c r="AK17" s="43">
        <v>153500.902</v>
      </c>
      <c r="AL17" s="43">
        <v>159538.43900000001</v>
      </c>
      <c r="AM17" s="43">
        <v>174353.05100000001</v>
      </c>
      <c r="AN17" s="43">
        <v>175013.95</v>
      </c>
      <c r="AO17" s="44">
        <v>175760.81200000001</v>
      </c>
      <c r="AP17" s="44">
        <v>189809.427</v>
      </c>
      <c r="AQ17" s="44">
        <v>200440.89300000001</v>
      </c>
      <c r="AR17" s="37">
        <v>180922.337</v>
      </c>
      <c r="AS17" s="37">
        <v>205180.913</v>
      </c>
      <c r="AT17" s="37">
        <v>209412.48800000001</v>
      </c>
      <c r="AU17" s="37">
        <v>218047.68</v>
      </c>
      <c r="AV17" s="37">
        <v>221735.21299999999</v>
      </c>
      <c r="AW17" s="37">
        <v>224250.617</v>
      </c>
      <c r="AX17" s="37">
        <v>215925.913</v>
      </c>
      <c r="AY17" s="37">
        <v>226490.45</v>
      </c>
      <c r="AZ17" s="37">
        <v>217547.514</v>
      </c>
      <c r="BA17" s="37">
        <f>+'c2 A y B'!R19</f>
        <v>0</v>
      </c>
      <c r="BB17" s="37"/>
      <c r="BC17" s="73">
        <f t="shared" si="2"/>
        <v>13.858738833450746</v>
      </c>
      <c r="BD17" s="73">
        <f t="shared" si="3"/>
        <v>-9.1498512019433704</v>
      </c>
      <c r="BE17" s="73">
        <f t="shared" si="4"/>
        <v>3.9332257474291588</v>
      </c>
      <c r="BF17" s="73">
        <f t="shared" si="5"/>
        <v>9.2859201160918836</v>
      </c>
      <c r="BG17" s="73">
        <f t="shared" si="6"/>
        <v>0.3790578921386345</v>
      </c>
      <c r="BH17" s="73">
        <f t="shared" si="7"/>
        <v>0.42674426809976573</v>
      </c>
      <c r="BI17" s="73">
        <f t="shared" si="8"/>
        <v>7.9930303235057787</v>
      </c>
      <c r="BJ17" s="73">
        <f t="shared" si="9"/>
        <v>5.6011264393101001</v>
      </c>
      <c r="BK17" s="73">
        <f t="shared" si="10"/>
        <v>-9.737811335733781</v>
      </c>
      <c r="BL17" s="73">
        <f t="shared" si="11"/>
        <v>13.4082813666065</v>
      </c>
      <c r="BM17" s="73">
        <f t="shared" si="12"/>
        <v>4.1235324991697686</v>
      </c>
      <c r="BN17" s="73">
        <f t="shared" si="1"/>
        <v>1.6911590162298484</v>
      </c>
      <c r="BO17" s="73">
        <f t="shared" si="1"/>
        <v>1.1344179239586971</v>
      </c>
      <c r="BP17" s="73">
        <f t="shared" si="1"/>
        <v>-3.7122323725869655</v>
      </c>
      <c r="BQ17" s="73"/>
      <c r="BR17" s="73"/>
      <c r="BS17" s="73"/>
    </row>
    <row r="18" spans="34:71" ht="15" customHeight="1">
      <c r="AH18" s="12" t="s">
        <v>34</v>
      </c>
      <c r="AI18" s="43">
        <v>160060.024</v>
      </c>
      <c r="AJ18" s="43">
        <v>175653.101</v>
      </c>
      <c r="AK18" s="43">
        <v>162188.38099999999</v>
      </c>
      <c r="AL18" s="43">
        <v>167774</v>
      </c>
      <c r="AM18" s="44">
        <v>178950</v>
      </c>
      <c r="AN18" s="44">
        <v>185046.495</v>
      </c>
      <c r="AO18" s="44">
        <v>186625.883</v>
      </c>
      <c r="AP18" s="44">
        <v>203875.09100000001</v>
      </c>
      <c r="AQ18" s="44">
        <v>205818.52600000001</v>
      </c>
      <c r="AR18" s="37">
        <v>188253.84</v>
      </c>
      <c r="AS18" s="37">
        <v>216547.174</v>
      </c>
      <c r="AT18" s="37">
        <v>224032.4</v>
      </c>
      <c r="AU18" s="37">
        <v>227096</v>
      </c>
      <c r="AV18" s="37">
        <v>232321.15700000001</v>
      </c>
      <c r="AW18" s="37">
        <v>234970.924</v>
      </c>
      <c r="AX18" s="37">
        <v>226033.94500000001</v>
      </c>
      <c r="AY18" s="37">
        <v>232604.02900000001</v>
      </c>
      <c r="AZ18" s="37">
        <v>216431.62700000001</v>
      </c>
      <c r="BA18" s="37">
        <f>+'c2 A y B'!R20</f>
        <v>0</v>
      </c>
      <c r="BB18" s="37"/>
      <c r="BC18" s="73">
        <f t="shared" si="2"/>
        <v>9.7420184067946956</v>
      </c>
      <c r="BD18" s="73">
        <f t="shared" si="3"/>
        <v>-7.6655179574654948</v>
      </c>
      <c r="BE18" s="73">
        <f t="shared" si="4"/>
        <v>3.4439082291597645</v>
      </c>
      <c r="BF18" s="73">
        <f t="shared" si="5"/>
        <v>6.6613420434632253</v>
      </c>
      <c r="BG18" s="73">
        <f t="shared" si="6"/>
        <v>3.4068147527242187</v>
      </c>
      <c r="BH18" s="73">
        <f t="shared" si="7"/>
        <v>0.85350873573692976</v>
      </c>
      <c r="BI18" s="73">
        <f t="shared" si="8"/>
        <v>9.2426665169482511</v>
      </c>
      <c r="BJ18" s="73">
        <f t="shared" si="9"/>
        <v>0.95324788843380581</v>
      </c>
      <c r="BK18" s="73">
        <f t="shared" si="10"/>
        <v>-8.5340646157382452</v>
      </c>
      <c r="BL18" s="73">
        <f t="shared" si="11"/>
        <v>15.029352920503513</v>
      </c>
      <c r="BM18" s="73">
        <f t="shared" si="12"/>
        <v>1.3674807751021811</v>
      </c>
      <c r="BN18" s="73">
        <f t="shared" si="1"/>
        <v>2.3008582273575939</v>
      </c>
      <c r="BO18" s="73">
        <f t="shared" si="1"/>
        <v>1.1405620711504971</v>
      </c>
      <c r="BP18" s="73">
        <f t="shared" si="1"/>
        <v>-3.8034403780103365</v>
      </c>
      <c r="BQ18" s="73"/>
      <c r="BR18" s="73"/>
      <c r="BS18" s="73"/>
    </row>
    <row r="19" spans="34:71" ht="15" customHeight="1">
      <c r="AH19" s="12" t="s">
        <v>35</v>
      </c>
      <c r="AI19" s="43">
        <v>160161.01</v>
      </c>
      <c r="AJ19" s="43">
        <v>176072.24400000001</v>
      </c>
      <c r="AK19" s="43">
        <v>163890.584</v>
      </c>
      <c r="AL19" s="43">
        <v>168482.7</v>
      </c>
      <c r="AM19" s="44">
        <v>181102.734</v>
      </c>
      <c r="AN19" s="44">
        <v>186330.019</v>
      </c>
      <c r="AO19" s="44">
        <v>189949.18599999999</v>
      </c>
      <c r="AP19" s="44">
        <v>213074.94</v>
      </c>
      <c r="AQ19" s="44">
        <v>195557.03200000001</v>
      </c>
      <c r="AR19" s="37">
        <v>197132</v>
      </c>
      <c r="AS19" s="37">
        <v>222959.32000000004</v>
      </c>
      <c r="AT19" s="37">
        <v>222945.48300000001</v>
      </c>
      <c r="AU19" s="37">
        <v>223792.04699999999</v>
      </c>
      <c r="AV19" s="37">
        <v>229645.53</v>
      </c>
      <c r="AW19" s="37">
        <v>235715.97899999999</v>
      </c>
      <c r="AX19" s="37">
        <v>221820.24100000001</v>
      </c>
      <c r="AY19" s="37">
        <v>228810.44</v>
      </c>
      <c r="AZ19" s="37">
        <v>227315.84099999999</v>
      </c>
      <c r="BA19" s="37">
        <f>+'c2 A y B'!R21</f>
        <v>0</v>
      </c>
      <c r="BB19" s="37"/>
      <c r="BC19" s="73">
        <f t="shared" si="2"/>
        <v>9.934524014302859</v>
      </c>
      <c r="BD19" s="73">
        <f t="shared" si="3"/>
        <v>-6.9185578165289918</v>
      </c>
      <c r="BE19" s="73">
        <f t="shared" si="4"/>
        <v>2.8019401041367908</v>
      </c>
      <c r="BF19" s="73">
        <f t="shared" si="5"/>
        <v>7.4904034657564234</v>
      </c>
      <c r="BG19" s="73">
        <f t="shared" si="6"/>
        <v>2.8863644874626893</v>
      </c>
      <c r="BH19" s="73">
        <f t="shared" si="7"/>
        <v>1.9423424198759864</v>
      </c>
      <c r="BI19" s="73">
        <f t="shared" si="8"/>
        <v>12.174705502554772</v>
      </c>
      <c r="BJ19" s="73">
        <f t="shared" si="9"/>
        <v>-8.2214773825584508</v>
      </c>
      <c r="BK19" s="73">
        <f t="shared" si="10"/>
        <v>0.80537528305297812</v>
      </c>
      <c r="BL19" s="73">
        <f t="shared" si="11"/>
        <v>13.101536026621785</v>
      </c>
      <c r="BM19" s="73">
        <f t="shared" si="12"/>
        <v>0.37971794207645182</v>
      </c>
      <c r="BN19" s="73">
        <f t="shared" si="1"/>
        <v>2.6155902671554765</v>
      </c>
      <c r="BO19" s="73">
        <f t="shared" si="1"/>
        <v>2.6433995906647967</v>
      </c>
      <c r="BP19" s="73">
        <f t="shared" si="1"/>
        <v>-5.8951192273647202</v>
      </c>
      <c r="BQ19" s="73"/>
      <c r="BR19" s="73"/>
      <c r="BS19" s="73"/>
    </row>
    <row r="20" spans="34:71" ht="15" customHeight="1">
      <c r="AH20" s="11"/>
      <c r="AI20" s="45">
        <f>SUM(AI8:AI19)</f>
        <v>1447213.0089999998</v>
      </c>
      <c r="AJ20" s="45">
        <f t="shared" ref="AJ20:BA20" si="13">SUM(AJ8:AJ19)</f>
        <v>1636818.297</v>
      </c>
      <c r="AK20" s="45">
        <f t="shared" si="13"/>
        <v>1605391.798</v>
      </c>
      <c r="AL20" s="45">
        <f t="shared" si="13"/>
        <v>1563168.693</v>
      </c>
      <c r="AM20" s="45">
        <f t="shared" si="13"/>
        <v>1676480.7509999999</v>
      </c>
      <c r="AN20" s="45">
        <f t="shared" si="13"/>
        <v>1723253.4920000003</v>
      </c>
      <c r="AO20" s="45">
        <f t="shared" si="13"/>
        <v>1818115.7049999998</v>
      </c>
      <c r="AP20" s="45">
        <f t="shared" si="13"/>
        <v>1874650.2749999999</v>
      </c>
      <c r="AQ20" s="45">
        <f t="shared" si="13"/>
        <v>1971626.5390000003</v>
      </c>
      <c r="AR20" s="45">
        <f t="shared" si="13"/>
        <v>1772670.122</v>
      </c>
      <c r="AS20" s="45">
        <f t="shared" si="13"/>
        <v>2002667.7169999999</v>
      </c>
      <c r="AT20" s="45">
        <f t="shared" si="13"/>
        <v>2103738.5380000002</v>
      </c>
      <c r="AU20" s="45">
        <f t="shared" si="13"/>
        <v>2119080.568</v>
      </c>
      <c r="AV20" s="45">
        <f t="shared" si="13"/>
        <v>2149151.8359999997</v>
      </c>
      <c r="AW20" s="45">
        <f t="shared" si="13"/>
        <v>2148729.02</v>
      </c>
      <c r="AX20" s="45">
        <f t="shared" si="13"/>
        <v>2028825.0520000001</v>
      </c>
      <c r="AY20" s="45">
        <f t="shared" si="13"/>
        <v>2116451.5040000002</v>
      </c>
      <c r="AZ20" s="37">
        <f t="shared" si="13"/>
        <v>2115049.9350000001</v>
      </c>
      <c r="BA20" s="37">
        <f t="shared" si="13"/>
        <v>1002896.122</v>
      </c>
      <c r="BB20" s="37"/>
      <c r="BC20" s="73">
        <f t="shared" si="2"/>
        <v>13.101408487960885</v>
      </c>
      <c r="BD20" s="73">
        <f t="shared" si="3"/>
        <v>-1.9199748107410208</v>
      </c>
      <c r="BE20" s="73">
        <f t="shared" si="4"/>
        <v>-2.6300810215052595</v>
      </c>
      <c r="BF20" s="73">
        <f t="shared" si="5"/>
        <v>7.248869460309737</v>
      </c>
      <c r="BG20" s="73">
        <f t="shared" si="6"/>
        <v>2.7899360593374611</v>
      </c>
      <c r="BH20" s="73">
        <f t="shared" si="7"/>
        <v>5.5048321933125921</v>
      </c>
      <c r="BI20" s="73">
        <f t="shared" si="8"/>
        <v>3.1095144189406732</v>
      </c>
      <c r="BJ20" s="73">
        <f t="shared" si="9"/>
        <v>5.1730322873155821</v>
      </c>
      <c r="BK20" s="73">
        <f t="shared" si="10"/>
        <v>-10.090978847389131</v>
      </c>
      <c r="BL20" s="73">
        <f t="shared" si="11"/>
        <v>12.974641595499282</v>
      </c>
      <c r="BM20" s="73">
        <f t="shared" si="12"/>
        <v>0.72927456159002091</v>
      </c>
      <c r="BN20" s="73">
        <f t="shared" si="1"/>
        <v>1.4190714810046634</v>
      </c>
      <c r="BO20" s="73">
        <f t="shared" si="1"/>
        <v>-1.9673621608173875E-2</v>
      </c>
      <c r="BP20" s="73">
        <f t="shared" si="1"/>
        <v>-5.5802275151475289</v>
      </c>
      <c r="BQ20" s="73"/>
      <c r="BR20" s="73"/>
      <c r="BS20" s="73"/>
    </row>
    <row r="21" spans="34:71" ht="15" customHeight="1">
      <c r="AH21" s="11"/>
      <c r="AI21" s="45"/>
      <c r="AJ21" s="45"/>
      <c r="AK21" s="46"/>
      <c r="AL21" s="46"/>
      <c r="AM21" s="46"/>
      <c r="BM21" s="73"/>
    </row>
    <row r="22" spans="34:71" ht="15" customHeight="1">
      <c r="AH22" s="10" t="s">
        <v>37</v>
      </c>
      <c r="BM22" s="73"/>
    </row>
    <row r="23" spans="34:71" ht="15" customHeight="1">
      <c r="BM23" s="73"/>
    </row>
    <row r="25" spans="34:71">
      <c r="AH25" s="411" t="s">
        <v>36</v>
      </c>
      <c r="AI25" s="411"/>
      <c r="AJ25" s="411"/>
      <c r="AK25" s="411"/>
      <c r="AL25" s="411"/>
      <c r="AM25" s="411"/>
      <c r="AN25" s="411"/>
    </row>
    <row r="26" spans="34:71">
      <c r="AH26" s="39"/>
      <c r="AI26" s="40">
        <v>2000</v>
      </c>
      <c r="AJ26" s="40">
        <v>2001</v>
      </c>
      <c r="AK26" s="40">
        <v>2002</v>
      </c>
      <c r="AL26" s="40">
        <v>2003</v>
      </c>
      <c r="AM26" s="40">
        <v>2004</v>
      </c>
      <c r="AN26" s="41">
        <v>2005</v>
      </c>
      <c r="AO26" s="41">
        <v>2006</v>
      </c>
      <c r="AP26" s="41">
        <v>2007</v>
      </c>
      <c r="AQ26" s="42">
        <v>2008</v>
      </c>
      <c r="AR26" s="10">
        <v>2009</v>
      </c>
      <c r="AS26" s="10">
        <v>2010</v>
      </c>
      <c r="AT26" s="10">
        <v>2011</v>
      </c>
      <c r="AU26" s="10">
        <v>2012</v>
      </c>
      <c r="AV26" s="10">
        <v>2013</v>
      </c>
      <c r="AW26" s="10">
        <v>2014</v>
      </c>
      <c r="AX26" s="10">
        <v>2015</v>
      </c>
      <c r="AY26" s="10">
        <v>2016</v>
      </c>
      <c r="AZ26" s="10">
        <v>2017</v>
      </c>
      <c r="BA26" s="10">
        <v>2018</v>
      </c>
    </row>
    <row r="27" spans="34:71">
      <c r="AH27" s="12" t="s">
        <v>24</v>
      </c>
      <c r="AI27" s="43">
        <v>127505.473</v>
      </c>
      <c r="AJ27" s="43">
        <v>145645.41699999999</v>
      </c>
      <c r="AK27" s="43">
        <v>149680.73300000001</v>
      </c>
      <c r="AL27" s="43">
        <v>146598.23200000002</v>
      </c>
      <c r="AM27" s="44">
        <v>155689</v>
      </c>
      <c r="AN27" s="44">
        <v>165495.63500000001</v>
      </c>
      <c r="AO27" s="45">
        <v>173593.74900000001</v>
      </c>
      <c r="AP27" s="44">
        <v>176127.758</v>
      </c>
      <c r="AQ27" s="44">
        <v>193539.63699999999</v>
      </c>
      <c r="AR27" s="37">
        <v>166371.12100000001</v>
      </c>
      <c r="AS27" s="37">
        <v>191072.61300000001</v>
      </c>
      <c r="AT27" s="37">
        <v>206708.054</v>
      </c>
      <c r="AU27" s="104">
        <v>196314.91899999999</v>
      </c>
      <c r="AV27" s="104">
        <v>211487.97899999999</v>
      </c>
      <c r="AW27" s="104">
        <v>203922.56899999999</v>
      </c>
      <c r="AX27" s="104">
        <v>206584.867</v>
      </c>
      <c r="AY27" s="37">
        <v>198787.693</v>
      </c>
      <c r="AZ27" s="37">
        <v>198216</v>
      </c>
      <c r="BA27" s="37">
        <f>+'c2 A y B'!R37</f>
        <v>208051.04800000001</v>
      </c>
      <c r="BB27" s="37"/>
    </row>
    <row r="28" spans="34:71">
      <c r="AH28" s="12" t="s">
        <v>25</v>
      </c>
      <c r="AI28" s="43">
        <v>101495.53599999999</v>
      </c>
      <c r="AJ28" s="43">
        <v>122157.65300000001</v>
      </c>
      <c r="AK28" s="43">
        <v>112206.06600000001</v>
      </c>
      <c r="AL28" s="43">
        <v>117303.06099999999</v>
      </c>
      <c r="AM28" s="44">
        <v>124145.935</v>
      </c>
      <c r="AN28" s="44">
        <v>130710.897</v>
      </c>
      <c r="AO28" s="44">
        <v>145112.39199999999</v>
      </c>
      <c r="AP28" s="44">
        <v>142560.76199999999</v>
      </c>
      <c r="AQ28" s="44">
        <v>153476.45699999999</v>
      </c>
      <c r="AR28" s="37">
        <v>130995.745</v>
      </c>
      <c r="AS28" s="37">
        <v>156867.63500000001</v>
      </c>
      <c r="AT28" s="37">
        <v>172534.69</v>
      </c>
      <c r="AU28" s="37">
        <v>167974.61600000001</v>
      </c>
      <c r="AV28" s="37">
        <v>170312.03099999999</v>
      </c>
      <c r="AW28" s="37">
        <v>173165.66399999999</v>
      </c>
      <c r="AX28" s="37">
        <v>156987.804</v>
      </c>
      <c r="AY28" s="37">
        <v>155800.603</v>
      </c>
      <c r="AZ28" s="37">
        <v>158891.75</v>
      </c>
      <c r="BA28" s="37">
        <f>+'c2 A y B'!R38</f>
        <v>166258.90400000001</v>
      </c>
      <c r="BB28" s="37"/>
    </row>
    <row r="29" spans="34:71">
      <c r="AH29" s="12" t="s">
        <v>26</v>
      </c>
      <c r="AI29" s="43">
        <v>111147.033</v>
      </c>
      <c r="AJ29" s="43">
        <v>128797.88</v>
      </c>
      <c r="AK29" s="43">
        <v>117831.33100000001</v>
      </c>
      <c r="AL29" s="43">
        <v>119138.803</v>
      </c>
      <c r="AM29" s="43">
        <v>121269.031</v>
      </c>
      <c r="AN29" s="43">
        <v>131322.38699999999</v>
      </c>
      <c r="AO29" s="44">
        <v>147406.17499999999</v>
      </c>
      <c r="AP29" s="44">
        <v>150126.58500000002</v>
      </c>
      <c r="AQ29" s="44">
        <v>151880.41899999999</v>
      </c>
      <c r="AR29" s="37">
        <v>141949.69500000001</v>
      </c>
      <c r="AS29" s="37">
        <v>167903.96799999999</v>
      </c>
      <c r="AT29" s="37">
        <v>177517.55900000001</v>
      </c>
      <c r="AU29" s="37">
        <v>179337.33300000001</v>
      </c>
      <c r="AV29" s="37">
        <v>181824.889</v>
      </c>
      <c r="AW29" s="37">
        <v>176008.64499999999</v>
      </c>
      <c r="AX29" s="37">
        <v>152202.421</v>
      </c>
      <c r="AY29" s="37">
        <v>153602.44899999999</v>
      </c>
      <c r="AZ29" s="37">
        <v>166183.64000000001</v>
      </c>
      <c r="BA29" s="37">
        <f>+'c2 A y B'!R39</f>
        <v>167073.82500000001</v>
      </c>
      <c r="BB29" s="37"/>
    </row>
    <row r="30" spans="34:71">
      <c r="AH30" s="12" t="s">
        <v>27</v>
      </c>
      <c r="AI30" s="43">
        <v>107260.61</v>
      </c>
      <c r="AJ30" s="43">
        <v>124236.84299999999</v>
      </c>
      <c r="AK30" s="43">
        <v>128031.897</v>
      </c>
      <c r="AL30" s="43">
        <v>112980.12299999999</v>
      </c>
      <c r="AM30" s="44">
        <v>117993</v>
      </c>
      <c r="AN30" s="45">
        <v>130001.648</v>
      </c>
      <c r="AO30" s="44">
        <v>140749.95600000001</v>
      </c>
      <c r="AP30" s="44">
        <v>136373.78200000001</v>
      </c>
      <c r="AQ30" s="44">
        <v>149365.65700000001</v>
      </c>
      <c r="AR30" s="37">
        <v>134876.20600000001</v>
      </c>
      <c r="AS30" s="37">
        <v>156528.39600000001</v>
      </c>
      <c r="AT30" s="37">
        <v>163576.36600000001</v>
      </c>
      <c r="AU30" s="37">
        <v>170252.91800000001</v>
      </c>
      <c r="AV30" s="37">
        <v>166743.28200000001</v>
      </c>
      <c r="AW30" s="37">
        <v>157533.94399999999</v>
      </c>
      <c r="AX30" s="37">
        <v>141151.40700000001</v>
      </c>
      <c r="AY30" s="37">
        <v>135524.079</v>
      </c>
      <c r="AZ30" s="37">
        <v>155500.46799999999</v>
      </c>
      <c r="BA30" s="37">
        <f>+'c2 A y B'!R40</f>
        <v>163507.64600000001</v>
      </c>
      <c r="BB30" s="37"/>
    </row>
    <row r="31" spans="34:71">
      <c r="AH31" s="12" t="s">
        <v>28</v>
      </c>
      <c r="AI31" s="43">
        <v>108520.603</v>
      </c>
      <c r="AJ31" s="43">
        <v>118943.22900000001</v>
      </c>
      <c r="AK31" s="43">
        <v>127108.46</v>
      </c>
      <c r="AL31" s="43">
        <v>112945.96400000001</v>
      </c>
      <c r="AM31" s="43">
        <v>122872</v>
      </c>
      <c r="AN31" s="43">
        <v>125179.15</v>
      </c>
      <c r="AO31" s="44">
        <v>137145.486</v>
      </c>
      <c r="AP31" s="44">
        <v>132975.057</v>
      </c>
      <c r="AQ31" s="44">
        <v>148477.77299999999</v>
      </c>
      <c r="AR31" s="37">
        <v>133450.617</v>
      </c>
      <c r="AS31" s="37">
        <v>145503.99799999999</v>
      </c>
      <c r="AT31" s="37">
        <v>154440.62</v>
      </c>
      <c r="AU31" s="37">
        <v>155168.94200000001</v>
      </c>
      <c r="AV31" s="37">
        <v>153731.929</v>
      </c>
      <c r="AW31" s="37">
        <v>150536.834</v>
      </c>
      <c r="AX31" s="37">
        <v>144966.49299999999</v>
      </c>
      <c r="AY31" s="37">
        <v>132902.889</v>
      </c>
      <c r="AZ31" s="37">
        <v>142514.50099999999</v>
      </c>
      <c r="BA31" s="37">
        <f>+'c2 A y B'!R41</f>
        <v>155603.60699999999</v>
      </c>
      <c r="BB31" s="37"/>
    </row>
    <row r="32" spans="34:71">
      <c r="AH32" s="12" t="s">
        <v>29</v>
      </c>
      <c r="AI32" s="43">
        <v>99557.509000000005</v>
      </c>
      <c r="AJ32" s="43">
        <v>110168.526</v>
      </c>
      <c r="AK32" s="43">
        <v>116258.746</v>
      </c>
      <c r="AL32" s="43">
        <v>103181.04399999999</v>
      </c>
      <c r="AM32" s="44">
        <v>114623</v>
      </c>
      <c r="AN32" s="45">
        <v>113589.463</v>
      </c>
      <c r="AO32" s="44">
        <v>122744.59600000001</v>
      </c>
      <c r="AP32" s="44">
        <v>124381.33199999999</v>
      </c>
      <c r="AQ32" s="44">
        <v>136740.557</v>
      </c>
      <c r="AR32" s="37">
        <v>116900.231</v>
      </c>
      <c r="AS32" s="37">
        <v>125858.431</v>
      </c>
      <c r="AT32" s="37">
        <v>134966.51800000001</v>
      </c>
      <c r="AU32" s="37">
        <v>131461</v>
      </c>
      <c r="AV32" s="37">
        <v>131927.42600000001</v>
      </c>
      <c r="AW32" s="37">
        <v>129092.85400000001</v>
      </c>
      <c r="AX32" s="37">
        <v>126736.58900000001</v>
      </c>
      <c r="AY32" s="37">
        <v>124628.327</v>
      </c>
      <c r="AZ32" s="37">
        <v>119494.893</v>
      </c>
      <c r="BA32" s="37">
        <f>+'c2 A y B'!R42</f>
        <v>132295.663</v>
      </c>
      <c r="BB32" s="37"/>
    </row>
    <row r="33" spans="34:54">
      <c r="AH33" s="12" t="s">
        <v>30</v>
      </c>
      <c r="AI33" s="43">
        <v>101023.056</v>
      </c>
      <c r="AJ33" s="43">
        <v>112624.08500000001</v>
      </c>
      <c r="AK33" s="43">
        <v>116566.75399999999</v>
      </c>
      <c r="AL33" s="45">
        <v>109201.42200000001</v>
      </c>
      <c r="AM33" s="44">
        <v>116286</v>
      </c>
      <c r="AN33" s="45">
        <v>118542.413</v>
      </c>
      <c r="AO33" s="44">
        <v>125682.844</v>
      </c>
      <c r="AP33" s="44">
        <v>126210.14</v>
      </c>
      <c r="AQ33" s="44">
        <v>135343.18900000001</v>
      </c>
      <c r="AR33" s="37">
        <v>114883.465</v>
      </c>
      <c r="AS33" s="37">
        <v>122699.80200000001</v>
      </c>
      <c r="AT33" s="37">
        <v>130899.913</v>
      </c>
      <c r="AU33" s="37">
        <v>128727.41800000001</v>
      </c>
      <c r="AV33" s="37">
        <v>129918.201</v>
      </c>
      <c r="AW33" s="37">
        <v>129953.484</v>
      </c>
      <c r="AX33" s="37">
        <v>122817.34299999999</v>
      </c>
      <c r="AY33" s="37">
        <v>123439.03200000001</v>
      </c>
      <c r="AZ33" s="37">
        <v>118155.306</v>
      </c>
      <c r="BA33" s="37">
        <f>+'c2 A y B'!R43</f>
        <v>0</v>
      </c>
      <c r="BB33" s="37"/>
    </row>
    <row r="34" spans="34:54">
      <c r="AH34" s="12" t="s">
        <v>31</v>
      </c>
      <c r="AI34" s="43">
        <v>105297.735</v>
      </c>
      <c r="AJ34" s="43">
        <v>119600.978</v>
      </c>
      <c r="AK34" s="43">
        <v>122685.886</v>
      </c>
      <c r="AL34" s="45">
        <v>116002.72100000001</v>
      </c>
      <c r="AM34" s="44">
        <v>126704</v>
      </c>
      <c r="AN34" s="45">
        <v>122679.977</v>
      </c>
      <c r="AO34" s="44">
        <v>129615.70299999999</v>
      </c>
      <c r="AP34" s="44">
        <v>130518.405</v>
      </c>
      <c r="AQ34" s="44">
        <v>141546.522</v>
      </c>
      <c r="AR34" s="37">
        <v>122358.71799999999</v>
      </c>
      <c r="AS34" s="37">
        <v>132444.179</v>
      </c>
      <c r="AT34" s="37">
        <v>141733.95699999999</v>
      </c>
      <c r="AU34" s="108">
        <v>145125.56400000001</v>
      </c>
      <c r="AV34" s="108">
        <v>146454.421</v>
      </c>
      <c r="AW34" s="108">
        <v>149680.66</v>
      </c>
      <c r="AX34" s="108">
        <v>139869.274</v>
      </c>
      <c r="AY34" s="37">
        <v>141114.62400000001</v>
      </c>
      <c r="AZ34" s="37">
        <v>138460.579</v>
      </c>
      <c r="BA34" s="37">
        <f>+'c2 A y B'!R44</f>
        <v>0</v>
      </c>
      <c r="BB34" s="37"/>
    </row>
    <row r="35" spans="34:54">
      <c r="AH35" s="12" t="s">
        <v>32</v>
      </c>
      <c r="AI35" s="43">
        <v>116789.539</v>
      </c>
      <c r="AJ35" s="43">
        <v>133957.80100000001</v>
      </c>
      <c r="AK35" s="43">
        <v>135442.05800000002</v>
      </c>
      <c r="AL35" s="43">
        <v>130022.18399999999</v>
      </c>
      <c r="AM35" s="44">
        <v>142493</v>
      </c>
      <c r="AN35" s="45">
        <v>139341.45800000001</v>
      </c>
      <c r="AO35" s="44">
        <v>143728.92300000001</v>
      </c>
      <c r="AP35" s="44">
        <v>148616.99599999998</v>
      </c>
      <c r="AQ35" s="44">
        <v>159439.87700000001</v>
      </c>
      <c r="AR35" s="37">
        <v>144576.147</v>
      </c>
      <c r="AS35" s="37">
        <v>159101.288</v>
      </c>
      <c r="AT35" s="37">
        <v>164970.49</v>
      </c>
      <c r="AU35" s="37">
        <v>175782.13099999999</v>
      </c>
      <c r="AV35" s="37">
        <v>173049.77799999999</v>
      </c>
      <c r="AW35" s="37">
        <v>183896.84599999999</v>
      </c>
      <c r="AX35" s="37">
        <v>173728.755</v>
      </c>
      <c r="AY35" s="37">
        <v>176785.85200000001</v>
      </c>
      <c r="AZ35" s="37">
        <v>166196.432</v>
      </c>
      <c r="BA35" s="37">
        <f>+'c2 A y B'!R45</f>
        <v>0</v>
      </c>
      <c r="BB35" s="37"/>
    </row>
    <row r="36" spans="34:54">
      <c r="AH36" s="12" t="s">
        <v>33</v>
      </c>
      <c r="AI36" s="43">
        <v>148394.88099999999</v>
      </c>
      <c r="AJ36" s="43">
        <v>168960.54</v>
      </c>
      <c r="AK36" s="43">
        <v>153500.902</v>
      </c>
      <c r="AL36" s="43">
        <v>159538.43900000001</v>
      </c>
      <c r="AM36" s="43">
        <v>174353.05100000001</v>
      </c>
      <c r="AN36" s="43">
        <v>175013.95</v>
      </c>
      <c r="AO36" s="44">
        <v>175760.81200000001</v>
      </c>
      <c r="AP36" s="44">
        <v>189809.427</v>
      </c>
      <c r="AQ36" s="44">
        <v>200440.89300000001</v>
      </c>
      <c r="AR36" s="37">
        <v>180922.337</v>
      </c>
      <c r="AS36" s="37">
        <v>205180.913</v>
      </c>
      <c r="AT36" s="37">
        <v>209412.48800000001</v>
      </c>
      <c r="AU36" s="37">
        <v>218047.68</v>
      </c>
      <c r="AV36" s="37">
        <v>221735.21299999999</v>
      </c>
      <c r="AW36" s="37">
        <v>224250.617</v>
      </c>
      <c r="AX36" s="37">
        <v>215925.913</v>
      </c>
      <c r="AY36" s="37">
        <v>213534.86199999999</v>
      </c>
      <c r="AZ36" s="37">
        <v>206288.171</v>
      </c>
      <c r="BA36" s="37">
        <f>+'c2 A y B'!R46</f>
        <v>0</v>
      </c>
      <c r="BB36" s="37"/>
    </row>
    <row r="37" spans="34:54">
      <c r="AH37" s="12" t="s">
        <v>34</v>
      </c>
      <c r="AI37" s="43">
        <v>160060.024</v>
      </c>
      <c r="AJ37" s="43">
        <v>175653.101</v>
      </c>
      <c r="AK37" s="43">
        <v>162188.38099999999</v>
      </c>
      <c r="AL37" s="43">
        <v>167774</v>
      </c>
      <c r="AM37" s="44">
        <v>178950</v>
      </c>
      <c r="AN37" s="44">
        <v>185046.495</v>
      </c>
      <c r="AO37" s="44">
        <v>186625.883</v>
      </c>
      <c r="AP37" s="44">
        <v>203875.09100000001</v>
      </c>
      <c r="AQ37" s="44">
        <v>205818.52600000001</v>
      </c>
      <c r="AR37" s="37">
        <v>188253.84</v>
      </c>
      <c r="AS37" s="37">
        <v>216547.174</v>
      </c>
      <c r="AT37" s="37">
        <v>224032.4</v>
      </c>
      <c r="AU37" s="37">
        <v>227096</v>
      </c>
      <c r="AV37" s="37">
        <v>232321.15700000001</v>
      </c>
      <c r="AW37" s="37">
        <v>234970.924</v>
      </c>
      <c r="AX37" s="37">
        <v>226033.94500000001</v>
      </c>
      <c r="AY37" s="37">
        <v>219202.38399999999</v>
      </c>
      <c r="AZ37" s="37">
        <v>204911.80100000001</v>
      </c>
      <c r="BA37" s="37">
        <f>+'c2 A y B'!R47</f>
        <v>0</v>
      </c>
      <c r="BB37" s="37"/>
    </row>
    <row r="38" spans="34:54">
      <c r="AH38" s="12" t="s">
        <v>35</v>
      </c>
      <c r="AI38" s="43">
        <v>160161.01</v>
      </c>
      <c r="AJ38" s="43">
        <v>176072.24400000001</v>
      </c>
      <c r="AK38" s="43">
        <v>163890.584</v>
      </c>
      <c r="AL38" s="43">
        <v>168482.7</v>
      </c>
      <c r="AM38" s="44">
        <v>181102.734</v>
      </c>
      <c r="AN38" s="44">
        <v>186330.019</v>
      </c>
      <c r="AO38" s="44">
        <v>189949.18599999999</v>
      </c>
      <c r="AP38" s="44">
        <v>213074.94</v>
      </c>
      <c r="AQ38" s="44">
        <v>195557.03200000001</v>
      </c>
      <c r="AR38" s="37">
        <v>197132</v>
      </c>
      <c r="AS38" s="37">
        <v>222959.32000000004</v>
      </c>
      <c r="AT38" s="37">
        <v>222945.48300000001</v>
      </c>
      <c r="AU38" s="37">
        <v>223792.04699999999</v>
      </c>
      <c r="AV38" s="37">
        <v>229645.53</v>
      </c>
      <c r="AW38" s="37">
        <v>235715.97899999999</v>
      </c>
      <c r="AX38" s="37">
        <v>221820.24100000001</v>
      </c>
      <c r="AY38" s="37">
        <v>215684.201</v>
      </c>
      <c r="AZ38" s="37">
        <v>215844.91399999999</v>
      </c>
      <c r="BA38" s="37">
        <f>+'c2 A y B'!R48</f>
        <v>0</v>
      </c>
      <c r="BB38" s="37"/>
    </row>
    <row r="39" spans="34:54">
      <c r="AH39" s="11"/>
      <c r="AI39" s="45">
        <f t="shared" ref="AI39:AY39" si="14">SUM(AI27:AI38)</f>
        <v>1447213.0089999998</v>
      </c>
      <c r="AJ39" s="45">
        <f t="shared" si="14"/>
        <v>1636818.297</v>
      </c>
      <c r="AK39" s="45">
        <f t="shared" si="14"/>
        <v>1605391.798</v>
      </c>
      <c r="AL39" s="45">
        <f t="shared" si="14"/>
        <v>1563168.693</v>
      </c>
      <c r="AM39" s="45">
        <f t="shared" si="14"/>
        <v>1676480.7509999999</v>
      </c>
      <c r="AN39" s="45">
        <f t="shared" si="14"/>
        <v>1723253.4920000003</v>
      </c>
      <c r="AO39" s="45">
        <f t="shared" si="14"/>
        <v>1818115.7049999998</v>
      </c>
      <c r="AP39" s="45">
        <f t="shared" si="14"/>
        <v>1874650.2749999999</v>
      </c>
      <c r="AQ39" s="45">
        <f t="shared" si="14"/>
        <v>1971626.5390000003</v>
      </c>
      <c r="AR39" s="45">
        <f t="shared" si="14"/>
        <v>1772670.122</v>
      </c>
      <c r="AS39" s="45">
        <f t="shared" si="14"/>
        <v>2002667.7169999999</v>
      </c>
      <c r="AT39" s="45">
        <f t="shared" si="14"/>
        <v>2103738.5380000002</v>
      </c>
      <c r="AU39" s="45">
        <f t="shared" si="14"/>
        <v>2119080.568</v>
      </c>
      <c r="AV39" s="45">
        <f t="shared" si="14"/>
        <v>2149151.8359999997</v>
      </c>
      <c r="AW39" s="45">
        <f t="shared" si="14"/>
        <v>2148729.02</v>
      </c>
      <c r="AX39" s="45">
        <f t="shared" si="14"/>
        <v>2028825.0520000001</v>
      </c>
      <c r="AY39" s="45">
        <f t="shared" si="14"/>
        <v>1991006.9950000001</v>
      </c>
      <c r="AZ39" s="37">
        <f>+'[1]cA2 A y B'!R49</f>
        <v>374309.95200000005</v>
      </c>
      <c r="BA39" s="37">
        <f>+'c2 A y B'!R49</f>
        <v>992790.69299999997</v>
      </c>
      <c r="BB39" s="37"/>
    </row>
    <row r="40" spans="34:54">
      <c r="AZ40" s="37"/>
      <c r="BA40" s="37"/>
      <c r="BB40" s="37"/>
    </row>
    <row r="41" spans="34:54">
      <c r="AZ41" s="37"/>
      <c r="BA41" s="37"/>
      <c r="BB41" s="37"/>
    </row>
    <row r="42" spans="34:54">
      <c r="AZ42" s="37"/>
      <c r="BA42" s="37"/>
      <c r="BB42" s="37"/>
    </row>
    <row r="43" spans="34:54">
      <c r="AZ43" s="37"/>
      <c r="BA43" s="37"/>
      <c r="BB43" s="37"/>
    </row>
    <row r="44" spans="34:54">
      <c r="AZ44" s="45"/>
      <c r="BA44" s="45"/>
      <c r="BB44" s="45"/>
    </row>
    <row r="45" spans="34:54">
      <c r="AH45" s="11"/>
      <c r="AI45" s="45"/>
      <c r="AJ45" s="45"/>
      <c r="AK45" s="46"/>
      <c r="AL45" s="46"/>
      <c r="AM45" s="46"/>
    </row>
    <row r="46" spans="34:54">
      <c r="AH46" s="10" t="s">
        <v>37</v>
      </c>
    </row>
    <row r="50" spans="1:64" ht="12.75">
      <c r="A50" s="392">
        <v>10</v>
      </c>
      <c r="B50" s="392"/>
      <c r="C50" s="392"/>
      <c r="D50" s="392"/>
      <c r="E50" s="392"/>
      <c r="F50" s="392"/>
      <c r="G50" s="392"/>
      <c r="H50" s="392"/>
    </row>
    <row r="53" spans="1:64" ht="12.75">
      <c r="I53" s="224"/>
      <c r="J53" s="224"/>
      <c r="K53" s="224"/>
      <c r="L53" s="224"/>
      <c r="AI53" s="10"/>
      <c r="AJ53" s="10"/>
      <c r="AK53" s="10"/>
      <c r="AL53" s="10"/>
      <c r="AM53" s="10"/>
      <c r="AN53" s="10"/>
      <c r="AO53" s="10"/>
      <c r="AP53" s="10"/>
      <c r="AQ53" s="10"/>
      <c r="BC53" s="10"/>
      <c r="BD53" s="10"/>
      <c r="BE53" s="10"/>
      <c r="BF53" s="10"/>
      <c r="BG53" s="10"/>
      <c r="BH53" s="10"/>
      <c r="BI53" s="10"/>
      <c r="BJ53" s="10"/>
      <c r="BK53" s="10"/>
      <c r="BL53" s="10"/>
    </row>
  </sheetData>
  <mergeCells count="3">
    <mergeCell ref="AH6:AN6"/>
    <mergeCell ref="AH25:AN25"/>
    <mergeCell ref="A50:H50"/>
  </mergeCells>
  <printOptions horizontalCentered="1"/>
  <pageMargins left="0.59055118110236227" right="0.59055118110236227" top="1.0629921259842521" bottom="0.78740157480314965" header="0.51181102362204722" footer="0.19685039370078741"/>
  <pageSetup firstPageNumber="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7"/>
  <sheetViews>
    <sheetView view="pageBreakPreview" topLeftCell="A16" zoomScale="90" zoomScaleNormal="89" zoomScaleSheetLayoutView="90" zoomScalePageLayoutView="89" workbookViewId="0">
      <selection activeCell="G28" sqref="G28"/>
    </sheetView>
  </sheetViews>
  <sheetFormatPr baseColWidth="10" defaultColWidth="10.90625" defaultRowHeight="12"/>
  <cols>
    <col min="1" max="1" width="8.36328125" style="10" customWidth="1"/>
    <col min="2" max="2" width="4.7265625" style="10" customWidth="1"/>
    <col min="3" max="3" width="5.08984375" style="10" customWidth="1"/>
    <col min="4" max="4" width="5.36328125" style="10" bestFit="1" customWidth="1"/>
    <col min="5" max="5" width="4.6328125" style="10" customWidth="1"/>
    <col min="6" max="6" width="4.90625" style="10" bestFit="1" customWidth="1"/>
    <col min="7" max="7" width="3.7265625" style="10" customWidth="1"/>
    <col min="8" max="8" width="4.90625" style="10" customWidth="1"/>
    <col min="9" max="9" width="4.7265625" style="10" customWidth="1"/>
    <col min="10" max="10" width="3.7265625" style="10" customWidth="1"/>
    <col min="11" max="11" width="4.90625" style="10" customWidth="1"/>
    <col min="12" max="12" width="5.6328125" style="10" bestFit="1" customWidth="1"/>
    <col min="13" max="13" width="3.6328125" style="10" customWidth="1"/>
    <col min="14" max="14" width="4.90625" style="10" customWidth="1"/>
    <col min="15" max="15" width="5.6328125" style="10" bestFit="1" customWidth="1"/>
    <col min="16" max="16" width="3.453125" style="10" customWidth="1"/>
    <col min="17" max="17" width="5.90625" style="10" customWidth="1"/>
    <col min="18" max="18" width="6.54296875" style="10" customWidth="1"/>
    <col min="19" max="19" width="4.36328125" style="10" customWidth="1"/>
    <col min="20" max="20" width="4.90625" style="10" customWidth="1"/>
    <col min="21" max="21" width="5.90625" style="10" customWidth="1"/>
    <col min="22" max="22" width="6.7265625" style="10" customWidth="1"/>
    <col min="23" max="23" width="7" style="10" customWidth="1"/>
    <col min="24" max="16384" width="10.90625" style="10"/>
  </cols>
  <sheetData>
    <row r="1" spans="1:19">
      <c r="A1" s="411" t="s">
        <v>153</v>
      </c>
      <c r="B1" s="411"/>
      <c r="C1" s="411"/>
      <c r="D1" s="411"/>
      <c r="E1" s="411"/>
      <c r="F1" s="411"/>
      <c r="G1" s="411"/>
      <c r="H1" s="411"/>
      <c r="I1" s="411"/>
      <c r="J1" s="411"/>
      <c r="K1" s="411"/>
      <c r="L1" s="411"/>
      <c r="M1" s="411"/>
      <c r="N1" s="411"/>
      <c r="O1" s="411"/>
      <c r="P1" s="411"/>
      <c r="Q1" s="411"/>
      <c r="R1" s="411"/>
      <c r="S1" s="411"/>
    </row>
    <row r="2" spans="1:19">
      <c r="A2" s="274"/>
      <c r="B2" s="274"/>
      <c r="C2" s="274"/>
      <c r="D2" s="274"/>
      <c r="E2" s="274"/>
      <c r="F2" s="274"/>
      <c r="G2" s="274"/>
      <c r="H2" s="274"/>
      <c r="I2" s="274"/>
      <c r="J2" s="274"/>
      <c r="K2" s="274"/>
      <c r="L2" s="274"/>
      <c r="M2" s="274"/>
      <c r="N2" s="274"/>
      <c r="O2" s="274"/>
      <c r="P2" s="274"/>
      <c r="Q2" s="274"/>
      <c r="R2" s="274"/>
      <c r="S2" s="274"/>
    </row>
    <row r="3" spans="1:19">
      <c r="A3" s="414" t="s">
        <v>4</v>
      </c>
      <c r="B3" s="414"/>
      <c r="C3" s="414"/>
      <c r="D3" s="414"/>
      <c r="E3" s="414"/>
      <c r="F3" s="414"/>
      <c r="G3" s="414"/>
      <c r="H3" s="414"/>
      <c r="I3" s="414"/>
      <c r="J3" s="414"/>
      <c r="K3" s="414"/>
      <c r="L3" s="414"/>
      <c r="M3" s="414"/>
      <c r="N3" s="414"/>
      <c r="O3" s="414"/>
      <c r="P3" s="414"/>
      <c r="Q3" s="414"/>
      <c r="R3" s="414"/>
      <c r="S3" s="414"/>
    </row>
    <row r="4" spans="1:19">
      <c r="A4" s="415" t="s">
        <v>182</v>
      </c>
      <c r="B4" s="415"/>
      <c r="C4" s="415"/>
      <c r="D4" s="415"/>
      <c r="E4" s="415"/>
      <c r="F4" s="415"/>
      <c r="G4" s="415"/>
      <c r="H4" s="415"/>
      <c r="I4" s="415"/>
      <c r="J4" s="415"/>
      <c r="K4" s="415"/>
      <c r="L4" s="415"/>
      <c r="M4" s="415"/>
      <c r="N4" s="415"/>
      <c r="O4" s="415"/>
      <c r="P4" s="415"/>
      <c r="Q4" s="415"/>
      <c r="R4" s="415"/>
      <c r="S4" s="415"/>
    </row>
    <row r="5" spans="1:19">
      <c r="A5" s="416" t="s">
        <v>15</v>
      </c>
      <c r="B5" s="411"/>
      <c r="C5" s="411"/>
      <c r="D5" s="411"/>
      <c r="E5" s="411"/>
      <c r="F5" s="411"/>
      <c r="G5" s="411"/>
      <c r="H5" s="411"/>
      <c r="I5" s="411"/>
      <c r="J5" s="411"/>
      <c r="K5" s="411"/>
      <c r="L5" s="411"/>
      <c r="M5" s="411"/>
      <c r="N5" s="411"/>
      <c r="O5" s="411"/>
      <c r="P5" s="411"/>
      <c r="Q5" s="411"/>
      <c r="R5" s="411"/>
      <c r="S5" s="417"/>
    </row>
    <row r="6" spans="1:19">
      <c r="A6" s="284" t="s">
        <v>19</v>
      </c>
      <c r="B6" s="285" t="s">
        <v>20</v>
      </c>
      <c r="C6" s="286"/>
      <c r="D6" s="287"/>
      <c r="E6" s="286" t="s">
        <v>108</v>
      </c>
      <c r="F6" s="286"/>
      <c r="G6" s="287"/>
      <c r="H6" s="286" t="s">
        <v>109</v>
      </c>
      <c r="I6" s="286"/>
      <c r="J6" s="287"/>
      <c r="K6" s="286" t="s">
        <v>110</v>
      </c>
      <c r="L6" s="286"/>
      <c r="M6" s="287"/>
      <c r="N6" s="286" t="s">
        <v>111</v>
      </c>
      <c r="O6" s="286"/>
      <c r="P6" s="287"/>
      <c r="Q6" s="286" t="s">
        <v>47</v>
      </c>
      <c r="R6" s="286"/>
      <c r="S6" s="287"/>
    </row>
    <row r="7" spans="1:19">
      <c r="A7" s="272"/>
      <c r="B7" s="288"/>
      <c r="C7" s="288"/>
      <c r="D7" s="273" t="s">
        <v>21</v>
      </c>
      <c r="E7" s="288"/>
      <c r="F7" s="288"/>
      <c r="G7" s="273" t="s">
        <v>21</v>
      </c>
      <c r="H7" s="288"/>
      <c r="I7" s="288"/>
      <c r="J7" s="273" t="s">
        <v>21</v>
      </c>
      <c r="K7" s="288"/>
      <c r="L7" s="288"/>
      <c r="M7" s="273" t="s">
        <v>21</v>
      </c>
      <c r="N7" s="288"/>
      <c r="O7" s="288"/>
      <c r="P7" s="273" t="s">
        <v>21</v>
      </c>
      <c r="Q7" s="288"/>
      <c r="R7" s="288"/>
      <c r="S7" s="273" t="s">
        <v>21</v>
      </c>
    </row>
    <row r="8" spans="1:19">
      <c r="A8" s="272" t="s">
        <v>22</v>
      </c>
      <c r="B8" s="273">
        <v>2017</v>
      </c>
      <c r="C8" s="273">
        <v>2018</v>
      </c>
      <c r="D8" s="273" t="s">
        <v>23</v>
      </c>
      <c r="E8" s="273">
        <v>2017</v>
      </c>
      <c r="F8" s="273">
        <v>2018</v>
      </c>
      <c r="G8" s="273" t="s">
        <v>23</v>
      </c>
      <c r="H8" s="273">
        <v>2017</v>
      </c>
      <c r="I8" s="273">
        <v>2018</v>
      </c>
      <c r="J8" s="273" t="s">
        <v>23</v>
      </c>
      <c r="K8" s="273">
        <v>2017</v>
      </c>
      <c r="L8" s="273">
        <v>2018</v>
      </c>
      <c r="M8" s="273" t="s">
        <v>23</v>
      </c>
      <c r="N8" s="273">
        <v>2017</v>
      </c>
      <c r="O8" s="273">
        <v>2018</v>
      </c>
      <c r="P8" s="273" t="s">
        <v>23</v>
      </c>
      <c r="Q8" s="273">
        <v>2017</v>
      </c>
      <c r="R8" s="273">
        <v>2018</v>
      </c>
      <c r="S8" s="273" t="s">
        <v>23</v>
      </c>
    </row>
    <row r="9" spans="1:19">
      <c r="A9" s="289"/>
      <c r="B9" s="276"/>
      <c r="C9" s="276"/>
      <c r="D9" s="290" t="s">
        <v>183</v>
      </c>
      <c r="E9" s="276"/>
      <c r="F9" s="276"/>
      <c r="G9" s="290" t="s">
        <v>183</v>
      </c>
      <c r="H9" s="276"/>
      <c r="I9" s="276"/>
      <c r="J9" s="290" t="s">
        <v>183</v>
      </c>
      <c r="K9" s="276"/>
      <c r="L9" s="276"/>
      <c r="M9" s="290" t="s">
        <v>183</v>
      </c>
      <c r="N9" s="276"/>
      <c r="O9" s="276"/>
      <c r="P9" s="290" t="s">
        <v>183</v>
      </c>
      <c r="Q9" s="276"/>
      <c r="R9" s="276"/>
      <c r="S9" s="290" t="s">
        <v>183</v>
      </c>
    </row>
    <row r="10" spans="1:19">
      <c r="A10" s="30" t="s">
        <v>24</v>
      </c>
      <c r="B10" s="31">
        <v>12776.291999999999</v>
      </c>
      <c r="C10" s="31">
        <v>17446.342000000001</v>
      </c>
      <c r="D10" s="32">
        <f t="shared" ref="D10:D15" si="0">C10/B10*100-100</f>
        <v>36.55246764867303</v>
      </c>
      <c r="E10" s="33">
        <v>18928.501</v>
      </c>
      <c r="F10" s="33">
        <v>11461.911</v>
      </c>
      <c r="G10" s="32">
        <f t="shared" ref="G10:G15" si="1">F10/E10*100-100</f>
        <v>-39.44628261899873</v>
      </c>
      <c r="H10" s="82">
        <v>11879.793</v>
      </c>
      <c r="I10" s="82">
        <v>12014.361000000001</v>
      </c>
      <c r="J10" s="32">
        <f t="shared" ref="J10:J15" si="2">I10/H10*100-100</f>
        <v>1.1327470099857777</v>
      </c>
      <c r="K10" s="161">
        <v>60701.173999999999</v>
      </c>
      <c r="L10" s="161">
        <v>62494.718000000001</v>
      </c>
      <c r="M10" s="32">
        <f>L10/K10*100-100</f>
        <v>2.9547105629291508</v>
      </c>
      <c r="N10" s="178">
        <v>108356.68399999999</v>
      </c>
      <c r="O10" s="178">
        <v>106292.64599999999</v>
      </c>
      <c r="P10" s="32">
        <f t="shared" ref="P10:P15" si="3">O10/N10*100-100</f>
        <v>-1.9048552648584121</v>
      </c>
      <c r="Q10" s="34">
        <v>212642.44399999999</v>
      </c>
      <c r="R10" s="34">
        <v>209709.978</v>
      </c>
      <c r="S10" s="32">
        <f t="shared" ref="S10:S15" si="4">R10/Q10*100-100</f>
        <v>-1.3790595822910916</v>
      </c>
    </row>
    <row r="11" spans="1:19">
      <c r="A11" s="30" t="s">
        <v>25</v>
      </c>
      <c r="B11" s="31">
        <v>11181.199000000001</v>
      </c>
      <c r="C11" s="31">
        <v>15459.669</v>
      </c>
      <c r="D11" s="32">
        <f t="shared" si="0"/>
        <v>38.264858715062672</v>
      </c>
      <c r="E11" s="31">
        <v>15648.093000000001</v>
      </c>
      <c r="F11" s="31">
        <v>9959.4249999999993</v>
      </c>
      <c r="G11" s="32">
        <f t="shared" si="1"/>
        <v>-36.353746108231853</v>
      </c>
      <c r="H11" s="82">
        <v>9085.6910000000007</v>
      </c>
      <c r="I11" s="82">
        <v>9966.125</v>
      </c>
      <c r="J11" s="32">
        <f t="shared" si="2"/>
        <v>9.6903361560501935</v>
      </c>
      <c r="K11" s="162">
        <v>49003.885999999999</v>
      </c>
      <c r="L11" s="162">
        <v>49847.652000000002</v>
      </c>
      <c r="M11" s="32">
        <f>L11/K11*100-100</f>
        <v>1.7218348765238858</v>
      </c>
      <c r="N11" s="31">
        <v>85514.918999999994</v>
      </c>
      <c r="O11" s="31">
        <v>82546.009999999995</v>
      </c>
      <c r="P11" s="32">
        <f t="shared" si="3"/>
        <v>-3.4718023880721915</v>
      </c>
      <c r="Q11" s="34">
        <v>170433.788</v>
      </c>
      <c r="R11" s="34">
        <v>167778.88099999999</v>
      </c>
      <c r="S11" s="32">
        <f t="shared" si="4"/>
        <v>-1.5577351364155589</v>
      </c>
    </row>
    <row r="12" spans="1:19">
      <c r="A12" s="30" t="s">
        <v>26</v>
      </c>
      <c r="B12" s="31">
        <v>11869.945</v>
      </c>
      <c r="C12" s="31">
        <v>16954.440999999999</v>
      </c>
      <c r="D12" s="32">
        <f t="shared" si="0"/>
        <v>42.835042622354194</v>
      </c>
      <c r="E12" s="31">
        <v>15571.376</v>
      </c>
      <c r="F12" s="31">
        <v>10431.332</v>
      </c>
      <c r="G12" s="32">
        <f t="shared" si="1"/>
        <v>-33.009568325882057</v>
      </c>
      <c r="H12" s="82">
        <v>9287.9030000000002</v>
      </c>
      <c r="I12" s="82">
        <v>11087.289000000001</v>
      </c>
      <c r="J12" s="32">
        <f t="shared" si="2"/>
        <v>19.373436608887928</v>
      </c>
      <c r="K12" s="162">
        <v>53069.684999999998</v>
      </c>
      <c r="L12" s="162">
        <v>50741.006999999998</v>
      </c>
      <c r="M12" s="32">
        <f>L12/K12*100-100</f>
        <v>-4.3879627323960904</v>
      </c>
      <c r="N12" s="31">
        <v>88920.014999999999</v>
      </c>
      <c r="O12" s="31">
        <v>79626.850999999995</v>
      </c>
      <c r="P12" s="32">
        <f t="shared" si="3"/>
        <v>-10.451149833926593</v>
      </c>
      <c r="Q12" s="34">
        <v>178718.924</v>
      </c>
      <c r="R12" s="34">
        <v>168840.92</v>
      </c>
      <c r="S12" s="32">
        <f t="shared" si="4"/>
        <v>-5.527116982866346</v>
      </c>
    </row>
    <row r="13" spans="1:19">
      <c r="A13" s="30" t="s">
        <v>27</v>
      </c>
      <c r="B13" s="31">
        <v>11435.153</v>
      </c>
      <c r="C13" s="301">
        <v>16329.392</v>
      </c>
      <c r="D13" s="32">
        <f t="shared" si="0"/>
        <v>42.799943297654181</v>
      </c>
      <c r="E13" s="34">
        <v>14629.064</v>
      </c>
      <c r="F13" s="34">
        <v>9893.107</v>
      </c>
      <c r="G13" s="32">
        <f t="shared" si="1"/>
        <v>-32.373615974337113</v>
      </c>
      <c r="H13" s="82">
        <v>8639.2009999999991</v>
      </c>
      <c r="I13" s="82">
        <v>10624.544</v>
      </c>
      <c r="J13" s="32">
        <f t="shared" si="2"/>
        <v>22.980632120956557</v>
      </c>
      <c r="K13" s="162">
        <v>49649.404000000002</v>
      </c>
      <c r="L13" s="162">
        <v>50357.841</v>
      </c>
      <c r="M13" s="32">
        <f>L13/K13*100-100</f>
        <v>1.4268791625373609</v>
      </c>
      <c r="N13" s="31">
        <v>83016.731</v>
      </c>
      <c r="O13" s="31">
        <v>78126.207999999999</v>
      </c>
      <c r="P13" s="32">
        <f t="shared" si="3"/>
        <v>-5.8910088859075955</v>
      </c>
      <c r="Q13" s="34">
        <v>167369.55300000001</v>
      </c>
      <c r="R13" s="34">
        <v>165331.092</v>
      </c>
      <c r="S13" s="32">
        <f t="shared" si="4"/>
        <v>-1.2179401590443462</v>
      </c>
    </row>
    <row r="14" spans="1:19">
      <c r="A14" s="30" t="s">
        <v>28</v>
      </c>
      <c r="B14" s="31">
        <v>11549.775</v>
      </c>
      <c r="C14" s="31">
        <v>16943.232</v>
      </c>
      <c r="D14" s="32">
        <f t="shared" si="0"/>
        <v>46.697507094294053</v>
      </c>
      <c r="E14" s="34">
        <v>14464.233</v>
      </c>
      <c r="F14" s="34">
        <v>10151.955</v>
      </c>
      <c r="G14" s="32">
        <f t="shared" si="1"/>
        <v>-29.813388653238647</v>
      </c>
      <c r="H14" s="82">
        <v>8435.5840000000007</v>
      </c>
      <c r="I14" s="82">
        <v>10439.777</v>
      </c>
      <c r="J14" s="32">
        <f t="shared" si="2"/>
        <v>23.758793700590246</v>
      </c>
      <c r="K14" s="162">
        <v>46349.906000000003</v>
      </c>
      <c r="L14" s="162">
        <v>49018.635000000002</v>
      </c>
      <c r="M14" s="32">
        <f>L14/K14*100-100</f>
        <v>5.7577872973463968</v>
      </c>
      <c r="N14" s="31">
        <v>73472.702000000005</v>
      </c>
      <c r="O14" s="31">
        <v>70845.709000000003</v>
      </c>
      <c r="P14" s="32">
        <f t="shared" si="3"/>
        <v>-3.575468069760106</v>
      </c>
      <c r="Q14" s="34">
        <v>154272.20000000001</v>
      </c>
      <c r="R14" s="34">
        <v>157399.30799999999</v>
      </c>
      <c r="S14" s="32">
        <f t="shared" si="4"/>
        <v>2.0270068100409304</v>
      </c>
    </row>
    <row r="15" spans="1:19">
      <c r="A15" s="30" t="s">
        <v>29</v>
      </c>
      <c r="B15" s="31">
        <v>15809.751</v>
      </c>
      <c r="C15" s="31">
        <v>16093.321</v>
      </c>
      <c r="D15" s="32">
        <f t="shared" si="0"/>
        <v>1.7936398871810155</v>
      </c>
      <c r="E15" s="34">
        <v>8915.6020000000008</v>
      </c>
      <c r="F15" s="34">
        <v>9454.6630000000005</v>
      </c>
      <c r="G15" s="32">
        <f t="shared" si="1"/>
        <v>6.0462658606788438</v>
      </c>
      <c r="H15" s="82">
        <v>8450.7099999999991</v>
      </c>
      <c r="I15" s="82">
        <v>9125.6219999999994</v>
      </c>
      <c r="J15" s="32">
        <f t="shared" si="2"/>
        <v>7.9864532092569789</v>
      </c>
      <c r="K15" s="162">
        <v>39144.756999999998</v>
      </c>
      <c r="L15" s="162">
        <v>42374.249000000003</v>
      </c>
      <c r="M15" s="32">
        <f t="shared" ref="M15" si="5">L15/K15*100-100</f>
        <v>8.2501265750608752</v>
      </c>
      <c r="N15" s="31">
        <v>57556.400999999998</v>
      </c>
      <c r="O15" s="31">
        <v>56788.088000000003</v>
      </c>
      <c r="P15" s="32">
        <f t="shared" si="3"/>
        <v>-1.3348871483468798</v>
      </c>
      <c r="Q15" s="34">
        <v>129877.22100000001</v>
      </c>
      <c r="R15" s="34">
        <v>133835.943</v>
      </c>
      <c r="S15" s="32">
        <f t="shared" si="4"/>
        <v>3.0480495113149857</v>
      </c>
    </row>
    <row r="16" spans="1:19">
      <c r="A16" s="30" t="s">
        <v>30</v>
      </c>
      <c r="B16" s="31">
        <v>16153.83</v>
      </c>
      <c r="C16" s="31"/>
      <c r="D16" s="32"/>
      <c r="E16" s="31">
        <v>9084.8310000000001</v>
      </c>
      <c r="F16" s="31"/>
      <c r="G16" s="32"/>
      <c r="H16" s="82">
        <v>7346.0829999999996</v>
      </c>
      <c r="I16" s="82"/>
      <c r="J16" s="32"/>
      <c r="K16" s="162">
        <v>39474.305999999997</v>
      </c>
      <c r="L16" s="162"/>
      <c r="M16" s="32"/>
      <c r="N16" s="31">
        <v>56123.275999999998</v>
      </c>
      <c r="O16" s="31"/>
      <c r="P16" s="32"/>
      <c r="Q16" s="34">
        <v>128182.326</v>
      </c>
      <c r="R16" s="34"/>
      <c r="S16" s="32"/>
    </row>
    <row r="17" spans="1:21">
      <c r="A17" s="30" t="s">
        <v>31</v>
      </c>
      <c r="B17" s="31">
        <v>16178.55</v>
      </c>
      <c r="C17" s="31"/>
      <c r="D17" s="32"/>
      <c r="E17" s="31">
        <v>9683.8950000000004</v>
      </c>
      <c r="F17" s="31"/>
      <c r="G17" s="32"/>
      <c r="H17" s="82">
        <v>8171.1949999999997</v>
      </c>
      <c r="I17" s="82"/>
      <c r="J17" s="32"/>
      <c r="K17" s="162">
        <v>45107.294999999998</v>
      </c>
      <c r="L17" s="162"/>
      <c r="M17" s="32"/>
      <c r="N17" s="31">
        <v>69374.645999999993</v>
      </c>
      <c r="O17" s="31"/>
      <c r="P17" s="32"/>
      <c r="Q17" s="34">
        <v>148515.58100000001</v>
      </c>
      <c r="R17" s="34"/>
      <c r="S17" s="32"/>
    </row>
    <row r="18" spans="1:21">
      <c r="A18" s="30" t="s">
        <v>32</v>
      </c>
      <c r="B18" s="31">
        <v>16879.485000000001</v>
      </c>
      <c r="C18" s="31"/>
      <c r="D18" s="32"/>
      <c r="E18" s="31">
        <v>10513.544</v>
      </c>
      <c r="F18" s="31"/>
      <c r="G18" s="32"/>
      <c r="H18" s="82">
        <v>9295.9580000000005</v>
      </c>
      <c r="I18" s="82"/>
      <c r="J18" s="32"/>
      <c r="K18" s="162">
        <v>54007.021000000001</v>
      </c>
      <c r="L18" s="162"/>
      <c r="M18" s="32"/>
      <c r="N18" s="31">
        <v>87216.24</v>
      </c>
      <c r="O18" s="31"/>
      <c r="P18" s="32"/>
      <c r="Q18" s="34">
        <v>177912.24799999999</v>
      </c>
      <c r="R18" s="34"/>
      <c r="S18" s="32"/>
    </row>
    <row r="19" spans="1:21">
      <c r="A19" s="30" t="s">
        <v>33</v>
      </c>
      <c r="B19" s="31">
        <v>16994.830000000002</v>
      </c>
      <c r="C19" s="31"/>
      <c r="D19" s="32"/>
      <c r="E19" s="34">
        <v>11622.602000000001</v>
      </c>
      <c r="F19" s="34"/>
      <c r="G19" s="32"/>
      <c r="H19" s="82">
        <v>11909.659</v>
      </c>
      <c r="I19" s="82"/>
      <c r="J19" s="32"/>
      <c r="K19" s="34">
        <v>66550.688999999998</v>
      </c>
      <c r="L19" s="34"/>
      <c r="M19" s="32"/>
      <c r="N19" s="34">
        <v>112092.99</v>
      </c>
      <c r="O19" s="34"/>
      <c r="P19" s="32"/>
      <c r="Q19" s="34">
        <v>219170.77</v>
      </c>
      <c r="R19" s="34"/>
      <c r="S19" s="32"/>
    </row>
    <row r="20" spans="1:21">
      <c r="A20" s="30" t="s">
        <v>34</v>
      </c>
      <c r="B20" s="31">
        <v>16632.736000000001</v>
      </c>
      <c r="C20" s="31"/>
      <c r="D20" s="32"/>
      <c r="E20" s="34">
        <v>11739.552</v>
      </c>
      <c r="F20" s="34"/>
      <c r="G20" s="32"/>
      <c r="H20" s="82">
        <v>13265.614</v>
      </c>
      <c r="I20" s="82"/>
      <c r="J20" s="32"/>
      <c r="K20" s="34">
        <v>69564.914000000004</v>
      </c>
      <c r="L20" s="34"/>
      <c r="M20" s="32"/>
      <c r="N20" s="34">
        <v>106792.84699999999</v>
      </c>
      <c r="O20" s="34"/>
      <c r="P20" s="32"/>
      <c r="Q20" s="34">
        <v>217995.663</v>
      </c>
      <c r="R20" s="34"/>
      <c r="S20" s="32"/>
    </row>
    <row r="21" spans="1:21">
      <c r="A21" s="30" t="s">
        <v>35</v>
      </c>
      <c r="B21" s="31">
        <v>17321.168000000001</v>
      </c>
      <c r="C21" s="31"/>
      <c r="D21" s="32"/>
      <c r="E21" s="34">
        <v>11860.130999999999</v>
      </c>
      <c r="F21" s="34"/>
      <c r="G21" s="32"/>
      <c r="H21" s="82">
        <v>14662.726000000001</v>
      </c>
      <c r="I21" s="82"/>
      <c r="J21" s="32"/>
      <c r="K21" s="34">
        <v>69125.603000000003</v>
      </c>
      <c r="L21" s="34"/>
      <c r="M21" s="32"/>
      <c r="N21" s="31">
        <v>115917.348</v>
      </c>
      <c r="O21" s="31"/>
      <c r="P21" s="32"/>
      <c r="Q21" s="34">
        <v>228886.976</v>
      </c>
      <c r="R21" s="34"/>
      <c r="S21" s="32"/>
      <c r="U21" s="37"/>
    </row>
    <row r="22" spans="1:21">
      <c r="A22" s="254" t="s">
        <v>242</v>
      </c>
      <c r="B22" s="253">
        <f>+SUM(B10:B15)</f>
        <v>74622.115000000005</v>
      </c>
      <c r="C22" s="253">
        <f>+SUM(C10:C15)</f>
        <v>99226.396999999997</v>
      </c>
      <c r="D22" s="252">
        <f>C22/B22*100-100</f>
        <v>32.971836834160996</v>
      </c>
      <c r="E22" s="253">
        <f t="shared" ref="E22:F22" si="6">+SUM(E10:E15)</f>
        <v>88156.868999999992</v>
      </c>
      <c r="F22" s="253">
        <f t="shared" si="6"/>
        <v>61352.392999999996</v>
      </c>
      <c r="G22" s="252">
        <f t="shared" ref="G22" si="7">F22/E22*100-100</f>
        <v>-30.40543102772854</v>
      </c>
      <c r="H22" s="253">
        <f t="shared" ref="H22:I22" si="8">+SUM(H10:H15)</f>
        <v>55778.882000000005</v>
      </c>
      <c r="I22" s="253">
        <f t="shared" si="8"/>
        <v>63257.718000000008</v>
      </c>
      <c r="J22" s="252">
        <f t="shared" ref="J22" si="9">I22/H22*100-100</f>
        <v>13.408006277357813</v>
      </c>
      <c r="K22" s="253">
        <f t="shared" ref="K22:L22" si="10">+SUM(K10:K15)</f>
        <v>297918.81199999998</v>
      </c>
      <c r="L22" s="253">
        <f t="shared" si="10"/>
        <v>304834.10200000001</v>
      </c>
      <c r="M22" s="252">
        <f t="shared" ref="M22" si="11">L22/K22*100-100</f>
        <v>2.3211995085426338</v>
      </c>
      <c r="N22" s="253">
        <f t="shared" ref="N22:O22" si="12">+SUM(N10:N15)</f>
        <v>496837.45200000005</v>
      </c>
      <c r="O22" s="253">
        <f t="shared" si="12"/>
        <v>474225.51199999999</v>
      </c>
      <c r="P22" s="252">
        <f t="shared" ref="P22" si="13">O22/N22*100-100</f>
        <v>-4.5511746163612656</v>
      </c>
      <c r="Q22" s="253">
        <f t="shared" ref="Q22:R22" si="14">+SUM(Q10:Q15)</f>
        <v>1013314.13</v>
      </c>
      <c r="R22" s="253">
        <f t="shared" si="14"/>
        <v>1002896.122</v>
      </c>
      <c r="S22" s="252">
        <f t="shared" ref="S22" si="15">R22/Q22*100-100</f>
        <v>-1.0281123781427937</v>
      </c>
    </row>
    <row r="23" spans="1:21">
      <c r="A23" s="418" t="s">
        <v>184</v>
      </c>
      <c r="B23" s="418"/>
      <c r="C23" s="418"/>
      <c r="D23" s="418"/>
      <c r="E23" s="418"/>
      <c r="F23" s="418"/>
      <c r="G23" s="418"/>
      <c r="H23" s="418"/>
      <c r="I23" s="418"/>
      <c r="J23" s="418"/>
      <c r="K23" s="418"/>
      <c r="L23" s="418"/>
      <c r="M23" s="418"/>
      <c r="N23" s="418"/>
      <c r="O23" s="418"/>
      <c r="P23" s="418"/>
      <c r="Q23" s="418"/>
      <c r="R23" s="418"/>
      <c r="S23" s="418"/>
    </row>
    <row r="24" spans="1:21" ht="12" customHeight="1">
      <c r="A24" s="413" t="s">
        <v>142</v>
      </c>
      <c r="B24" s="413"/>
      <c r="C24" s="413"/>
      <c r="D24" s="413"/>
      <c r="E24" s="413"/>
      <c r="F24" s="413"/>
      <c r="G24" s="413"/>
      <c r="H24" s="413"/>
      <c r="I24" s="413"/>
      <c r="J24" s="413"/>
      <c r="K24" s="413"/>
      <c r="L24" s="413"/>
      <c r="M24" s="413"/>
      <c r="N24" s="413"/>
      <c r="O24" s="413"/>
      <c r="P24" s="413"/>
      <c r="Q24" s="413"/>
      <c r="R24" s="413"/>
      <c r="S24" s="413"/>
    </row>
    <row r="25" spans="1:21">
      <c r="B25" s="37"/>
      <c r="C25" s="37"/>
    </row>
    <row r="26" spans="1:21" ht="18">
      <c r="B26" s="37"/>
      <c r="C26" s="37"/>
      <c r="D26" s="303"/>
    </row>
    <row r="27" spans="1:21" ht="18">
      <c r="B27" s="37"/>
      <c r="C27" s="37"/>
      <c r="D27" s="303"/>
    </row>
    <row r="28" spans="1:21" ht="15" customHeight="1">
      <c r="A28" s="411"/>
      <c r="B28" s="411"/>
      <c r="C28" s="411"/>
      <c r="D28" s="411"/>
      <c r="E28" s="411"/>
      <c r="F28" s="411"/>
      <c r="G28" s="411"/>
      <c r="H28" s="411"/>
      <c r="I28" s="411"/>
      <c r="J28" s="411"/>
      <c r="K28" s="411"/>
      <c r="L28" s="411"/>
      <c r="M28" s="411"/>
      <c r="N28" s="411"/>
      <c r="O28" s="411"/>
      <c r="P28" s="411"/>
      <c r="Q28" s="411"/>
      <c r="R28" s="411"/>
      <c r="S28" s="411"/>
    </row>
    <row r="29" spans="1:21" ht="15" customHeight="1">
      <c r="A29" s="411" t="s">
        <v>305</v>
      </c>
      <c r="B29" s="411"/>
      <c r="C29" s="411"/>
      <c r="D29" s="411"/>
      <c r="E29" s="411"/>
      <c r="F29" s="411"/>
      <c r="G29" s="411"/>
      <c r="H29" s="411"/>
      <c r="I29" s="411"/>
      <c r="J29" s="411"/>
      <c r="K29" s="411"/>
      <c r="L29" s="411"/>
      <c r="M29" s="411"/>
      <c r="N29" s="411"/>
      <c r="O29" s="411"/>
      <c r="P29" s="411"/>
      <c r="Q29" s="411"/>
      <c r="R29" s="411"/>
      <c r="S29" s="411"/>
    </row>
    <row r="30" spans="1:21" ht="15" customHeight="1">
      <c r="A30" s="414" t="s">
        <v>4</v>
      </c>
      <c r="B30" s="414"/>
      <c r="C30" s="414"/>
      <c r="D30" s="414"/>
      <c r="E30" s="414"/>
      <c r="F30" s="414"/>
      <c r="G30" s="414"/>
      <c r="H30" s="414"/>
      <c r="I30" s="414"/>
      <c r="J30" s="414"/>
      <c r="K30" s="414"/>
      <c r="L30" s="414"/>
      <c r="M30" s="414"/>
      <c r="N30" s="414"/>
      <c r="O30" s="414"/>
      <c r="P30" s="414"/>
      <c r="Q30" s="414"/>
      <c r="R30" s="414"/>
      <c r="S30" s="414"/>
    </row>
    <row r="31" spans="1:21" ht="15" customHeight="1">
      <c r="A31" s="415" t="s">
        <v>182</v>
      </c>
      <c r="B31" s="415"/>
      <c r="C31" s="415"/>
      <c r="D31" s="415"/>
      <c r="E31" s="415"/>
      <c r="F31" s="415"/>
      <c r="G31" s="415"/>
      <c r="H31" s="415"/>
      <c r="I31" s="415"/>
      <c r="J31" s="415"/>
      <c r="K31" s="415"/>
      <c r="L31" s="415"/>
      <c r="M31" s="415"/>
      <c r="N31" s="415"/>
      <c r="O31" s="415"/>
      <c r="P31" s="415"/>
      <c r="Q31" s="415"/>
      <c r="R31" s="415"/>
      <c r="S31" s="415"/>
    </row>
    <row r="32" spans="1:21" ht="15" customHeight="1">
      <c r="A32" s="416" t="s">
        <v>15</v>
      </c>
      <c r="B32" s="411"/>
      <c r="C32" s="411"/>
      <c r="D32" s="411"/>
      <c r="E32" s="411"/>
      <c r="F32" s="411"/>
      <c r="G32" s="411"/>
      <c r="H32" s="411"/>
      <c r="I32" s="411"/>
      <c r="J32" s="411"/>
      <c r="K32" s="411"/>
      <c r="L32" s="411"/>
      <c r="M32" s="411"/>
      <c r="N32" s="411"/>
      <c r="O32" s="411"/>
      <c r="P32" s="411"/>
      <c r="Q32" s="411"/>
      <c r="R32" s="411"/>
      <c r="S32" s="417"/>
    </row>
    <row r="33" spans="1:23" ht="15" customHeight="1">
      <c r="A33" s="284" t="s">
        <v>19</v>
      </c>
      <c r="B33" s="285" t="s">
        <v>20</v>
      </c>
      <c r="C33" s="286"/>
      <c r="D33" s="287"/>
      <c r="E33" s="286" t="s">
        <v>108</v>
      </c>
      <c r="F33" s="286"/>
      <c r="G33" s="287"/>
      <c r="H33" s="286" t="s">
        <v>109</v>
      </c>
      <c r="I33" s="286"/>
      <c r="J33" s="287"/>
      <c r="K33" s="286" t="s">
        <v>110</v>
      </c>
      <c r="L33" s="286"/>
      <c r="M33" s="287"/>
      <c r="N33" s="286" t="s">
        <v>111</v>
      </c>
      <c r="O33" s="286"/>
      <c r="P33" s="287"/>
      <c r="Q33" s="286" t="s">
        <v>47</v>
      </c>
      <c r="R33" s="286"/>
      <c r="S33" s="287"/>
    </row>
    <row r="34" spans="1:23" ht="15" customHeight="1">
      <c r="A34" s="272"/>
      <c r="B34" s="288"/>
      <c r="C34" s="288"/>
      <c r="D34" s="273" t="s">
        <v>21</v>
      </c>
      <c r="E34" s="288"/>
      <c r="F34" s="288"/>
      <c r="G34" s="273" t="s">
        <v>21</v>
      </c>
      <c r="H34" s="288"/>
      <c r="I34" s="288"/>
      <c r="J34" s="273" t="s">
        <v>21</v>
      </c>
      <c r="K34" s="288"/>
      <c r="L34" s="288"/>
      <c r="M34" s="273" t="s">
        <v>21</v>
      </c>
      <c r="N34" s="288"/>
      <c r="O34" s="288"/>
      <c r="P34" s="273" t="s">
        <v>21</v>
      </c>
      <c r="Q34" s="288"/>
      <c r="R34" s="288"/>
      <c r="S34" s="273" t="s">
        <v>21</v>
      </c>
    </row>
    <row r="35" spans="1:23" ht="15" customHeight="1">
      <c r="A35" s="272" t="s">
        <v>22</v>
      </c>
      <c r="B35" s="273">
        <v>2017</v>
      </c>
      <c r="C35" s="273">
        <v>2018</v>
      </c>
      <c r="D35" s="273" t="s">
        <v>23</v>
      </c>
      <c r="E35" s="273">
        <v>2017</v>
      </c>
      <c r="F35" s="273">
        <v>2018</v>
      </c>
      <c r="G35" s="273" t="s">
        <v>23</v>
      </c>
      <c r="H35" s="273">
        <v>2017</v>
      </c>
      <c r="I35" s="273">
        <v>2018</v>
      </c>
      <c r="J35" s="273" t="s">
        <v>23</v>
      </c>
      <c r="K35" s="273">
        <v>2017</v>
      </c>
      <c r="L35" s="273">
        <v>2018</v>
      </c>
      <c r="M35" s="273" t="s">
        <v>23</v>
      </c>
      <c r="N35" s="273">
        <v>2017</v>
      </c>
      <c r="O35" s="273">
        <v>2018</v>
      </c>
      <c r="P35" s="273" t="s">
        <v>23</v>
      </c>
      <c r="Q35" s="273">
        <v>2017</v>
      </c>
      <c r="R35" s="273">
        <v>2018</v>
      </c>
      <c r="S35" s="273" t="s">
        <v>23</v>
      </c>
    </row>
    <row r="36" spans="1:23" ht="15" customHeight="1">
      <c r="A36" s="289"/>
      <c r="B36" s="276"/>
      <c r="C36" s="276"/>
      <c r="D36" s="290" t="s">
        <v>183</v>
      </c>
      <c r="E36" s="276"/>
      <c r="F36" s="276"/>
      <c r="G36" s="290" t="s">
        <v>183</v>
      </c>
      <c r="H36" s="276"/>
      <c r="I36" s="276"/>
      <c r="J36" s="290" t="s">
        <v>183</v>
      </c>
      <c r="K36" s="276"/>
      <c r="L36" s="276"/>
      <c r="M36" s="290" t="s">
        <v>183</v>
      </c>
      <c r="N36" s="276"/>
      <c r="O36" s="276"/>
      <c r="P36" s="290" t="s">
        <v>183</v>
      </c>
      <c r="Q36" s="276"/>
      <c r="R36" s="276"/>
      <c r="S36" s="290" t="s">
        <v>183</v>
      </c>
    </row>
    <row r="37" spans="1:23" ht="15" customHeight="1">
      <c r="A37" s="30" t="s">
        <v>24</v>
      </c>
      <c r="B37" s="31">
        <v>12776.291999999999</v>
      </c>
      <c r="C37" s="31">
        <v>17446.342000000001</v>
      </c>
      <c r="D37" s="32">
        <f>C37/B37*100-100</f>
        <v>36.55246764867303</v>
      </c>
      <c r="E37" s="33">
        <v>17172.794999999998</v>
      </c>
      <c r="F37" s="33">
        <v>9802.9809999999998</v>
      </c>
      <c r="G37" s="32">
        <f>F37/E37*100-100</f>
        <v>-42.915634874812156</v>
      </c>
      <c r="H37" s="82">
        <v>11879.793</v>
      </c>
      <c r="I37" s="82">
        <v>12014.361000000001</v>
      </c>
      <c r="J37" s="32">
        <f>I37/H37*100-100</f>
        <v>1.1327470099857777</v>
      </c>
      <c r="K37" s="161">
        <v>60701.173999999999</v>
      </c>
      <c r="L37" s="161">
        <v>62494.718000000001</v>
      </c>
      <c r="M37" s="32">
        <f t="shared" ref="M37:M42" si="16">L37/K37*100-100</f>
        <v>2.9547105629291508</v>
      </c>
      <c r="N37" s="178">
        <v>108356.68399999999</v>
      </c>
      <c r="O37" s="178">
        <v>106292.64599999999</v>
      </c>
      <c r="P37" s="32">
        <f>O37/N37*100-100</f>
        <v>-1.9048552648584121</v>
      </c>
      <c r="Q37" s="34">
        <v>210886.73800000001</v>
      </c>
      <c r="R37" s="34">
        <v>208051.04800000001</v>
      </c>
      <c r="S37" s="32">
        <v>-1.3</v>
      </c>
      <c r="U37" s="37"/>
    </row>
    <row r="38" spans="1:23" ht="15" customHeight="1">
      <c r="A38" s="30" t="s">
        <v>25</v>
      </c>
      <c r="B38" s="31">
        <v>11181.199000000001</v>
      </c>
      <c r="C38" s="31">
        <v>15459.669</v>
      </c>
      <c r="D38" s="32">
        <f>C38/B38*100-100</f>
        <v>38.264858715062672</v>
      </c>
      <c r="E38" s="31">
        <v>14154.611000000001</v>
      </c>
      <c r="F38" s="31">
        <v>8439.4480000000003</v>
      </c>
      <c r="G38" s="32">
        <f>F38/E38*100-100</f>
        <v>-40.376687144563704</v>
      </c>
      <c r="H38" s="82">
        <v>9085.6910000000007</v>
      </c>
      <c r="I38" s="82">
        <v>9966.125</v>
      </c>
      <c r="J38" s="32">
        <f>I38/H38*100-100</f>
        <v>9.6903361560501935</v>
      </c>
      <c r="K38" s="162">
        <v>49003.885999999999</v>
      </c>
      <c r="L38" s="162">
        <v>49847.652000000002</v>
      </c>
      <c r="M38" s="32">
        <f t="shared" si="16"/>
        <v>1.7218348765238858</v>
      </c>
      <c r="N38" s="31">
        <v>85514.918999999994</v>
      </c>
      <c r="O38" s="31">
        <v>82546.009999999995</v>
      </c>
      <c r="P38" s="32">
        <f>O38/N38*100-100</f>
        <v>-3.4718023880721915</v>
      </c>
      <c r="Q38" s="34">
        <v>168940.30600000001</v>
      </c>
      <c r="R38" s="34">
        <v>166258.90400000001</v>
      </c>
      <c r="S38" s="32">
        <f>R38/Q38*100-100</f>
        <v>-1.5871890275846852</v>
      </c>
    </row>
    <row r="39" spans="1:23" ht="15" customHeight="1">
      <c r="A39" s="30" t="s">
        <v>26</v>
      </c>
      <c r="B39" s="31">
        <v>11869.945</v>
      </c>
      <c r="C39" s="31">
        <v>16954.440999999999</v>
      </c>
      <c r="D39" s="32">
        <f>C39/B39*100-100</f>
        <v>42.835042622354194</v>
      </c>
      <c r="E39" s="31">
        <v>13880.133</v>
      </c>
      <c r="F39" s="31">
        <v>8664.2369999999992</v>
      </c>
      <c r="G39" s="32">
        <f>F39/E39*100-100</f>
        <v>-37.578141362190124</v>
      </c>
      <c r="H39" s="82">
        <v>9287.9030000000002</v>
      </c>
      <c r="I39" s="82">
        <v>11087.289000000001</v>
      </c>
      <c r="J39" s="32">
        <f>I39/H39*100-100</f>
        <v>19.373436608887928</v>
      </c>
      <c r="K39" s="162">
        <v>53069.684999999998</v>
      </c>
      <c r="L39" s="162">
        <v>50741.006999999998</v>
      </c>
      <c r="M39" s="32">
        <f t="shared" si="16"/>
        <v>-4.3879627323960904</v>
      </c>
      <c r="N39" s="31">
        <v>88920.014999999999</v>
      </c>
      <c r="O39" s="31">
        <v>79626.850999999995</v>
      </c>
      <c r="P39" s="32">
        <f>O39/N39*100-100</f>
        <v>-10.451149833926593</v>
      </c>
      <c r="Q39" s="34">
        <v>177027.68100000001</v>
      </c>
      <c r="R39" s="34">
        <v>167073.82500000001</v>
      </c>
      <c r="S39" s="32">
        <f>R39/Q39*100-100</f>
        <v>-5.6227681138747982</v>
      </c>
      <c r="W39" s="37"/>
    </row>
    <row r="40" spans="1:23" ht="15" customHeight="1">
      <c r="A40" s="30" t="s">
        <v>27</v>
      </c>
      <c r="B40" s="31">
        <v>11435.153</v>
      </c>
      <c r="C40" s="31">
        <v>16329.392</v>
      </c>
      <c r="D40" s="32">
        <f>C40/B40*100-100</f>
        <v>42.799943297654181</v>
      </c>
      <c r="E40" s="34">
        <v>13028.587</v>
      </c>
      <c r="F40" s="31">
        <v>8069.6610000000001</v>
      </c>
      <c r="G40" s="32">
        <f>F40/E40*100-100</f>
        <v>-38.061886526911934</v>
      </c>
      <c r="H40" s="82">
        <v>8639.2009999999991</v>
      </c>
      <c r="I40" s="82">
        <v>10624.544</v>
      </c>
      <c r="J40" s="32">
        <f>I40/H40*100-100</f>
        <v>22.980632120956557</v>
      </c>
      <c r="K40" s="162">
        <v>49649.404000000002</v>
      </c>
      <c r="L40" s="162">
        <v>50357.841</v>
      </c>
      <c r="M40" s="32">
        <f t="shared" si="16"/>
        <v>1.4268791625373609</v>
      </c>
      <c r="N40" s="31">
        <v>83016.731</v>
      </c>
      <c r="O40" s="31">
        <v>78126.207999999999</v>
      </c>
      <c r="P40" s="32">
        <f>O40/N40*100-100</f>
        <v>-5.8910088859075955</v>
      </c>
      <c r="Q40" s="34">
        <v>165769.076</v>
      </c>
      <c r="R40" s="34">
        <v>163507.64600000001</v>
      </c>
      <c r="S40" s="32">
        <f>R40/Q40*100-100</f>
        <v>-1.3642049859769969</v>
      </c>
      <c r="V40" s="37"/>
      <c r="W40" s="37"/>
    </row>
    <row r="41" spans="1:23" ht="15" customHeight="1">
      <c r="A41" s="30" t="s">
        <v>28</v>
      </c>
      <c r="B41" s="31">
        <v>11549.775</v>
      </c>
      <c r="C41" s="31">
        <v>16943.232</v>
      </c>
      <c r="D41" s="32">
        <f t="shared" ref="D41:D42" si="17">C41/B41*100-100</f>
        <v>46.697507094294053</v>
      </c>
      <c r="E41" s="34">
        <v>12858.290999999999</v>
      </c>
      <c r="F41" s="31">
        <v>8356.2540000000008</v>
      </c>
      <c r="G41" s="32">
        <f t="shared" ref="G41:G42" si="18">F41/E41*100-100</f>
        <v>-35.012716697732216</v>
      </c>
      <c r="H41" s="82">
        <v>8435.5840000000007</v>
      </c>
      <c r="I41" s="82">
        <v>10439.777</v>
      </c>
      <c r="J41" s="32">
        <f t="shared" ref="J41:J42" si="19">I41/H41*100-100</f>
        <v>23.758793700590246</v>
      </c>
      <c r="K41" s="162">
        <v>46349.906000000003</v>
      </c>
      <c r="L41" s="162">
        <v>49018.635000000002</v>
      </c>
      <c r="M41" s="32">
        <f t="shared" si="16"/>
        <v>5.7577872973463968</v>
      </c>
      <c r="N41" s="31">
        <v>73472.702000000005</v>
      </c>
      <c r="O41" s="31">
        <v>70845.709000000003</v>
      </c>
      <c r="P41" s="32">
        <f t="shared" ref="P41:P42" si="20">O41/N41*100-100</f>
        <v>-3.575468069760106</v>
      </c>
      <c r="Q41" s="34">
        <v>152666.258</v>
      </c>
      <c r="R41" s="34">
        <v>155603.60699999999</v>
      </c>
      <c r="S41" s="32">
        <f t="shared" ref="S41:S42" si="21">R41/Q41*100-100</f>
        <v>1.924032879616405</v>
      </c>
      <c r="V41" s="37"/>
      <c r="W41" s="37"/>
    </row>
    <row r="42" spans="1:23" ht="15" customHeight="1">
      <c r="A42" s="30" t="s">
        <v>29</v>
      </c>
      <c r="B42" s="31">
        <v>15809.751</v>
      </c>
      <c r="C42" s="31">
        <v>16093.321</v>
      </c>
      <c r="D42" s="32">
        <f t="shared" si="17"/>
        <v>1.7936398871810155</v>
      </c>
      <c r="E42" s="34">
        <v>7422.6809999999996</v>
      </c>
      <c r="F42" s="31">
        <v>7914.3829999999998</v>
      </c>
      <c r="G42" s="32">
        <f t="shared" si="18"/>
        <v>6.6243180866859319</v>
      </c>
      <c r="H42" s="82">
        <v>8450.7099999999991</v>
      </c>
      <c r="I42" s="82">
        <v>9125.6219999999994</v>
      </c>
      <c r="J42" s="32">
        <f t="shared" si="19"/>
        <v>7.9864532092569789</v>
      </c>
      <c r="K42" s="162">
        <v>39144.756999999998</v>
      </c>
      <c r="L42" s="162">
        <v>42374.249000000003</v>
      </c>
      <c r="M42" s="32">
        <f t="shared" si="16"/>
        <v>8.2501265750608752</v>
      </c>
      <c r="N42" s="31">
        <v>57556.400999999998</v>
      </c>
      <c r="O42" s="31">
        <v>56788.088000000003</v>
      </c>
      <c r="P42" s="32">
        <f t="shared" si="20"/>
        <v>-1.3348871483468798</v>
      </c>
      <c r="Q42" s="34">
        <v>128384.3</v>
      </c>
      <c r="R42" s="34">
        <v>132295.663</v>
      </c>
      <c r="S42" s="32">
        <f t="shared" si="21"/>
        <v>3.0466053871073058</v>
      </c>
      <c r="V42" s="37"/>
      <c r="W42" s="37"/>
    </row>
    <row r="43" spans="1:23" ht="15" customHeight="1">
      <c r="A43" s="30" t="s">
        <v>30</v>
      </c>
      <c r="B43" s="31">
        <v>16153.83</v>
      </c>
      <c r="C43" s="31"/>
      <c r="D43" s="32"/>
      <c r="E43" s="31">
        <v>7537.3419999999996</v>
      </c>
      <c r="F43" s="31"/>
      <c r="G43" s="32"/>
      <c r="H43" s="82">
        <v>7346.0829999999996</v>
      </c>
      <c r="I43" s="82"/>
      <c r="J43" s="32"/>
      <c r="K43" s="162">
        <v>39474.305999999997</v>
      </c>
      <c r="L43" s="162"/>
      <c r="M43" s="32"/>
      <c r="N43" s="31">
        <v>56123.275999999998</v>
      </c>
      <c r="O43" s="31"/>
      <c r="P43" s="32"/>
      <c r="Q43" s="34">
        <v>126634.837</v>
      </c>
      <c r="R43" s="34"/>
      <c r="S43" s="32"/>
      <c r="V43" s="37"/>
      <c r="W43" s="37"/>
    </row>
    <row r="44" spans="1:23" ht="15" customHeight="1">
      <c r="A44" s="30" t="s">
        <v>31</v>
      </c>
      <c r="B44" s="31">
        <v>16178.55</v>
      </c>
      <c r="C44" s="31"/>
      <c r="D44" s="32"/>
      <c r="E44" s="31">
        <v>8155.1080000000002</v>
      </c>
      <c r="F44" s="31"/>
      <c r="G44" s="32"/>
      <c r="H44" s="82">
        <v>8171.1949999999997</v>
      </c>
      <c r="I44" s="82"/>
      <c r="J44" s="32"/>
      <c r="K44" s="162">
        <v>45107.294999999998</v>
      </c>
      <c r="L44" s="162"/>
      <c r="M44" s="32"/>
      <c r="N44" s="31">
        <v>69374.645999999993</v>
      </c>
      <c r="O44" s="31"/>
      <c r="P44" s="32"/>
      <c r="Q44" s="34">
        <v>146986.79399999999</v>
      </c>
      <c r="R44" s="34"/>
      <c r="S44" s="32"/>
      <c r="V44" s="37"/>
      <c r="W44" s="37"/>
    </row>
    <row r="45" spans="1:23" ht="15" customHeight="1">
      <c r="A45" s="30" t="s">
        <v>32</v>
      </c>
      <c r="B45" s="31">
        <v>16879.485000000001</v>
      </c>
      <c r="C45" s="31"/>
      <c r="D45" s="32"/>
      <c r="E45" s="31">
        <v>9060.259</v>
      </c>
      <c r="F45" s="31"/>
      <c r="G45" s="32"/>
      <c r="H45" s="82">
        <v>9295.9580000000005</v>
      </c>
      <c r="I45" s="82"/>
      <c r="J45" s="32"/>
      <c r="K45" s="162">
        <v>54007.021000000001</v>
      </c>
      <c r="L45" s="162"/>
      <c r="M45" s="32"/>
      <c r="N45" s="31">
        <v>87216.24</v>
      </c>
      <c r="O45" s="31"/>
      <c r="P45" s="32"/>
      <c r="Q45" s="34">
        <v>176458.96299999999</v>
      </c>
      <c r="R45" s="34"/>
      <c r="S45" s="32"/>
      <c r="V45" s="37"/>
      <c r="W45" s="37"/>
    </row>
    <row r="46" spans="1:23" ht="15" customHeight="1">
      <c r="A46" s="30" t="s">
        <v>33</v>
      </c>
      <c r="B46" s="31">
        <v>16994.830000000002</v>
      </c>
      <c r="C46" s="31"/>
      <c r="D46" s="32"/>
      <c r="E46" s="34">
        <v>9999.3459999999995</v>
      </c>
      <c r="F46" s="31"/>
      <c r="G46" s="32"/>
      <c r="H46" s="82">
        <v>11909.659</v>
      </c>
      <c r="I46" s="82"/>
      <c r="J46" s="32"/>
      <c r="K46" s="34">
        <v>66550.688999999998</v>
      </c>
      <c r="L46" s="34"/>
      <c r="M46" s="32"/>
      <c r="N46" s="34">
        <v>112092.99</v>
      </c>
      <c r="O46" s="34"/>
      <c r="P46" s="32"/>
      <c r="Q46" s="34">
        <v>217547.514</v>
      </c>
      <c r="R46" s="34"/>
      <c r="S46" s="32"/>
      <c r="V46" s="37"/>
      <c r="W46" s="37"/>
    </row>
    <row r="47" spans="1:23" ht="15" customHeight="1">
      <c r="A47" s="30" t="s">
        <v>34</v>
      </c>
      <c r="B47" s="31">
        <v>16632.736000000001</v>
      </c>
      <c r="C47" s="31"/>
      <c r="D47" s="32"/>
      <c r="E47" s="34">
        <v>10175.516</v>
      </c>
      <c r="F47" s="31"/>
      <c r="G47" s="32"/>
      <c r="H47" s="82">
        <v>13265.614</v>
      </c>
      <c r="I47" s="82"/>
      <c r="J47" s="32"/>
      <c r="K47" s="34">
        <v>69564.914000000004</v>
      </c>
      <c r="L47" s="34"/>
      <c r="M47" s="32"/>
      <c r="N47" s="34">
        <v>106792.84699999999</v>
      </c>
      <c r="O47" s="34"/>
      <c r="P47" s="32"/>
      <c r="Q47" s="34">
        <v>216431.62700000001</v>
      </c>
      <c r="R47" s="34"/>
      <c r="S47" s="32"/>
      <c r="V47" s="37"/>
    </row>
    <row r="48" spans="1:23" ht="15" customHeight="1">
      <c r="A48" s="30" t="s">
        <v>35</v>
      </c>
      <c r="B48" s="31">
        <v>17321.168000000001</v>
      </c>
      <c r="C48" s="31"/>
      <c r="D48" s="32"/>
      <c r="E48" s="34">
        <v>10288.995999999999</v>
      </c>
      <c r="F48" s="31"/>
      <c r="G48" s="32"/>
      <c r="H48" s="82">
        <v>14662.726000000001</v>
      </c>
      <c r="I48" s="82"/>
      <c r="J48" s="32"/>
      <c r="K48" s="34">
        <v>69125.603000000003</v>
      </c>
      <c r="L48" s="34"/>
      <c r="M48" s="32"/>
      <c r="N48" s="31">
        <v>115917.348</v>
      </c>
      <c r="O48" s="31"/>
      <c r="P48" s="32"/>
      <c r="Q48" s="34">
        <v>227315.84099999999</v>
      </c>
      <c r="R48" s="34"/>
      <c r="S48" s="32"/>
      <c r="V48" s="37"/>
    </row>
    <row r="49" spans="1:22" ht="15" customHeight="1">
      <c r="A49" s="254" t="s">
        <v>242</v>
      </c>
      <c r="B49" s="253">
        <f>+SUM(B37:B42)</f>
        <v>74622.115000000005</v>
      </c>
      <c r="C49" s="253">
        <f>+SUM(C37:C42)</f>
        <v>99226.396999999997</v>
      </c>
      <c r="D49" s="252">
        <f>C49/B49*100-100</f>
        <v>32.971836834160996</v>
      </c>
      <c r="E49" s="253">
        <f t="shared" ref="E49:F49" si="22">+SUM(E37:E42)</f>
        <v>78517.097999999998</v>
      </c>
      <c r="F49" s="253">
        <f t="shared" si="22"/>
        <v>51246.964</v>
      </c>
      <c r="G49" s="252">
        <f t="shared" ref="G49" si="23">F49/E49*100-100</f>
        <v>-34.731459382260923</v>
      </c>
      <c r="H49" s="253">
        <f t="shared" ref="H49:I49" si="24">+SUM(H37:H42)</f>
        <v>55778.882000000005</v>
      </c>
      <c r="I49" s="253">
        <f t="shared" si="24"/>
        <v>63257.718000000008</v>
      </c>
      <c r="J49" s="252">
        <f t="shared" ref="J49" si="25">I49/H49*100-100</f>
        <v>13.408006277357813</v>
      </c>
      <c r="K49" s="253">
        <f t="shared" ref="K49:L49" si="26">+SUM(K37:K42)</f>
        <v>297918.81199999998</v>
      </c>
      <c r="L49" s="253">
        <f t="shared" si="26"/>
        <v>304834.10200000001</v>
      </c>
      <c r="M49" s="252">
        <f t="shared" ref="M49" si="27">L49/K49*100-100</f>
        <v>2.3211995085426338</v>
      </c>
      <c r="N49" s="253">
        <f t="shared" ref="N49:O49" si="28">+SUM(N37:N42)</f>
        <v>496837.45200000005</v>
      </c>
      <c r="O49" s="253">
        <f t="shared" si="28"/>
        <v>474225.51199999999</v>
      </c>
      <c r="P49" s="252">
        <f t="shared" ref="P49" si="29">O49/N49*100-100</f>
        <v>-4.5511746163612656</v>
      </c>
      <c r="Q49" s="253">
        <f t="shared" ref="Q49:R49" si="30">+SUM(Q37:Q42)</f>
        <v>1003674.3590000001</v>
      </c>
      <c r="R49" s="253">
        <f t="shared" si="30"/>
        <v>992790.69299999997</v>
      </c>
      <c r="S49" s="252">
        <f t="shared" ref="S49" si="31">R49/Q49*100-100</f>
        <v>-1.0843821905387614</v>
      </c>
      <c r="V49" s="37"/>
    </row>
    <row r="50" spans="1:22" ht="15" customHeight="1">
      <c r="A50" s="413" t="s">
        <v>142</v>
      </c>
      <c r="B50" s="413"/>
      <c r="C50" s="413"/>
      <c r="D50" s="413"/>
      <c r="E50" s="413"/>
      <c r="F50" s="413"/>
      <c r="G50" s="413"/>
      <c r="H50" s="413"/>
      <c r="I50" s="413"/>
      <c r="J50" s="413"/>
      <c r="K50" s="413"/>
      <c r="L50" s="413"/>
      <c r="M50" s="413"/>
      <c r="N50" s="413"/>
      <c r="O50" s="413"/>
      <c r="P50" s="413"/>
      <c r="Q50" s="413"/>
      <c r="R50" s="413"/>
      <c r="S50" s="413"/>
    </row>
    <row r="51" spans="1:22" ht="15" customHeight="1">
      <c r="A51" s="223"/>
      <c r="B51" s="226"/>
      <c r="C51" s="226"/>
      <c r="D51" s="223"/>
      <c r="E51" s="223"/>
      <c r="F51" s="223"/>
      <c r="G51" s="223"/>
      <c r="H51" s="223"/>
      <c r="I51" s="223"/>
      <c r="J51" s="223"/>
      <c r="K51" s="223"/>
      <c r="L51" s="223"/>
      <c r="M51" s="223"/>
      <c r="N51" s="223"/>
      <c r="O51" s="223"/>
      <c r="P51" s="223"/>
      <c r="Q51" s="223"/>
      <c r="R51" s="223"/>
      <c r="S51" s="223"/>
    </row>
    <row r="52" spans="1:22" ht="15" customHeight="1">
      <c r="A52" s="412">
        <v>11</v>
      </c>
      <c r="B52" s="412"/>
      <c r="C52" s="412"/>
      <c r="D52" s="412"/>
      <c r="E52" s="412"/>
      <c r="F52" s="412"/>
      <c r="G52" s="412"/>
      <c r="H52" s="412"/>
      <c r="I52" s="412"/>
      <c r="J52" s="412"/>
      <c r="K52" s="412"/>
      <c r="L52" s="412"/>
      <c r="M52" s="412"/>
      <c r="N52" s="412"/>
      <c r="O52" s="412"/>
      <c r="P52" s="412"/>
      <c r="Q52" s="412"/>
      <c r="R52" s="412"/>
      <c r="S52" s="412"/>
    </row>
    <row r="53" spans="1:22" ht="15" customHeight="1">
      <c r="A53" s="223"/>
      <c r="B53" s="226"/>
      <c r="C53" s="226"/>
      <c r="D53" s="223"/>
      <c r="E53" s="226"/>
      <c r="F53" s="226"/>
      <c r="G53" s="223"/>
      <c r="H53" s="226"/>
      <c r="I53" s="226"/>
      <c r="J53" s="223"/>
      <c r="K53" s="226"/>
      <c r="L53" s="226"/>
      <c r="M53" s="223"/>
      <c r="N53" s="226"/>
      <c r="O53" s="226"/>
      <c r="P53" s="223"/>
      <c r="Q53" s="226"/>
      <c r="R53" s="226"/>
      <c r="S53" s="223"/>
    </row>
    <row r="54" spans="1:22" ht="15" customHeight="1">
      <c r="A54" s="223"/>
      <c r="B54" s="226"/>
      <c r="C54" s="226"/>
      <c r="D54" s="223"/>
      <c r="E54" s="223"/>
      <c r="F54" s="223"/>
      <c r="G54" s="223"/>
      <c r="H54" s="223"/>
      <c r="I54" s="223"/>
      <c r="J54" s="223"/>
      <c r="K54" s="223"/>
      <c r="L54" s="223"/>
      <c r="M54" s="223"/>
      <c r="N54" s="223"/>
      <c r="O54" s="223"/>
      <c r="P54" s="223"/>
      <c r="Q54" s="223"/>
      <c r="R54" s="223"/>
      <c r="S54" s="223"/>
    </row>
    <row r="55" spans="1:22">
      <c r="B55" s="37"/>
      <c r="C55" s="37"/>
    </row>
    <row r="57" spans="1:22">
      <c r="Q57" s="37"/>
    </row>
  </sheetData>
  <mergeCells count="13">
    <mergeCell ref="A1:S1"/>
    <mergeCell ref="A3:S3"/>
    <mergeCell ref="A4:S4"/>
    <mergeCell ref="A5:S5"/>
    <mergeCell ref="A23:S23"/>
    <mergeCell ref="A52:S52"/>
    <mergeCell ref="A24:S24"/>
    <mergeCell ref="A50:S50"/>
    <mergeCell ref="A28:S28"/>
    <mergeCell ref="A30:S30"/>
    <mergeCell ref="A31:S31"/>
    <mergeCell ref="A32:S32"/>
    <mergeCell ref="A29:S29"/>
  </mergeCells>
  <printOptions horizontalCentered="1" verticalCentered="1"/>
  <pageMargins left="0.39370078740157483" right="0.35433070866141736" top="0.51181102362204722" bottom="0.59055118110236227" header="0.31496062992125984" footer="0.19685039370078741"/>
  <pageSetup scale="75" firstPageNumber="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6"/>
  <sheetViews>
    <sheetView view="pageBreakPreview" topLeftCell="A10" zoomScale="90" zoomScaleNormal="91" zoomScaleSheetLayoutView="90" zoomScalePageLayoutView="91" workbookViewId="0">
      <selection activeCell="G28" sqref="G28"/>
    </sheetView>
  </sheetViews>
  <sheetFormatPr baseColWidth="10" defaultColWidth="10.90625" defaultRowHeight="12"/>
  <cols>
    <col min="1" max="1" width="13.26953125" style="10" customWidth="1"/>
    <col min="2" max="2" width="10.36328125" style="10" bestFit="1" customWidth="1"/>
    <col min="3" max="3" width="9.6328125" style="10" customWidth="1"/>
    <col min="4" max="4" width="9.90625" style="10" bestFit="1" customWidth="1"/>
    <col min="5" max="5" width="10.08984375" style="10" bestFit="1" customWidth="1"/>
    <col min="6" max="6" width="6.90625" style="10" bestFit="1" customWidth="1"/>
    <col min="7" max="7" width="4.453125" style="10" bestFit="1" customWidth="1"/>
    <col min="8" max="8" width="9.453125" style="10" customWidth="1"/>
    <col min="9" max="9" width="9.08984375" style="10" customWidth="1"/>
    <col min="10" max="11" width="8.08984375" style="10" customWidth="1"/>
    <col min="12" max="28" width="6.90625" style="10" customWidth="1"/>
    <col min="29" max="29" width="4.54296875" style="10" customWidth="1"/>
    <col min="30" max="30" width="6.90625" style="10" customWidth="1"/>
    <col min="31" max="31" width="3.453125" style="10" customWidth="1"/>
    <col min="32" max="32" width="7" style="10" customWidth="1"/>
    <col min="33" max="33" width="8.36328125" style="10" bestFit="1" customWidth="1"/>
    <col min="34" max="16384" width="10.90625" style="10"/>
  </cols>
  <sheetData>
    <row r="1" spans="1:33" ht="15" customHeight="1">
      <c r="A1" s="391" t="s">
        <v>155</v>
      </c>
      <c r="B1" s="391"/>
      <c r="C1" s="391"/>
      <c r="D1" s="391"/>
      <c r="E1" s="391"/>
      <c r="F1" s="391"/>
      <c r="G1" s="391"/>
      <c r="H1" s="48"/>
      <c r="I1" s="48"/>
      <c r="J1" s="48"/>
      <c r="K1" s="54"/>
      <c r="L1" s="53"/>
      <c r="M1" s="53"/>
      <c r="N1" s="53"/>
      <c r="O1" s="53"/>
      <c r="P1" s="48"/>
      <c r="Q1" s="48"/>
      <c r="R1" s="48"/>
      <c r="S1" s="48"/>
      <c r="T1" s="48"/>
      <c r="U1" s="48"/>
      <c r="V1" s="48"/>
      <c r="W1" s="48"/>
      <c r="X1" s="48"/>
      <c r="Y1" s="48"/>
      <c r="Z1" s="48"/>
      <c r="AA1" s="48"/>
      <c r="AB1" s="48"/>
      <c r="AC1" s="48"/>
      <c r="AD1" s="48"/>
    </row>
    <row r="2" spans="1:33" ht="9.75" customHeight="1">
      <c r="A2" s="9"/>
      <c r="B2" s="9"/>
      <c r="C2" s="9"/>
      <c r="D2" s="9"/>
      <c r="E2" s="9"/>
      <c r="F2" s="9"/>
      <c r="G2" s="9"/>
      <c r="H2" s="48"/>
      <c r="I2" s="48"/>
      <c r="J2" s="48"/>
      <c r="K2" s="48"/>
      <c r="L2" s="48"/>
      <c r="M2" s="48"/>
      <c r="N2" s="48"/>
      <c r="O2" s="48"/>
      <c r="P2" s="48"/>
      <c r="Q2" s="48"/>
      <c r="R2" s="48"/>
      <c r="S2" s="48"/>
      <c r="T2" s="48"/>
      <c r="U2" s="48"/>
      <c r="V2" s="48"/>
      <c r="W2" s="48"/>
      <c r="X2" s="48"/>
      <c r="Y2" s="48"/>
      <c r="Z2" s="48"/>
      <c r="AA2" s="48"/>
      <c r="AB2" s="48"/>
      <c r="AC2" s="48"/>
      <c r="AD2" s="48"/>
    </row>
    <row r="3" spans="1:33" ht="15" customHeight="1">
      <c r="A3" s="421" t="s">
        <v>166</v>
      </c>
      <c r="B3" s="421"/>
      <c r="C3" s="421"/>
      <c r="D3" s="421"/>
      <c r="E3" s="421"/>
      <c r="F3" s="421"/>
      <c r="G3" s="421"/>
      <c r="H3" s="47"/>
      <c r="I3" s="47"/>
      <c r="J3" s="47"/>
      <c r="K3" s="234"/>
      <c r="L3" s="234"/>
      <c r="M3" s="234"/>
      <c r="N3" s="234"/>
      <c r="O3" s="234"/>
      <c r="P3" s="47"/>
      <c r="Q3" s="47"/>
      <c r="R3" s="47"/>
      <c r="S3" s="47"/>
      <c r="T3" s="47"/>
      <c r="U3" s="47"/>
      <c r="V3" s="47"/>
      <c r="W3" s="47"/>
      <c r="X3" s="47"/>
      <c r="Y3" s="47"/>
      <c r="Z3" s="47"/>
      <c r="AA3" s="47"/>
      <c r="AB3" s="47"/>
      <c r="AC3" s="47"/>
      <c r="AD3" s="47"/>
    </row>
    <row r="4" spans="1:33" ht="15" customHeight="1">
      <c r="A4" s="422" t="s">
        <v>38</v>
      </c>
      <c r="B4" s="422"/>
      <c r="C4" s="422"/>
      <c r="D4" s="422"/>
      <c r="E4" s="422"/>
      <c r="F4" s="422"/>
      <c r="G4" s="422"/>
      <c r="H4" s="47"/>
      <c r="I4" s="47"/>
      <c r="J4" s="47"/>
      <c r="K4" s="47"/>
      <c r="L4" s="47"/>
      <c r="M4" s="47"/>
      <c r="N4" s="47"/>
      <c r="O4" s="47"/>
      <c r="P4" s="47"/>
      <c r="Q4" s="47"/>
      <c r="R4" s="47"/>
      <c r="S4" s="47"/>
      <c r="T4" s="47"/>
      <c r="U4" s="47"/>
      <c r="V4" s="47"/>
      <c r="W4" s="47"/>
      <c r="X4" s="47"/>
      <c r="Y4" s="47"/>
      <c r="Z4" s="47"/>
      <c r="AA4" s="47"/>
      <c r="AB4" s="47"/>
      <c r="AC4" s="47"/>
      <c r="AD4" s="47"/>
    </row>
    <row r="5" spans="1:33" ht="15" customHeight="1">
      <c r="A5" s="425" t="s">
        <v>167</v>
      </c>
      <c r="B5" s="423" t="s">
        <v>16</v>
      </c>
      <c r="C5" s="423"/>
      <c r="D5" s="424" t="s">
        <v>243</v>
      </c>
      <c r="E5" s="424"/>
      <c r="F5" s="280" t="s">
        <v>64</v>
      </c>
      <c r="G5" s="306" t="s">
        <v>150</v>
      </c>
      <c r="H5" s="47"/>
      <c r="I5" s="47"/>
      <c r="J5" s="47"/>
      <c r="K5" s="47"/>
      <c r="L5" s="47"/>
      <c r="M5" s="47"/>
      <c r="N5" s="47"/>
      <c r="O5" s="47"/>
      <c r="P5" s="47"/>
      <c r="Q5" s="47"/>
      <c r="R5" s="47"/>
      <c r="S5" s="47"/>
      <c r="T5" s="47"/>
      <c r="U5" s="47"/>
      <c r="V5" s="47"/>
      <c r="W5" s="47"/>
      <c r="X5" s="47"/>
      <c r="Y5" s="47"/>
      <c r="Z5" s="47"/>
      <c r="AA5" s="47"/>
      <c r="AB5" s="47"/>
      <c r="AC5" s="47"/>
      <c r="AD5" s="47"/>
    </row>
    <row r="6" spans="1:33" ht="15" customHeight="1">
      <c r="A6" s="426"/>
      <c r="B6" s="278">
        <v>2016</v>
      </c>
      <c r="C6" s="279">
        <v>2017</v>
      </c>
      <c r="D6" s="278">
        <v>2017</v>
      </c>
      <c r="E6" s="279">
        <v>2018</v>
      </c>
      <c r="F6" s="276" t="s">
        <v>23</v>
      </c>
      <c r="G6" s="273" t="s">
        <v>23</v>
      </c>
      <c r="H6" s="47"/>
      <c r="I6" s="47"/>
      <c r="J6" s="47"/>
      <c r="K6" s="47"/>
      <c r="L6" s="47"/>
      <c r="M6" s="47"/>
      <c r="N6" s="47"/>
      <c r="O6" s="47"/>
      <c r="P6" s="47"/>
      <c r="Q6" s="47"/>
      <c r="R6" s="47"/>
      <c r="S6" s="47"/>
      <c r="T6" s="47"/>
      <c r="U6" s="47"/>
      <c r="V6" s="47"/>
      <c r="W6" s="47"/>
      <c r="X6" s="47"/>
      <c r="Y6" s="47"/>
      <c r="Z6" s="47"/>
      <c r="AA6" s="47"/>
      <c r="AB6" s="47"/>
      <c r="AC6" s="47"/>
      <c r="AD6" s="47"/>
      <c r="AE6" s="10">
        <v>1000</v>
      </c>
    </row>
    <row r="7" spans="1:33" ht="15" customHeight="1">
      <c r="A7" s="36" t="s">
        <v>40</v>
      </c>
      <c r="B7" s="70">
        <v>541096847</v>
      </c>
      <c r="C7" s="131">
        <v>566096814</v>
      </c>
      <c r="D7" s="70">
        <v>260742086</v>
      </c>
      <c r="E7" s="131">
        <v>274805941</v>
      </c>
      <c r="F7" s="52">
        <f>(E7/D7-1)*100</f>
        <v>5.3937801970334709</v>
      </c>
      <c r="G7" s="150">
        <f t="shared" ref="G7:G20" si="0">E7/$E$21*100</f>
        <v>27.401236775347705</v>
      </c>
      <c r="H7" s="37"/>
      <c r="I7" s="53"/>
      <c r="J7" s="54"/>
      <c r="K7" s="233"/>
      <c r="L7" s="233"/>
      <c r="M7" s="233"/>
      <c r="N7" s="233"/>
      <c r="O7" s="233"/>
      <c r="P7" s="53"/>
      <c r="Q7" s="53"/>
      <c r="R7" s="53"/>
      <c r="S7" s="53"/>
      <c r="T7" s="53"/>
      <c r="U7" s="53"/>
      <c r="V7" s="53"/>
      <c r="W7" s="53"/>
      <c r="X7" s="53"/>
      <c r="Y7" s="53"/>
      <c r="Z7" s="53"/>
      <c r="AA7" s="53"/>
      <c r="AB7" s="53"/>
      <c r="AC7" s="53"/>
      <c r="AD7" s="53"/>
      <c r="AF7" s="12" t="str">
        <f>+A7</f>
        <v>Colún</v>
      </c>
      <c r="AG7" s="54">
        <f>+E7</f>
        <v>274805941</v>
      </c>
    </row>
    <row r="8" spans="1:33" ht="15" customHeight="1">
      <c r="A8" s="30" t="s">
        <v>41</v>
      </c>
      <c r="B8" s="54">
        <v>385812036</v>
      </c>
      <c r="C8" s="130">
        <v>372882208</v>
      </c>
      <c r="D8" s="54">
        <v>180585677</v>
      </c>
      <c r="E8" s="130">
        <v>183062987</v>
      </c>
      <c r="F8" s="55">
        <f t="shared" ref="F8:F16" si="1">(E8/D8-1)*100</f>
        <v>1.371819759548254</v>
      </c>
      <c r="G8" s="55">
        <f t="shared" si="0"/>
        <v>18.253434526691688</v>
      </c>
      <c r="H8" s="37"/>
      <c r="I8" s="53"/>
      <c r="J8" s="54"/>
      <c r="K8" s="54"/>
      <c r="L8" s="53"/>
      <c r="M8" s="53"/>
      <c r="N8" s="53"/>
      <c r="O8" s="53"/>
      <c r="P8" s="53"/>
      <c r="Q8" s="53"/>
      <c r="R8" s="53"/>
      <c r="S8" s="53"/>
      <c r="T8" s="53"/>
      <c r="U8" s="53"/>
      <c r="V8" s="53"/>
      <c r="W8" s="53"/>
      <c r="X8" s="53"/>
      <c r="Y8" s="53"/>
      <c r="Z8" s="53"/>
      <c r="AA8" s="53"/>
      <c r="AB8" s="53"/>
      <c r="AC8" s="53"/>
      <c r="AD8" s="53"/>
      <c r="AF8" s="12" t="str">
        <f t="shared" ref="AF8:AF13" si="2">+A8</f>
        <v>Nestlé</v>
      </c>
      <c r="AG8" s="54">
        <f t="shared" ref="AG8:AG13" si="3">+E8</f>
        <v>183062987</v>
      </c>
    </row>
    <row r="9" spans="1:33" ht="15" customHeight="1">
      <c r="A9" s="30" t="s">
        <v>79</v>
      </c>
      <c r="B9" s="54">
        <v>237011993</v>
      </c>
      <c r="C9" s="130">
        <v>240506901</v>
      </c>
      <c r="D9" s="54">
        <v>111458338</v>
      </c>
      <c r="E9" s="130">
        <v>118941207</v>
      </c>
      <c r="F9" s="55">
        <f t="shared" si="1"/>
        <v>6.7136018123650887</v>
      </c>
      <c r="G9" s="55">
        <f t="shared" si="0"/>
        <v>11.859773349487536</v>
      </c>
      <c r="H9" s="37"/>
      <c r="I9" s="53"/>
      <c r="J9" s="54"/>
      <c r="K9" s="54"/>
      <c r="L9" s="53"/>
      <c r="M9" s="53"/>
      <c r="N9" s="53"/>
      <c r="O9" s="53"/>
      <c r="P9" s="53"/>
      <c r="Q9" s="53"/>
      <c r="R9" s="53"/>
      <c r="S9" s="53"/>
      <c r="T9" s="53"/>
      <c r="U9" s="53"/>
      <c r="V9" s="53"/>
      <c r="W9" s="53"/>
      <c r="X9" s="53"/>
      <c r="Y9" s="53"/>
      <c r="Z9" s="53"/>
      <c r="AA9" s="53"/>
      <c r="AB9" s="53"/>
      <c r="AC9" s="53"/>
      <c r="AD9" s="53"/>
      <c r="AF9" s="12" t="str">
        <f t="shared" si="2"/>
        <v>Watt's S.A.</v>
      </c>
      <c r="AG9" s="54">
        <f t="shared" si="3"/>
        <v>118941207</v>
      </c>
    </row>
    <row r="10" spans="1:33" ht="15" customHeight="1">
      <c r="A10" s="30" t="s">
        <v>149</v>
      </c>
      <c r="B10" s="54">
        <v>313362062</v>
      </c>
      <c r="C10" s="130">
        <v>317896878</v>
      </c>
      <c r="D10" s="54">
        <v>149400165</v>
      </c>
      <c r="E10" s="130">
        <v>116806793</v>
      </c>
      <c r="F10" s="55">
        <f t="shared" si="1"/>
        <v>-21.816155290056074</v>
      </c>
      <c r="G10" s="55">
        <f t="shared" si="0"/>
        <v>11.646948316747006</v>
      </c>
      <c r="H10" s="37"/>
      <c r="I10" s="53"/>
      <c r="J10" s="54"/>
      <c r="K10" s="54"/>
      <c r="L10" s="53"/>
      <c r="M10" s="53"/>
      <c r="N10" s="53"/>
      <c r="O10" s="53"/>
      <c r="P10" s="53"/>
      <c r="Q10" s="53"/>
      <c r="R10" s="53"/>
      <c r="S10" s="53"/>
      <c r="T10" s="53"/>
      <c r="U10" s="53"/>
      <c r="V10" s="53"/>
      <c r="W10" s="53"/>
      <c r="X10" s="53"/>
      <c r="Y10" s="53"/>
      <c r="Z10" s="53"/>
      <c r="AA10" s="53"/>
      <c r="AB10" s="53"/>
      <c r="AC10" s="53"/>
      <c r="AD10" s="53"/>
      <c r="AF10" s="12" t="str">
        <f t="shared" si="2"/>
        <v>Prolesur</v>
      </c>
      <c r="AG10" s="54">
        <f t="shared" si="3"/>
        <v>116806793</v>
      </c>
    </row>
    <row r="11" spans="1:33" ht="15" customHeight="1">
      <c r="A11" s="154" t="s">
        <v>39</v>
      </c>
      <c r="B11" s="156">
        <v>163841432</v>
      </c>
      <c r="C11" s="155">
        <v>147248233</v>
      </c>
      <c r="D11" s="156">
        <v>71058308</v>
      </c>
      <c r="E11" s="155">
        <v>78494034</v>
      </c>
      <c r="F11" s="157">
        <f>(E11/D11-1)*100</f>
        <v>10.464259858256121</v>
      </c>
      <c r="G11" s="55">
        <f t="shared" si="0"/>
        <v>7.8267362170535941</v>
      </c>
      <c r="H11" s="37"/>
      <c r="I11" s="53"/>
      <c r="J11" s="54"/>
      <c r="K11" s="54"/>
      <c r="L11" s="53"/>
      <c r="M11" s="53"/>
      <c r="N11" s="53"/>
      <c r="O11" s="53"/>
      <c r="P11" s="53"/>
      <c r="Q11" s="53"/>
      <c r="R11" s="53"/>
      <c r="S11" s="53"/>
      <c r="T11" s="53"/>
      <c r="U11" s="53"/>
      <c r="V11" s="53"/>
      <c r="W11" s="53"/>
      <c r="X11" s="53"/>
      <c r="Y11" s="53"/>
      <c r="Z11" s="53"/>
      <c r="AA11" s="53"/>
      <c r="AB11" s="53"/>
      <c r="AC11" s="53"/>
      <c r="AD11" s="53"/>
      <c r="AF11" s="12" t="str">
        <f t="shared" si="2"/>
        <v>Soprole</v>
      </c>
      <c r="AG11" s="54">
        <f t="shared" si="3"/>
        <v>78494034</v>
      </c>
    </row>
    <row r="12" spans="1:33" ht="15" customHeight="1">
      <c r="A12" s="30" t="s">
        <v>180</v>
      </c>
      <c r="B12" s="54">
        <v>149308815</v>
      </c>
      <c r="C12" s="130">
        <v>155099515</v>
      </c>
      <c r="D12" s="54">
        <v>78991599</v>
      </c>
      <c r="E12" s="130">
        <v>65259705</v>
      </c>
      <c r="F12" s="55">
        <f t="shared" si="1"/>
        <v>-17.383992948414683</v>
      </c>
      <c r="G12" s="55">
        <f t="shared" si="0"/>
        <v>6.507125071922454</v>
      </c>
      <c r="H12" s="37"/>
      <c r="I12" s="53"/>
      <c r="J12" s="54"/>
      <c r="K12" s="54"/>
      <c r="L12" s="53"/>
      <c r="M12" s="53"/>
      <c r="N12" s="53"/>
      <c r="O12" s="53"/>
      <c r="P12" s="53"/>
      <c r="Q12" s="53"/>
      <c r="R12" s="53"/>
      <c r="S12" s="53"/>
      <c r="T12" s="53"/>
      <c r="U12" s="53"/>
      <c r="V12" s="53"/>
      <c r="W12" s="53"/>
      <c r="X12" s="53"/>
      <c r="Y12" s="53"/>
      <c r="Z12" s="53"/>
      <c r="AA12" s="53"/>
      <c r="AB12" s="53"/>
      <c r="AC12" s="53"/>
      <c r="AD12" s="53"/>
      <c r="AF12" s="12" t="str">
        <f t="shared" si="2"/>
        <v>Grupo Lactalis</v>
      </c>
      <c r="AG12" s="54">
        <f t="shared" si="3"/>
        <v>65259705</v>
      </c>
    </row>
    <row r="13" spans="1:33" ht="15" customHeight="1">
      <c r="A13" s="30" t="s">
        <v>42</v>
      </c>
      <c r="B13" s="54">
        <v>110488988</v>
      </c>
      <c r="C13" s="130">
        <v>94832283</v>
      </c>
      <c r="D13" s="54">
        <v>42356524</v>
      </c>
      <c r="E13" s="130">
        <v>50451048</v>
      </c>
      <c r="F13" s="55">
        <f t="shared" si="1"/>
        <v>19.110453917323333</v>
      </c>
      <c r="G13" s="55">
        <f t="shared" si="0"/>
        <v>5.0305357547289429</v>
      </c>
      <c r="H13" s="37"/>
      <c r="I13" s="53"/>
      <c r="J13" s="54"/>
      <c r="K13" s="54"/>
      <c r="L13" s="53"/>
      <c r="M13" s="53"/>
      <c r="N13" s="53"/>
      <c r="O13" s="53"/>
      <c r="P13" s="53"/>
      <c r="Q13" s="53"/>
      <c r="R13" s="53"/>
      <c r="S13" s="53"/>
      <c r="T13" s="53"/>
      <c r="U13" s="53"/>
      <c r="V13" s="53"/>
      <c r="W13" s="53"/>
      <c r="X13" s="53"/>
      <c r="Y13" s="53"/>
      <c r="Z13" s="53"/>
      <c r="AA13" s="53"/>
      <c r="AB13" s="53"/>
      <c r="AC13" s="53"/>
      <c r="AD13" s="53"/>
      <c r="AF13" s="12" t="str">
        <f t="shared" si="2"/>
        <v>Surlat</v>
      </c>
      <c r="AG13" s="54">
        <f t="shared" si="3"/>
        <v>50451048</v>
      </c>
    </row>
    <row r="14" spans="1:33" ht="15" customHeight="1">
      <c r="A14" s="30" t="s">
        <v>87</v>
      </c>
      <c r="B14" s="54">
        <v>65094550</v>
      </c>
      <c r="C14" s="130">
        <v>77456462</v>
      </c>
      <c r="D14" s="54">
        <v>38389491</v>
      </c>
      <c r="E14" s="130">
        <v>34520082</v>
      </c>
      <c r="F14" s="55">
        <f t="shared" si="1"/>
        <v>-10.079344370572663</v>
      </c>
      <c r="G14" s="55">
        <f t="shared" si="0"/>
        <v>3.442039633293148</v>
      </c>
      <c r="H14" s="37"/>
      <c r="I14" s="158"/>
      <c r="J14" s="156"/>
      <c r="K14" s="54"/>
      <c r="L14" s="53"/>
      <c r="M14" s="53"/>
      <c r="N14" s="53"/>
      <c r="O14" s="53"/>
      <c r="P14" s="53"/>
      <c r="Q14" s="53"/>
      <c r="R14" s="53"/>
      <c r="S14" s="53"/>
      <c r="T14" s="53"/>
      <c r="U14" s="53"/>
      <c r="V14" s="53"/>
      <c r="W14" s="53"/>
      <c r="X14" s="53"/>
      <c r="Y14" s="53"/>
      <c r="Z14" s="53"/>
      <c r="AA14" s="53"/>
      <c r="AB14" s="53"/>
      <c r="AC14" s="53"/>
      <c r="AD14" s="53"/>
      <c r="AF14" s="159" t="s">
        <v>43</v>
      </c>
      <c r="AG14" s="54">
        <f>+E21-SUM(AG7:AG13)</f>
        <v>115074407</v>
      </c>
    </row>
    <row r="15" spans="1:33" ht="15" customHeight="1">
      <c r="A15" s="30" t="s">
        <v>44</v>
      </c>
      <c r="B15" s="54">
        <v>44652906</v>
      </c>
      <c r="C15" s="130">
        <v>46664266</v>
      </c>
      <c r="D15" s="54">
        <v>23085314</v>
      </c>
      <c r="E15" s="130">
        <v>22728151</v>
      </c>
      <c r="F15" s="55">
        <f>(E15/D15-1)*100</f>
        <v>-1.5471437815400724</v>
      </c>
      <c r="G15" s="55">
        <f t="shared" si="0"/>
        <v>2.2662517584248874</v>
      </c>
      <c r="H15" s="37"/>
      <c r="I15" s="53"/>
      <c r="J15" s="54"/>
      <c r="K15" s="54"/>
      <c r="L15" s="53"/>
      <c r="M15" s="53"/>
      <c r="N15" s="53"/>
      <c r="O15" s="53"/>
      <c r="P15" s="53"/>
      <c r="Q15" s="53"/>
      <c r="R15" s="53"/>
      <c r="S15" s="53"/>
      <c r="T15" s="53"/>
      <c r="U15" s="53"/>
      <c r="V15" s="53"/>
      <c r="W15" s="53"/>
      <c r="X15" s="53"/>
      <c r="Y15" s="53"/>
      <c r="Z15" s="53"/>
      <c r="AA15" s="53"/>
      <c r="AB15" s="53"/>
      <c r="AC15" s="53"/>
      <c r="AD15" s="53"/>
      <c r="AF15" s="159"/>
      <c r="AG15" s="156"/>
    </row>
    <row r="16" spans="1:33" ht="15" customHeight="1">
      <c r="A16" s="30" t="s">
        <v>151</v>
      </c>
      <c r="B16" s="54">
        <v>42255277</v>
      </c>
      <c r="C16" s="130">
        <v>40102584</v>
      </c>
      <c r="D16" s="54">
        <v>18012894</v>
      </c>
      <c r="E16" s="130">
        <v>20604090</v>
      </c>
      <c r="F16" s="55">
        <f t="shared" si="1"/>
        <v>14.385228714497522</v>
      </c>
      <c r="G16" s="55">
        <f t="shared" si="0"/>
        <v>2.0544590359877772</v>
      </c>
      <c r="H16" s="37"/>
      <c r="I16" s="53"/>
      <c r="J16" s="54"/>
      <c r="K16" s="54"/>
      <c r="L16" s="53"/>
      <c r="M16" s="53"/>
      <c r="N16" s="53"/>
      <c r="O16" s="53"/>
      <c r="P16" s="53"/>
      <c r="Q16" s="53"/>
      <c r="R16" s="53"/>
      <c r="S16" s="53"/>
      <c r="T16" s="53"/>
      <c r="U16" s="53"/>
      <c r="V16" s="53"/>
      <c r="W16" s="53"/>
      <c r="X16" s="53"/>
      <c r="Y16" s="53"/>
      <c r="Z16" s="53"/>
      <c r="AA16" s="53"/>
      <c r="AB16" s="53"/>
      <c r="AC16" s="53"/>
      <c r="AD16" s="53"/>
      <c r="AF16" s="57"/>
      <c r="AG16" s="54">
        <f>SUM(AG7:AG15)</f>
        <v>1002896122</v>
      </c>
    </row>
    <row r="17" spans="1:33" ht="15" customHeight="1">
      <c r="A17" s="30" t="s">
        <v>185</v>
      </c>
      <c r="B17" s="54">
        <v>28760707</v>
      </c>
      <c r="C17" s="130">
        <v>30553493</v>
      </c>
      <c r="D17" s="54">
        <v>15223888</v>
      </c>
      <c r="E17" s="130">
        <v>16212690</v>
      </c>
      <c r="F17" s="55">
        <f>(E17/D17-1)*100</f>
        <v>6.4950688023979186</v>
      </c>
      <c r="G17" s="55">
        <f t="shared" si="0"/>
        <v>1.6165871663426374</v>
      </c>
      <c r="H17" s="37"/>
      <c r="I17" s="53"/>
      <c r="J17" s="54"/>
      <c r="K17" s="54"/>
      <c r="L17" s="53"/>
      <c r="M17" s="53"/>
      <c r="N17" s="53"/>
      <c r="O17" s="53"/>
      <c r="P17" s="53"/>
      <c r="Q17" s="53"/>
      <c r="R17" s="53"/>
      <c r="S17" s="53"/>
      <c r="T17" s="53"/>
      <c r="U17" s="53"/>
      <c r="V17" s="53"/>
      <c r="W17" s="53"/>
      <c r="X17" s="53"/>
      <c r="Y17" s="53"/>
      <c r="Z17" s="53"/>
      <c r="AA17" s="53"/>
      <c r="AB17" s="53"/>
      <c r="AC17" s="53"/>
      <c r="AD17" s="53"/>
      <c r="AF17" s="47"/>
      <c r="AG17" s="54"/>
    </row>
    <row r="18" spans="1:33" ht="15" customHeight="1">
      <c r="A18" s="30" t="s">
        <v>45</v>
      </c>
      <c r="B18" s="54">
        <v>20897160</v>
      </c>
      <c r="C18" s="130">
        <v>23217997</v>
      </c>
      <c r="D18" s="54">
        <v>11877774</v>
      </c>
      <c r="E18" s="130">
        <v>10903965</v>
      </c>
      <c r="F18" s="55">
        <f>(E18/D18-1)*100</f>
        <v>-8.1985816534310256</v>
      </c>
      <c r="G18" s="55">
        <f t="shared" si="0"/>
        <v>1.0872476980223083</v>
      </c>
      <c r="H18" s="37"/>
      <c r="J18" s="37"/>
      <c r="K18" s="54"/>
      <c r="L18" s="53"/>
      <c r="M18" s="53"/>
      <c r="N18" s="53"/>
      <c r="O18" s="53"/>
      <c r="P18" s="53"/>
      <c r="Q18" s="53"/>
      <c r="R18" s="53"/>
      <c r="S18" s="53"/>
      <c r="T18" s="53"/>
      <c r="U18" s="53"/>
      <c r="V18" s="53"/>
      <c r="W18" s="53"/>
      <c r="X18" s="53"/>
      <c r="Y18" s="53"/>
      <c r="Z18" s="53"/>
      <c r="AA18" s="53"/>
      <c r="AB18" s="53"/>
      <c r="AC18" s="53"/>
      <c r="AD18" s="53"/>
      <c r="AF18" s="47"/>
      <c r="AG18" s="54"/>
    </row>
    <row r="19" spans="1:33" ht="15" customHeight="1">
      <c r="A19" s="30" t="s">
        <v>186</v>
      </c>
      <c r="B19" s="54"/>
      <c r="C19" s="130"/>
      <c r="D19" s="54">
        <v>9639771</v>
      </c>
      <c r="E19" s="130">
        <v>10105429</v>
      </c>
      <c r="F19" s="55">
        <f>(E19/D19-1)*100</f>
        <v>4.8305919300365208</v>
      </c>
      <c r="G19" s="56">
        <f>E19/$E$21*100</f>
        <v>1.007624695950315</v>
      </c>
      <c r="H19" s="37"/>
      <c r="J19" s="37"/>
      <c r="K19" s="54"/>
      <c r="L19" s="53"/>
      <c r="M19" s="53"/>
      <c r="N19" s="53"/>
      <c r="O19" s="53"/>
      <c r="P19" s="53"/>
      <c r="Q19" s="53"/>
      <c r="R19" s="53"/>
      <c r="S19" s="53"/>
      <c r="T19" s="53"/>
      <c r="U19" s="53"/>
      <c r="V19" s="53"/>
      <c r="W19" s="53"/>
      <c r="X19" s="53"/>
      <c r="Y19" s="53"/>
      <c r="Z19" s="53"/>
      <c r="AA19" s="53"/>
      <c r="AB19" s="53"/>
      <c r="AC19" s="53"/>
      <c r="AD19" s="53"/>
      <c r="AF19" s="260"/>
      <c r="AG19" s="54"/>
    </row>
    <row r="20" spans="1:33" ht="15" customHeight="1">
      <c r="A20" s="30" t="s">
        <v>146</v>
      </c>
      <c r="B20" s="54">
        <v>13868731</v>
      </c>
      <c r="C20" s="130">
        <v>2492301</v>
      </c>
      <c r="D20" s="54">
        <v>2492301</v>
      </c>
      <c r="E20" s="130"/>
      <c r="F20" s="55">
        <f>(E20/D20-1)*100</f>
        <v>-100</v>
      </c>
      <c r="G20" s="56">
        <f t="shared" si="0"/>
        <v>0</v>
      </c>
      <c r="J20" s="37"/>
      <c r="K20" s="54"/>
      <c r="L20" s="53"/>
      <c r="M20" s="53"/>
      <c r="N20" s="53"/>
      <c r="O20" s="53"/>
      <c r="P20" s="53"/>
      <c r="Q20" s="53"/>
      <c r="R20" s="53"/>
      <c r="S20" s="53"/>
      <c r="T20" s="53"/>
      <c r="U20" s="53"/>
      <c r="V20" s="53"/>
      <c r="W20" s="53"/>
      <c r="X20" s="53"/>
      <c r="Y20" s="53"/>
      <c r="Z20" s="53"/>
      <c r="AA20" s="53"/>
      <c r="AB20" s="53"/>
      <c r="AC20" s="53"/>
      <c r="AD20" s="53"/>
      <c r="AF20" s="47"/>
      <c r="AG20" s="54"/>
    </row>
    <row r="21" spans="1:33" ht="15" customHeight="1">
      <c r="A21" s="251" t="s">
        <v>46</v>
      </c>
      <c r="B21" s="250">
        <f>SUM(B7:B20)</f>
        <v>2116451504</v>
      </c>
      <c r="C21" s="249">
        <f>SUM(C7:C20)</f>
        <v>2115049935</v>
      </c>
      <c r="D21" s="250">
        <f>SUM(D7:D20)</f>
        <v>1013314130</v>
      </c>
      <c r="E21" s="250">
        <f>SUM(E7:E20)</f>
        <v>1002896122</v>
      </c>
      <c r="F21" s="248">
        <f>(E21/D21-1)*100</f>
        <v>-1.0281123781427981</v>
      </c>
      <c r="G21" s="247">
        <f>E21/$E$21*100</f>
        <v>100</v>
      </c>
      <c r="H21" s="53"/>
      <c r="I21" s="109"/>
      <c r="J21" s="54"/>
      <c r="K21" s="37"/>
      <c r="L21" s="53"/>
      <c r="M21" s="53"/>
      <c r="N21" s="53"/>
      <c r="O21" s="53"/>
      <c r="P21" s="53"/>
      <c r="Q21" s="53"/>
      <c r="R21" s="53"/>
      <c r="S21" s="53"/>
      <c r="T21" s="53"/>
      <c r="U21" s="53"/>
      <c r="V21" s="53"/>
      <c r="W21" s="53"/>
      <c r="X21" s="53"/>
      <c r="Y21" s="53"/>
      <c r="Z21" s="53"/>
      <c r="AA21" s="53"/>
      <c r="AB21" s="53"/>
      <c r="AC21" s="53"/>
      <c r="AD21" s="53"/>
      <c r="AF21" s="47"/>
      <c r="AG21" s="54"/>
    </row>
    <row r="22" spans="1:33" ht="15" customHeight="1">
      <c r="A22" s="419" t="s">
        <v>172</v>
      </c>
      <c r="B22" s="420"/>
      <c r="C22" s="420"/>
      <c r="D22" s="420"/>
      <c r="E22" s="261"/>
      <c r="F22" s="262"/>
      <c r="G22" s="263"/>
      <c r="H22" s="53"/>
      <c r="I22" s="109"/>
      <c r="J22" s="54"/>
      <c r="K22" s="37"/>
      <c r="L22" s="53"/>
      <c r="M22" s="53"/>
      <c r="N22" s="53"/>
      <c r="O22" s="53"/>
      <c r="P22" s="53"/>
      <c r="Q22" s="53"/>
      <c r="R22" s="53"/>
      <c r="S22" s="53"/>
      <c r="T22" s="53"/>
      <c r="U22" s="53"/>
      <c r="V22" s="53"/>
      <c r="W22" s="53"/>
      <c r="X22" s="53"/>
      <c r="Y22" s="53"/>
      <c r="Z22" s="53"/>
      <c r="AA22" s="53"/>
      <c r="AB22" s="53"/>
      <c r="AC22" s="53"/>
      <c r="AD22" s="53"/>
      <c r="AF22" s="47"/>
      <c r="AG22" s="54"/>
    </row>
    <row r="23" spans="1:33" s="299" customFormat="1" ht="15" customHeight="1">
      <c r="A23" s="58" t="s">
        <v>142</v>
      </c>
      <c r="B23" s="261"/>
      <c r="C23" s="261"/>
      <c r="D23" s="261"/>
      <c r="E23" s="261"/>
      <c r="F23" s="262"/>
      <c r="G23" s="263"/>
      <c r="H23" s="53"/>
      <c r="I23" s="109"/>
      <c r="J23" s="54"/>
      <c r="K23" s="37"/>
      <c r="L23" s="53"/>
      <c r="M23" s="53"/>
      <c r="N23" s="53"/>
      <c r="O23" s="53"/>
      <c r="P23" s="53"/>
      <c r="Q23" s="53"/>
      <c r="R23" s="53"/>
      <c r="S23" s="53"/>
      <c r="T23" s="53"/>
      <c r="U23" s="53"/>
      <c r="V23" s="53"/>
      <c r="W23" s="53"/>
      <c r="X23" s="53"/>
      <c r="Y23" s="53"/>
      <c r="Z23" s="53"/>
      <c r="AA23" s="53"/>
      <c r="AB23" s="53"/>
      <c r="AC23" s="53"/>
      <c r="AD23" s="53"/>
      <c r="AF23" s="329"/>
      <c r="AG23" s="54"/>
    </row>
    <row r="24" spans="1:33" ht="15" customHeight="1">
      <c r="A24" s="11"/>
      <c r="B24" s="54"/>
      <c r="C24" s="54"/>
      <c r="D24" s="54"/>
      <c r="E24" s="54"/>
      <c r="F24" s="53"/>
      <c r="G24" s="53"/>
      <c r="H24" s="53"/>
      <c r="K24" s="54"/>
      <c r="L24" s="53"/>
      <c r="M24" s="53"/>
      <c r="N24" s="53"/>
      <c r="O24" s="53"/>
      <c r="P24" s="53"/>
      <c r="Q24" s="53"/>
      <c r="R24" s="53"/>
      <c r="S24" s="53"/>
      <c r="T24" s="53"/>
      <c r="U24" s="53"/>
      <c r="V24" s="53"/>
      <c r="W24" s="53"/>
      <c r="X24" s="53"/>
      <c r="Y24" s="53"/>
      <c r="Z24" s="53"/>
      <c r="AA24" s="53"/>
      <c r="AB24" s="53"/>
      <c r="AC24" s="53"/>
      <c r="AD24" s="53"/>
      <c r="AG24" s="37"/>
    </row>
    <row r="25" spans="1:33" ht="15" customHeight="1">
      <c r="A25" s="69"/>
      <c r="B25" s="70"/>
      <c r="C25" s="70"/>
      <c r="D25" s="70"/>
      <c r="E25" s="70"/>
      <c r="F25" s="96"/>
      <c r="G25" s="96"/>
      <c r="AG25" s="37"/>
    </row>
    <row r="26" spans="1:33" ht="18" customHeight="1">
      <c r="I26" s="37"/>
    </row>
    <row r="27" spans="1:33" ht="9" customHeight="1"/>
    <row r="28" spans="1:33" ht="15" customHeight="1"/>
    <row r="29" spans="1:33" ht="15" customHeight="1"/>
    <row r="30" spans="1:33" ht="15" customHeight="1"/>
    <row r="31" spans="1:33" ht="15" customHeight="1"/>
    <row r="32" spans="1:33" ht="15" customHeight="1"/>
    <row r="33" spans="1:18" ht="15" customHeight="1"/>
    <row r="34" spans="1:18" ht="15" customHeight="1"/>
    <row r="35" spans="1:18" ht="15" customHeight="1"/>
    <row r="36" spans="1:18" ht="15" customHeight="1"/>
    <row r="37" spans="1:18" ht="15" customHeight="1"/>
    <row r="38" spans="1:18" ht="15" customHeight="1"/>
    <row r="39" spans="1:18" ht="15" customHeight="1"/>
    <row r="40" spans="1:18" ht="15" customHeight="1"/>
    <row r="41" spans="1:18" ht="15" customHeight="1"/>
    <row r="43" spans="1:18" ht="12" customHeight="1">
      <c r="H43" s="97"/>
      <c r="I43" s="97"/>
      <c r="J43" s="97"/>
      <c r="K43" s="97"/>
      <c r="L43" s="97"/>
      <c r="M43" s="97"/>
      <c r="N43" s="97"/>
      <c r="O43" s="97"/>
      <c r="P43" s="97"/>
      <c r="Q43" s="97"/>
      <c r="R43" s="97"/>
    </row>
    <row r="46" spans="1:18" ht="12.75">
      <c r="A46" s="392">
        <v>12</v>
      </c>
      <c r="B46" s="392"/>
      <c r="C46" s="392"/>
      <c r="D46" s="392"/>
      <c r="E46" s="392"/>
      <c r="F46" s="392"/>
      <c r="G46" s="392"/>
    </row>
  </sheetData>
  <sortState ref="J2:N46">
    <sortCondition descending="1" ref="N1"/>
  </sortState>
  <mergeCells count="8">
    <mergeCell ref="A46:G46"/>
    <mergeCell ref="A22:D22"/>
    <mergeCell ref="A1:G1"/>
    <mergeCell ref="A3:G3"/>
    <mergeCell ref="A4:G4"/>
    <mergeCell ref="B5:C5"/>
    <mergeCell ref="D5:E5"/>
    <mergeCell ref="A5:A6"/>
  </mergeCells>
  <printOptions horizontalCentered="1"/>
  <pageMargins left="0.59055118110236227" right="0.59055118110236227" top="1.0629921259842521" bottom="0.78740157480314965" header="0.51181102362204722" footer="0.19685039370078741"/>
  <pageSetup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28</vt:i4>
      </vt:variant>
    </vt:vector>
  </HeadingPairs>
  <TitlesOfParts>
    <vt:vector size="56" baseType="lpstr">
      <vt:lpstr>tapa</vt:lpstr>
      <vt:lpstr>part</vt:lpstr>
      <vt:lpstr>cont</vt:lpstr>
      <vt:lpstr>comentario</vt:lpstr>
      <vt:lpstr>g1-2</vt:lpstr>
      <vt:lpstr>c1</vt:lpstr>
      <vt:lpstr>g4</vt:lpstr>
      <vt:lpstr>c2 A y B</vt:lpstr>
      <vt:lpstr>c3</vt:lpstr>
      <vt:lpstr>c4 A y B</vt:lpstr>
      <vt:lpstr>g6 - 7</vt:lpstr>
      <vt:lpstr>c5A</vt:lpstr>
      <vt:lpstr>c5B</vt:lpstr>
      <vt:lpstr>c6</vt:lpstr>
      <vt:lpstr>g8</vt:lpstr>
      <vt:lpstr>g9</vt:lpstr>
      <vt:lpstr>g10</vt:lpstr>
      <vt:lpstr>c7</vt:lpstr>
      <vt:lpstr>c8</vt:lpstr>
      <vt:lpstr>c9</vt:lpstr>
      <vt:lpstr>c10</vt:lpstr>
      <vt:lpstr>c11</vt:lpstr>
      <vt:lpstr>c12</vt:lpstr>
      <vt:lpstr>c13</vt:lpstr>
      <vt:lpstr>g 21-22</vt:lpstr>
      <vt:lpstr>c14</vt:lpstr>
      <vt:lpstr>g23</vt:lpstr>
      <vt:lpstr>Recuperado_Hoja1</vt:lpstr>
      <vt:lpstr>'c1'!Área_de_impresión</vt:lpstr>
      <vt:lpstr>'c10'!Área_de_impresión</vt:lpstr>
      <vt:lpstr>'c11'!Área_de_impresión</vt:lpstr>
      <vt:lpstr>'c12'!Área_de_impresión</vt:lpstr>
      <vt:lpstr>'c13'!Área_de_impresión</vt:lpstr>
      <vt:lpstr>'c14'!Área_de_impresión</vt:lpstr>
      <vt:lpstr>'c2 A y B'!Área_de_impresión</vt:lpstr>
      <vt:lpstr>'c3'!Área_de_impresión</vt:lpstr>
      <vt:lpstr>'c4 A y B'!Área_de_impresión</vt:lpstr>
      <vt:lpstr>'c5A'!Área_de_impresión</vt:lpstr>
      <vt:lpstr>'c5B'!Área_de_impresión</vt:lpstr>
      <vt:lpstr>'c6'!Área_de_impresión</vt:lpstr>
      <vt:lpstr>'c7'!Área_de_impresión</vt:lpstr>
      <vt:lpstr>'c8'!Área_de_impresión</vt:lpstr>
      <vt:lpstr>'c9'!Área_de_impresión</vt:lpstr>
      <vt:lpstr>comentario!Área_de_impresión</vt:lpstr>
      <vt:lpstr>cont!Área_de_impresión</vt:lpstr>
      <vt:lpstr>'g 21-22'!Área_de_impresión</vt:lpstr>
      <vt:lpstr>'g10'!Área_de_impresión</vt:lpstr>
      <vt:lpstr>'g1-2'!Área_de_impresión</vt:lpstr>
      <vt:lpstr>'g23'!Área_de_impresión</vt:lpstr>
      <vt:lpstr>'g4'!Área_de_impresión</vt:lpstr>
      <vt:lpstr>'g6 - 7'!Área_de_impresión</vt:lpstr>
      <vt:lpstr>'g8'!Área_de_impresión</vt:lpstr>
      <vt:lpstr>'g9'!Área_de_impresión</vt:lpstr>
      <vt:lpstr>part!Área_de_impresión</vt:lpstr>
      <vt:lpstr>tapa!Área_de_impresión</vt:lpstr>
      <vt:lpstr>'c14'!Títulos_a_imprimir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Guerrero López</dc:creator>
  <cp:lastModifiedBy>Javier Cerpa Contreras</cp:lastModifiedBy>
  <cp:lastPrinted>2018-08-27T13:10:27Z</cp:lastPrinted>
  <dcterms:created xsi:type="dcterms:W3CDTF">2008-12-10T19:16:04Z</dcterms:created>
  <dcterms:modified xsi:type="dcterms:W3CDTF">2018-08-27T13:11:17Z</dcterms:modified>
</cp:coreProperties>
</file>