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4000" windowHeight="9660"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s>
  <definedNames>
    <definedName name="_xlnm.Print_Area" localSheetId="1">'colofón'!$A$1:$J$40</definedName>
    <definedName name="_xlnm.Print_Area" localSheetId="4">'Comentarios'!$A$1:$L$11</definedName>
    <definedName name="_xlnm.Print_Area" localSheetId="15">'export'!$A$1:$M$31</definedName>
    <definedName name="_xlnm.Print_Area" localSheetId="14">'ficha de costos'!$A$1:$G$34</definedName>
    <definedName name="_xlnm.Print_Area" localSheetId="16">'import'!$A$1:$M$101</definedName>
    <definedName name="_xlnm.Print_Area" localSheetId="3">'Índice'!$A$1:$D$39</definedName>
    <definedName name="_xlnm.Print_Area" localSheetId="2">'Introducción'!$A$1:$L$39</definedName>
    <definedName name="_xlnm.Print_Area" localSheetId="0">'Portada'!$A$1:$I$51</definedName>
    <definedName name="_xlnm.Print_Area" localSheetId="5">'precio mayorista'!$A$1:$J$43</definedName>
    <definedName name="_xlnm.Print_Area" localSheetId="6">'precio mayorista2'!$A$1:$N$59</definedName>
    <definedName name="_xlnm.Print_Area" localSheetId="7">'precio mayorista3'!$A$2:$O$59</definedName>
    <definedName name="_xlnm.Print_Area" localSheetId="8">'precio minorista'!$A$1:$M$46</definedName>
    <definedName name="_xlnm.Print_Area" localSheetId="9">'precio minorista regiones'!$A$1:$V$56</definedName>
    <definedName name="_xlnm.Print_Area" localSheetId="12">'prod región'!$A$1:$O$49</definedName>
    <definedName name="_xlnm.Print_Area" localSheetId="13">'rend región'!$A$1:$O$47</definedName>
    <definedName name="_xlnm.Print_Area" localSheetId="11">'sup región'!$A$1:$O$47</definedName>
    <definedName name="_xlnm.Print_Area" localSheetId="10">'sup, prod y rend'!$A$1:$H$50</definedName>
    <definedName name="TDclase">'[1]TD clase'!$A$5:$G$6</definedName>
  </definedNames>
  <calcPr fullCalcOnLoad="1"/>
</workbook>
</file>

<file path=xl/sharedStrings.xml><?xml version="1.0" encoding="utf-8"?>
<sst xmlns="http://schemas.openxmlformats.org/spreadsheetml/2006/main" count="646" uniqueCount="275">
  <si>
    <t>del Ministerio de Agricultura, Gobierno de Chile</t>
  </si>
  <si>
    <t>www.odepa.gob.cl</t>
  </si>
  <si>
    <t>2010/11</t>
  </si>
  <si>
    <t>2009/10</t>
  </si>
  <si>
    <t>2008/09</t>
  </si>
  <si>
    <t>2007/08</t>
  </si>
  <si>
    <t>2006/07</t>
  </si>
  <si>
    <t>2005/06</t>
  </si>
  <si>
    <t>2004/05</t>
  </si>
  <si>
    <t>2003/04</t>
  </si>
  <si>
    <t>2002/03</t>
  </si>
  <si>
    <t>2001/02</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</si>
  <si>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</si>
  <si>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</si>
  <si>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</si>
  <si>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</si>
  <si>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</si>
  <si>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</si>
  <si>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</si>
  <si>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</si>
  <si>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</si>
  <si>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</si>
  <si>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</si>
  <si>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</si>
  <si>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</si>
  <si>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</si>
  <si>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</si>
  <si>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</si>
  <si>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</si>
  <si>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</si>
  <si>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</si>
  <si>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</si>
  <si>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</si>
  <si>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</si>
  <si>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</si>
  <si>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</si>
  <si>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</si>
  <si>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</si>
  <si>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</si>
  <si>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</si>
  <si>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</si>
  <si>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</si>
  <si>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</si>
  <si>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</si>
  <si>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</si>
  <si>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</si>
  <si>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</si>
  <si>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</si>
  <si>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</si>
  <si>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</si>
  <si>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</si>
  <si>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</si>
  <si>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</si>
  <si>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</si>
  <si>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</si>
  <si>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</si>
  <si>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</si>
  <si>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</si>
  <si>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</si>
  <si>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</si>
  <si>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</si>
  <si>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</si>
  <si>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</si>
  <si>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</si>
  <si>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</si>
  <si>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</si>
  <si>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</si>
  <si>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</si>
  <si>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</si>
  <si>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</si>
  <si>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</si>
  <si>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</si>
  <si>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</si>
  <si>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</si>
  <si>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</si>
  <si>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</si>
  <si>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</si>
  <si>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</si>
  <si>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</si>
  <si>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</si>
  <si>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</si>
  <si>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</si>
  <si>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</si>
  <si>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</si>
  <si>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</si>
  <si>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</si>
  <si>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</si>
  <si>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</si>
  <si>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</si>
  <si>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</si>
  <si>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</si>
  <si>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</si>
  <si>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</si>
  <si>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</si>
  <si>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</si>
  <si>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</si>
  <si>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</si>
  <si>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</si>
  <si>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</si>
  <si>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</si>
  <si>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</si>
  <si>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</si>
  <si>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</si>
  <si>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</si>
  <si>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</si>
  <si>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</si>
  <si>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</si>
  <si>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</si>
  <si>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</si>
  <si>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</si>
  <si>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</si>
  <si>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</si>
  <si>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</si>
  <si>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</si>
  <si>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</si>
  <si>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</si>
  <si>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</si>
  <si>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</si>
  <si>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</si>
  <si>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</si>
  <si>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</si>
  <si>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</si>
  <si>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</si>
  <si>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</si>
  <si>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</si>
  <si>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</si>
  <si>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</si>
  <si>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</si>
  <si>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</si>
  <si>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</si>
  <si>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</si>
  <si>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</si>
  <si>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</si>
  <si>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</si>
  <si>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</si>
  <si>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</si>
  <si>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</si>
  <si>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</si>
  <si>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</si>
  <si>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</si>
  <si>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</si>
  <si>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</si>
  <si>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</si>
  <si>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</si>
  <si>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</si>
  <si>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</si>
  <si>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</si>
  <si>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</si>
  <si>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</si>
  <si>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</si>
  <si>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</si>
  <si>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</si>
  <si>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</si>
  <si>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</si>
  <si>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</si>
  <si>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</si>
  <si>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</si>
  <si>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</si>
  <si>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</si>
  <si>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Suecia</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</si>
  <si>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</si>
  <si>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</si>
  <si>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</si>
  <si>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</si>
  <si>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</si>
  <si>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</si>
  <si>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</si>
  <si>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</si>
  <si>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</si>
  <si>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</si>
  <si>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</si>
  <si>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</si>
  <si>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</si>
  <si>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</si>
  <si>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</si>
  <si>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</si>
  <si>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</si>
  <si>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</si>
  <si>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</si>
  <si>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</si>
  <si>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</si>
  <si>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</si>
  <si>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</si>
  <si>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</si>
  <si>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</si>
  <si>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</si>
  <si>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</si>
  <si>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</si>
  <si>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</si>
  <si>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</si>
  <si>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</si>
  <si>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</si>
  <si>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</si>
  <si>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</si>
  <si>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</si>
  <si>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</si>
  <si>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</si>
  <si>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</si>
  <si>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</si>
  <si>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</si>
  <si>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</si>
  <si>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</si>
  <si>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</si>
  <si>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</si>
  <si>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</si>
  <si>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</si>
  <si>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</si>
  <si>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t>India</t>
  </si>
  <si>
    <r>
      <rPr>
        <b/>
        <sz val="10"/>
        <color indexed="8"/>
        <rFont val="Arial"/>
        <family val="2"/>
      </rPr>
      <t>Región de O'Higgins</t>
    </r>
    <r>
      <rPr>
        <sz val="10"/>
        <color indexed="8"/>
        <rFont val="Arial"/>
        <family val="2"/>
      </rPr>
      <t xml:space="preserve">
Variedad Pukará</t>
    </r>
  </si>
  <si>
    <t>2017</t>
  </si>
  <si>
    <t>Total Papas "in vitro" para siembra</t>
  </si>
  <si>
    <t>Israel</t>
  </si>
  <si>
    <r>
      <t xml:space="preserve">Región Metropolitana 
</t>
    </r>
    <r>
      <rPr>
        <sz val="10"/>
        <rFont val="Arial"/>
        <family val="2"/>
      </rPr>
      <t>Variedad Asterix
Papa Cuaresmera o Guarda</t>
    </r>
  </si>
  <si>
    <t>($ nominales con IVA / 25 kilos)</t>
  </si>
  <si>
    <t xml:space="preserve">Fecha </t>
  </si>
  <si>
    <t>Desirée</t>
  </si>
  <si>
    <t>Karú</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</si>
  <si>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</si>
  <si>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</si>
  <si>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</si>
  <si>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</si>
  <si>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</si>
  <si>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</si>
  <si>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</si>
  <si>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</si>
  <si>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</si>
  <si>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</si>
  <si>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</si>
  <si>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</si>
  <si>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</si>
  <si>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</si>
  <si>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</si>
  <si>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</si>
  <si>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</si>
  <si>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</si>
  <si>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</si>
  <si>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</si>
  <si>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</si>
  <si>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</si>
  <si>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</si>
  <si>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</si>
  <si>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</si>
  <si>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</si>
  <si>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</si>
  <si>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</si>
  <si>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Fécula de patata (papa)</t>
  </si>
  <si>
    <t>Total Fécula de patata (papa)</t>
  </si>
  <si>
    <t>Total general</t>
  </si>
  <si>
    <t>-</t>
  </si>
  <si>
    <t>Bangladesh</t>
  </si>
  <si>
    <t>Papa semilla</t>
  </si>
  <si>
    <t>2018/19*</t>
  </si>
  <si>
    <t>Origen o destino no precisado</t>
  </si>
  <si>
    <t>Total Papa semilla</t>
  </si>
  <si>
    <t>Directora y representante legal</t>
  </si>
  <si>
    <t>María Emilia Undurraga Marimón</t>
  </si>
  <si>
    <t>Spunta</t>
  </si>
  <si>
    <t>Papa Semilla</t>
  </si>
  <si>
    <t>Total Papa Semilla</t>
  </si>
  <si>
    <t>Suiza</t>
  </si>
  <si>
    <t>Ñuble</t>
  </si>
  <si>
    <t>*La temporada 2018/19 se proyectó con la superficie del estudio de intención de siembra de octubre de 2018 y el promedio del rendimiento de las últimas dos temporadas.</t>
  </si>
  <si>
    <r>
      <t xml:space="preserve">3. </t>
    </r>
    <r>
      <rPr>
        <u val="single"/>
        <sz val="11"/>
        <rFont val="Arial"/>
        <family val="2"/>
      </rPr>
      <t>Superficie, producción y rendimiento</t>
    </r>
    <r>
      <rPr>
        <sz val="11"/>
        <rFont val="Arial"/>
        <family val="2"/>
      </rPr>
      <t>:  intenciones de siembra muestran alza para la próxima temporada. 
El estudio de intenciones de siembra de octubre de este año indica un alza de 4,5% para la temporada 2018/19, lo que corresponde a 43.117 hectáreas.
La encuesta de superficie sembrada para el año agrícola 2017/18 indicó que la de papas es de 41.268 hectáreas, lo que representó una disminución de 24% respecto de la temporada anterior. Esta cifra se explica por los bajos precios que tuvo el tubérculo en la temporada anterior, lo cual suele desincentivar las siembras.  
La encuesta de cosecha indicó un resultado de 1.183.357 toneladas para temporada 2017/18, esto es un 17% inferior al resultado de la encuesta de cosecha de la temporada anterior. El rendimiento promedio nacional fue de 28,7 toneladas por hectárea, esto es un 9% más que el anterior y el más alto de la serie (cuadro 6 y gráfico 7).
En esta edición se han desagregado los resultados de la última temporada incorporando la nueva región de Ñuble. Según los resultados regionales de la superficie en 2017/18, la Región de La Araucanía nuevamente se presenta como la principal región con papas a nivel nacional, con 12.486 hectáreas, que corresponde al 30% del total nacional. Le sigue Los Lagos, con 7.132. Destaca en los resultados de la encuesta de siembra un baja en todas las regiones, principalmente en Los Lagos, donde disminuyó 3.890 hectáreas (cuadro 7 y gráfico 8).
Por otra parte, la encuesta de cosecha indica que en la temporada 2017/18 fue La Araucanía la región con mayor producción con 396.541 toneladas, debido a la baja que experimentó Los Lagos, que se ubica como la segunda con 284.306 (cuadro 8 y gráfico 9). En cuanto a los rendimientos en 2017/18, la región de Los Ríos lidera con 48,4 ton/ha, seguida por Los Lagos con 39,9 ton/ha y La Araucanía con 31,8 ton/ha (cuadro 9 y gráfico 10).</t>
    </r>
  </si>
  <si>
    <r>
      <t xml:space="preserve">4. </t>
    </r>
    <r>
      <rPr>
        <u val="single"/>
        <sz val="11"/>
        <rFont val="Arial"/>
        <family val="2"/>
      </rPr>
      <t>Ficha de costos</t>
    </r>
    <r>
      <rPr>
        <sz val="11"/>
        <rFont val="Arial"/>
        <family val="2"/>
      </rPr>
      <t xml:space="preserve">: márgenes positivos por altos precios.
Odepa publica fichas de costos de los principales cultivos, que corresponden a estudios de caso realizados en terreno con entrevistas a agricultores.
Para este mes el análisis del margen neto entrega valores positivos en las regiones que cuentan con fichas de costos publicadas por Odepa. En el análisis de sensibilidad se pueden revisar los precios que permiten alcanzar ingresos rentables del cultivo según la estructura de costos del Bio 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t>
    </r>
    <r>
      <rPr>
        <u val="single"/>
        <sz val="11"/>
        <color indexed="12"/>
        <rFont val="Arial"/>
        <family val="2"/>
      </rPr>
      <t>www.odepa.cl/rubro/papas-y-tuberculos</t>
    </r>
    <r>
      <rPr>
        <sz val="11"/>
        <rFont val="Arial"/>
        <family val="2"/>
      </rPr>
      <t xml:space="preserve">.
Además, en el siguiente link del Manual Interactivo de la Papa INIA y previo registro, encontrará una ficha técnico-económica interactiva que le permitirá estimar los costos de producción: </t>
    </r>
    <r>
      <rPr>
        <u val="single"/>
        <sz val="11"/>
        <color indexed="12"/>
        <rFont val="Arial"/>
        <family val="2"/>
      </rPr>
      <t xml:space="preserve">http://manualinia.papachile.cl/?page=login </t>
    </r>
  </si>
  <si>
    <t>Diciembre 2018</t>
  </si>
  <si>
    <r>
      <t>Información de mercado nacional y comercio exterior hasta noviembre</t>
    </r>
    <r>
      <rPr>
        <sz val="11"/>
        <color indexed="8"/>
        <rFont val="Arial"/>
        <family val="2"/>
      </rPr>
      <t xml:space="preserve"> de 2018</t>
    </r>
  </si>
  <si>
    <t>Promedio ene-nov</t>
  </si>
  <si>
    <t>Pehuenche</t>
  </si>
  <si>
    <t>(3) El precio de la papa utilizado corresponde al precio promedio mayorista regional durante noviembre de 2018.</t>
  </si>
  <si>
    <t>Cuba</t>
  </si>
  <si>
    <t>ene-nov 2017</t>
  </si>
  <si>
    <t>ene-nov 2018</t>
  </si>
  <si>
    <r>
      <t xml:space="preserve">1. </t>
    </r>
    <r>
      <rPr>
        <u val="single"/>
        <sz val="11"/>
        <rFont val="Arial"/>
        <family val="2"/>
      </rPr>
      <t>Precios de la papa en mercados mayoristas</t>
    </r>
    <r>
      <rPr>
        <sz val="11"/>
        <rFont val="Arial"/>
        <family val="2"/>
      </rPr>
      <t>:  fuerte baja en noviembre.
El precio promedio ponderado mensual de la papa en los mercados mayoristas en noviembre de 2018 fue $9.853 por saco de 25 kilos, valor 32% más bajo que el mes anterior y 45,1% superior al del mismo mes en el año 2017 (cuadro 1 y gráfico 1).
En el precio diario del saco de 25 kilos se observa una baja importante a partir de mediados de octubre la cual persiste en noviembre y los primeros días de diciembre (cuadro 2 y gráfico 2). Esta tendencia a la baja se puede verificar en los distintos terminales mayoristas monitoreados por Odepa, salvo en Arica, donde normalmente se observan valores altos (cuadro 3 y gráfico 3).</t>
    </r>
  </si>
  <si>
    <r>
      <t xml:space="preserve">2. </t>
    </r>
    <r>
      <rPr>
        <u val="single"/>
        <sz val="11"/>
        <rFont val="Arial"/>
        <family val="2"/>
      </rPr>
      <t>Precio de la papa en mercados minoristas</t>
    </r>
    <r>
      <rPr>
        <sz val="11"/>
        <rFont val="Arial"/>
        <family val="2"/>
      </rPr>
      <t>:  sube en supermercados y baja en ferias. 
En el monitoreo de precios al consumidor que realiza Odepa en la ciudad de Santiago, se observó que el precio promedio mensual de noviembre de 2018 en supermercados fue $1.644 por kilo, 17,8% mayor al mes anterior y 73,8% superior al mismo mes del año anterior. En ferias el precio promedio para agosto fue $662 por kilo, 19,9% menor al mes anterior y 55,2% superior en relación al mismo mes del año 2017 (cuadro 4 y gráfico 4).
En el precio semanal a consumidor que Odepa recoge se observa esta tendencia en la mayor parte de las regiones (cuadro 5, gráficos 5 y 6).</t>
    </r>
  </si>
  <si>
    <r>
      <t xml:space="preserve">5. </t>
    </r>
    <r>
      <rPr>
        <u val="single"/>
        <sz val="11"/>
        <rFont val="Arial"/>
        <family val="2"/>
      </rPr>
      <t>Comercio exterior papa fresca y procesada</t>
    </r>
    <r>
      <rPr>
        <sz val="11"/>
        <rFont val="Arial"/>
        <family val="2"/>
      </rPr>
      <t>:  exportaciones bajan e importaciones al alza.
En el período enero a noviembre de 2018 las exportaciones sumaron USD 4,1 millones, cifra 53,5% inferior a la registrada en el mismo período del año anterior. En volumen, se exportaron 1.213 toneladas, 88,2% menos que en el mismo período del año 2017. La baja se debe principalmente a las menores ventas de papas preparadas sin congelar (snack) y de papas frescas a Argentina.
Las importaciones en el período enero a noviembre sumaron USD 106 millones y 116.224 toneladas, lo que representa un alza en valor de 9,8% y en volumen de 14,5% en comparación con igual período del año anterior. Las papas preparadas congeladas son el principal producto, representando 81% del total de las compras. En esa categoría destaca Bélgica como principal proveedor, con el 52% del valor de estas compras.</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</si>
</sst>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 numFmtId="178" formatCode="dd/mm"/>
  </numFmts>
  <fonts count="129">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i/>
      <sz val="9"/>
      <color indexed="8"/>
      <name val="Arial"/>
      <family val="2"/>
    </font>
    <font>
      <u val="single"/>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9"/>
      <color indexed="8"/>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12"/>
      <color indexed="8"/>
      <name val="Verdana"/>
      <family val="2"/>
    </font>
    <font>
      <u val="single"/>
      <sz val="10"/>
      <color indexed="10"/>
      <name val="Arial"/>
      <family val="2"/>
    </font>
    <font>
      <b/>
      <sz val="12"/>
      <color indexed="8"/>
      <name val="Arial"/>
      <family val="2"/>
    </font>
    <font>
      <b/>
      <sz val="10"/>
      <color indexed="10"/>
      <name val="Arial"/>
      <family val="2"/>
    </font>
    <font>
      <i/>
      <sz val="10"/>
      <color indexed="10"/>
      <name val="Arial"/>
      <family val="2"/>
    </font>
    <font>
      <u val="single"/>
      <sz val="11"/>
      <color indexed="20"/>
      <name val="Calibri"/>
      <family val="2"/>
    </font>
    <font>
      <u val="single"/>
      <sz val="10"/>
      <color indexed="30"/>
      <name val="Arial"/>
      <family val="2"/>
    </font>
    <font>
      <b/>
      <sz val="12"/>
      <name val="Arial"/>
      <family val="2"/>
    </font>
    <font>
      <i/>
      <sz val="11"/>
      <name val="Arial"/>
      <family val="2"/>
    </font>
    <font>
      <b/>
      <i/>
      <sz val="11"/>
      <name val="Arial"/>
      <family val="2"/>
    </font>
    <font>
      <u val="single"/>
      <sz val="11"/>
      <color indexed="12"/>
      <name val="Arial"/>
      <family val="2"/>
    </font>
    <font>
      <sz val="10"/>
      <color indexed="8"/>
      <name val="Calibri"/>
      <family val="0"/>
    </font>
    <font>
      <sz val="9.2"/>
      <color indexed="8"/>
      <name val="Arial"/>
      <family val="0"/>
    </font>
    <font>
      <sz val="9"/>
      <color indexed="63"/>
      <name val="Calibri"/>
      <family val="0"/>
    </font>
    <font>
      <sz val="14"/>
      <color indexed="63"/>
      <name val="Calibri"/>
      <family val="0"/>
    </font>
    <font>
      <sz val="8.25"/>
      <color indexed="8"/>
      <name val="Arial"/>
      <family val="0"/>
    </font>
    <font>
      <sz val="12"/>
      <color indexed="8"/>
      <name val="Calibri"/>
      <family val="0"/>
    </font>
    <font>
      <b/>
      <sz val="12"/>
      <color indexed="8"/>
      <name val="Calibri"/>
      <family val="0"/>
    </font>
    <font>
      <sz val="10"/>
      <color indexed="25"/>
      <name val="Arial"/>
      <family val="0"/>
    </font>
    <font>
      <sz val="9.2"/>
      <color indexed="25"/>
      <name val="Arial"/>
      <family val="0"/>
    </font>
    <font>
      <sz val="9.2"/>
      <color indexed="62"/>
      <name val="Arial"/>
      <family val="0"/>
    </font>
    <font>
      <i/>
      <sz val="10.5"/>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sz val="10"/>
      <color theme="0"/>
      <name val="Arial"/>
      <family val="2"/>
    </font>
    <font>
      <sz val="10"/>
      <color rgb="FFFF0000"/>
      <name val="Arial"/>
      <family val="2"/>
    </font>
    <font>
      <u val="single"/>
      <sz val="10"/>
      <color rgb="FFFF0000"/>
      <name val="Arial"/>
      <family val="2"/>
    </font>
    <font>
      <b/>
      <sz val="12"/>
      <color theme="1"/>
      <name val="Arial"/>
      <family val="2"/>
    </font>
    <font>
      <sz val="10"/>
      <color theme="6" tint="-0.4999699890613556"/>
      <name val="Arial"/>
      <family val="2"/>
    </font>
    <font>
      <b/>
      <sz val="10"/>
      <color rgb="FFFF0000"/>
      <name val="Arial"/>
      <family val="2"/>
    </font>
    <font>
      <i/>
      <sz val="10"/>
      <color rgb="FFFF0000"/>
      <name val="Arial"/>
      <family val="2"/>
    </font>
    <font>
      <u val="single"/>
      <sz val="10"/>
      <color rgb="FF0033CC"/>
      <name val="Arial"/>
      <family val="2"/>
    </font>
    <font>
      <b/>
      <sz val="10"/>
      <color theme="0"/>
      <name val="Arial"/>
      <family val="2"/>
    </font>
    <font>
      <b/>
      <sz val="12"/>
      <color theme="1"/>
      <name val="Verdana"/>
      <family val="2"/>
    </font>
    <font>
      <i/>
      <sz val="9"/>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style="thin"/>
      <bottom style="thin"/>
    </border>
    <border>
      <left style="thin"/>
      <right/>
      <top/>
      <bottom style="thin"/>
    </border>
    <border>
      <left/>
      <right style="thin"/>
      <top/>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style="thin"/>
      <right/>
      <top style="thin"/>
      <bottom style="thin"/>
    </border>
    <border>
      <left/>
      <right style="thin"/>
      <top style="thin"/>
      <bottom style="thin"/>
    </border>
    <border>
      <left/>
      <right/>
      <top style="thin">
        <color theme="1" tint="0.49998000264167786"/>
      </top>
      <bottom/>
    </border>
    <border>
      <left/>
      <right/>
      <top style="thin">
        <color theme="1" tint="0.49998000264167786"/>
      </top>
      <bottom style="thin">
        <color theme="1" tint="0.34999001026153564"/>
      </bottom>
    </border>
    <border>
      <left style="thin"/>
      <right/>
      <top style="thin"/>
      <bottom style="thin">
        <color theme="0" tint="-0.1499900072813034"/>
      </bottom>
    </border>
    <border>
      <left/>
      <right style="thin"/>
      <top style="thin"/>
      <bottom style="thin">
        <color theme="0" tint="-0.1499900072813034"/>
      </bottom>
    </border>
    <border>
      <left style="thin"/>
      <right/>
      <top style="thin">
        <color theme="0" tint="-0.1499900072813034"/>
      </top>
      <bottom style="thin">
        <color theme="0" tint="-0.1499900072813034"/>
      </bottom>
    </border>
    <border>
      <left/>
      <right style="thin"/>
      <top style="thin">
        <color theme="0" tint="-0.1499900072813034"/>
      </top>
      <bottom style="thin">
        <color theme="0" tint="-0.1499900072813034"/>
      </bottom>
    </border>
    <border>
      <left style="thin"/>
      <right/>
      <top style="thin">
        <color theme="0" tint="-0.1499900072813034"/>
      </top>
      <bottom style="thin"/>
    </border>
    <border>
      <left/>
      <right/>
      <top style="thin">
        <color theme="0" tint="-0.1499900072813034"/>
      </top>
      <bottom style="thin"/>
    </border>
    <border>
      <left/>
      <right style="thin"/>
      <top style="thin">
        <color theme="0" tint="-0.1499900072813034"/>
      </top>
      <bottom style="thin"/>
    </border>
    <border>
      <left style="thin"/>
      <right style="thin"/>
      <top style="thin"/>
      <bottom style="thin">
        <color theme="0" tint="-0.1499900072813034"/>
      </bottom>
    </border>
    <border>
      <left style="thin"/>
      <right style="thin"/>
      <top style="thin">
        <color theme="0" tint="-0.1499900072813034"/>
      </top>
      <bottom style="thin">
        <color theme="0" tint="-0.1499900072813034"/>
      </bottom>
    </border>
    <border>
      <left style="thin"/>
      <right style="thin"/>
      <top style="thin">
        <color theme="0" tint="-0.1499900072813034"/>
      </top>
      <bottom style="thin"/>
    </border>
    <border>
      <left/>
      <right/>
      <top style="thin">
        <color theme="0" tint="-0.1499900072813034"/>
      </top>
      <bottom/>
    </border>
    <border>
      <left style="thin"/>
      <right style="thin"/>
      <top style="thin"/>
      <bottom/>
    </border>
    <border>
      <left style="thin"/>
      <right style="thin"/>
      <top/>
      <bottom/>
    </border>
    <border>
      <left style="thin"/>
      <right/>
      <top/>
      <bottom/>
    </border>
    <border>
      <left/>
      <right style="thin"/>
      <top/>
      <bottom/>
    </border>
    <border>
      <left style="thin"/>
      <right/>
      <top style="thin">
        <color rgb="FF999999"/>
      </top>
      <bottom/>
    </border>
    <border>
      <left/>
      <right/>
      <top style="thin">
        <color rgb="FF999999"/>
      </top>
      <bottom/>
    </border>
    <border>
      <left/>
      <right style="thin"/>
      <top style="thin">
        <color rgb="FF999999"/>
      </top>
      <bottom/>
    </border>
    <border>
      <left style="thin"/>
      <right/>
      <top style="thin">
        <color rgb="FF999999"/>
      </top>
      <bottom style="thin"/>
    </border>
    <border>
      <left/>
      <right/>
      <top style="thin">
        <color rgb="FF999999"/>
      </top>
      <bottom style="thin"/>
    </border>
    <border>
      <left/>
      <right style="thin"/>
      <top style="thin">
        <color rgb="FF999999"/>
      </top>
      <bottom style="thin"/>
    </border>
    <border>
      <left style="thin">
        <color rgb="FF999999"/>
      </left>
      <right/>
      <top style="thin">
        <color rgb="FF999999"/>
      </top>
      <bottom/>
    </border>
    <border>
      <left style="thin">
        <color rgb="FF999999"/>
      </left>
      <right/>
      <top/>
      <bottom/>
    </border>
    <border>
      <left/>
      <right style="thin">
        <color rgb="FF999999"/>
      </right>
      <top style="thin">
        <color rgb="FF999999"/>
      </top>
      <bottom/>
    </border>
    <border>
      <left/>
      <right style="thin">
        <color rgb="FF999999"/>
      </right>
      <top/>
      <bottom/>
    </border>
    <border>
      <left style="thin">
        <color rgb="FF999999"/>
      </left>
      <right/>
      <top style="thin">
        <color rgb="FF999999"/>
      </top>
      <bottom style="thin">
        <color rgb="FF999999"/>
      </bottom>
    </border>
    <border>
      <left style="thin">
        <color indexed="9"/>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style="thin">
        <color rgb="FF999999"/>
      </left>
      <right style="thin">
        <color rgb="FF999999"/>
      </right>
      <top style="thin">
        <color rgb="FF999999"/>
      </top>
      <bottom/>
    </border>
    <border>
      <left style="thin">
        <color rgb="FF999999"/>
      </left>
      <right style="thin">
        <color rgb="FF999999"/>
      </right>
      <top/>
      <bottom style="thin">
        <color rgb="FF999999"/>
      </bottom>
    </border>
    <border>
      <left style="thin">
        <color rgb="FF999999"/>
      </left>
      <right style="thin">
        <color rgb="FF999999"/>
      </right>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5" fillId="24" borderId="0" applyNumberFormat="0" applyBorder="0" applyAlignment="0" applyProtection="0"/>
    <xf numFmtId="0" fontId="8" fillId="25"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 fillId="25"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 fillId="25" borderId="0" applyNumberFormat="0" applyBorder="0" applyAlignment="0" applyProtection="0"/>
    <xf numFmtId="0" fontId="85" fillId="26" borderId="0" applyNumberFormat="0" applyBorder="0" applyAlignment="0" applyProtection="0"/>
    <xf numFmtId="0" fontId="8" fillId="17"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 fillId="17" borderId="0" applyNumberFormat="0" applyBorder="0" applyAlignment="0" applyProtection="0"/>
    <xf numFmtId="0" fontId="85" fillId="26" borderId="0" applyNumberFormat="0" applyBorder="0" applyAlignment="0" applyProtection="0"/>
    <xf numFmtId="0" fontId="85" fillId="26" borderId="0" applyNumberFormat="0" applyBorder="0" applyAlignment="0" applyProtection="0"/>
    <xf numFmtId="0" fontId="8" fillId="17" borderId="0" applyNumberFormat="0" applyBorder="0" applyAlignment="0" applyProtection="0"/>
    <xf numFmtId="0" fontId="85" fillId="27" borderId="0" applyNumberFormat="0" applyBorder="0" applyAlignment="0" applyProtection="0"/>
    <xf numFmtId="0" fontId="8" fillId="19"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 fillId="19"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 fillId="19" borderId="0" applyNumberFormat="0" applyBorder="0" applyAlignment="0" applyProtection="0"/>
    <xf numFmtId="0" fontId="85" fillId="28" borderId="0" applyNumberFormat="0" applyBorder="0" applyAlignment="0" applyProtection="0"/>
    <xf numFmtId="0" fontId="8" fillId="2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 fillId="29"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8" fillId="31"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 fillId="31"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8" fillId="31" borderId="0" applyNumberFormat="0" applyBorder="0" applyAlignment="0" applyProtection="0"/>
    <xf numFmtId="0" fontId="85"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9" fillId="7" borderId="0" applyNumberFormat="0" applyBorder="0" applyAlignment="0" applyProtection="0"/>
    <xf numFmtId="0" fontId="86" fillId="34" borderId="0" applyNumberFormat="0" applyBorder="0" applyAlignment="0" applyProtection="0"/>
    <xf numFmtId="0" fontId="86" fillId="34" borderId="0" applyNumberFormat="0" applyBorder="0" applyAlignment="0" applyProtection="0"/>
    <xf numFmtId="0" fontId="9" fillId="7" borderId="0" applyNumberFormat="0" applyBorder="0" applyAlignment="0" applyProtection="0"/>
    <xf numFmtId="0" fontId="86" fillId="34" borderId="0" applyNumberFormat="0" applyBorder="0" applyAlignment="0" applyProtection="0"/>
    <xf numFmtId="0" fontId="87" fillId="35" borderId="1" applyNumberFormat="0" applyAlignment="0" applyProtection="0"/>
    <xf numFmtId="0" fontId="10" fillId="36" borderId="2" applyNumberFormat="0" applyAlignment="0" applyProtection="0"/>
    <xf numFmtId="0" fontId="87" fillId="35" borderId="1" applyNumberFormat="0" applyAlignment="0" applyProtection="0"/>
    <xf numFmtId="0" fontId="87" fillId="35" borderId="1" applyNumberFormat="0" applyAlignment="0" applyProtection="0"/>
    <xf numFmtId="0" fontId="87" fillId="35" borderId="1" applyNumberFormat="0" applyAlignment="0" applyProtection="0"/>
    <xf numFmtId="0" fontId="10" fillId="36" borderId="2" applyNumberFormat="0" applyAlignment="0" applyProtection="0"/>
    <xf numFmtId="0" fontId="87" fillId="35" borderId="1" applyNumberFormat="0" applyAlignment="0" applyProtection="0"/>
    <xf numFmtId="0" fontId="87" fillId="35" borderId="1" applyNumberFormat="0" applyAlignment="0" applyProtection="0"/>
    <xf numFmtId="0" fontId="10" fillId="36" borderId="2" applyNumberFormat="0" applyAlignment="0" applyProtection="0"/>
    <xf numFmtId="0" fontId="88" fillId="37" borderId="3" applyNumberFormat="0" applyAlignment="0" applyProtection="0"/>
    <xf numFmtId="0" fontId="11" fillId="38" borderId="4" applyNumberFormat="0" applyAlignment="0" applyProtection="0"/>
    <xf numFmtId="0" fontId="88" fillId="37" borderId="3" applyNumberFormat="0" applyAlignment="0" applyProtection="0"/>
    <xf numFmtId="0" fontId="88" fillId="37" borderId="3" applyNumberFormat="0" applyAlignment="0" applyProtection="0"/>
    <xf numFmtId="0" fontId="88" fillId="37" borderId="3" applyNumberFormat="0" applyAlignment="0" applyProtection="0"/>
    <xf numFmtId="0" fontId="11" fillId="38" borderId="4" applyNumberFormat="0" applyAlignment="0" applyProtection="0"/>
    <xf numFmtId="0" fontId="88" fillId="37" borderId="3" applyNumberFormat="0" applyAlignment="0" applyProtection="0"/>
    <xf numFmtId="0" fontId="88" fillId="37" borderId="3" applyNumberFormat="0" applyAlignment="0" applyProtection="0"/>
    <xf numFmtId="0" fontId="11" fillId="38" borderId="4" applyNumberFormat="0" applyAlignment="0" applyProtection="0"/>
    <xf numFmtId="0" fontId="89" fillId="0" borderId="5" applyNumberFormat="0" applyFill="0" applyAlignment="0" applyProtection="0"/>
    <xf numFmtId="0" fontId="12" fillId="0" borderId="6"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12" fillId="0" borderId="6" applyNumberFormat="0" applyFill="0" applyAlignment="0" applyProtection="0"/>
    <xf numFmtId="0" fontId="89" fillId="0" borderId="5" applyNumberFormat="0" applyFill="0" applyAlignment="0" applyProtection="0"/>
    <xf numFmtId="0" fontId="89" fillId="0" borderId="5" applyNumberFormat="0" applyFill="0" applyAlignment="0" applyProtection="0"/>
    <xf numFmtId="0" fontId="12" fillId="0" borderId="6" applyNumberFormat="0" applyFill="0" applyAlignment="0" applyProtection="0"/>
    <xf numFmtId="0" fontId="90" fillId="0" borderId="7" applyNumberFormat="0" applyFill="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3" fillId="0" borderId="0" applyNumberFormat="0" applyFill="0" applyBorder="0" applyAlignment="0" applyProtection="0"/>
    <xf numFmtId="0" fontId="85" fillId="39" borderId="0" applyNumberFormat="0" applyBorder="0" applyAlignment="0" applyProtection="0"/>
    <xf numFmtId="0" fontId="8" fillId="40"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 fillId="40"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 fillId="40" borderId="0" applyNumberFormat="0" applyBorder="0" applyAlignment="0" applyProtection="0"/>
    <xf numFmtId="0" fontId="85" fillId="41" borderId="0" applyNumberFormat="0" applyBorder="0" applyAlignment="0" applyProtection="0"/>
    <xf numFmtId="0" fontId="8" fillId="42"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 fillId="42" borderId="0" applyNumberFormat="0" applyBorder="0" applyAlignment="0" applyProtection="0"/>
    <xf numFmtId="0" fontId="85" fillId="41" borderId="0" applyNumberFormat="0" applyBorder="0" applyAlignment="0" applyProtection="0"/>
    <xf numFmtId="0" fontId="85" fillId="41" borderId="0" applyNumberFormat="0" applyBorder="0" applyAlignment="0" applyProtection="0"/>
    <xf numFmtId="0" fontId="8" fillId="42" borderId="0" applyNumberFormat="0" applyBorder="0" applyAlignment="0" applyProtection="0"/>
    <xf numFmtId="0" fontId="85" fillId="43" borderId="0" applyNumberFormat="0" applyBorder="0" applyAlignment="0" applyProtection="0"/>
    <xf numFmtId="0" fontId="8" fillId="44"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 fillId="44"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 fillId="44" borderId="0" applyNumberFormat="0" applyBorder="0" applyAlignment="0" applyProtection="0"/>
    <xf numFmtId="0" fontId="85" fillId="45" borderId="0" applyNumberFormat="0" applyBorder="0" applyAlignment="0" applyProtection="0"/>
    <xf numFmtId="0" fontId="8" fillId="29"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 fillId="29"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 fillId="29" borderId="0" applyNumberFormat="0" applyBorder="0" applyAlignment="0" applyProtection="0"/>
    <xf numFmtId="0" fontId="85" fillId="46" borderId="0" applyNumberFormat="0" applyBorder="0" applyAlignment="0" applyProtection="0"/>
    <xf numFmtId="0" fontId="8" fillId="31"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31"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 fillId="31" borderId="0" applyNumberFormat="0" applyBorder="0" applyAlignment="0" applyProtection="0"/>
    <xf numFmtId="0" fontId="85" fillId="47" borderId="0" applyNumberFormat="0" applyBorder="0" applyAlignment="0" applyProtection="0"/>
    <xf numFmtId="0" fontId="8" fillId="48"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 fillId="48" borderId="0" applyNumberFormat="0" applyBorder="0" applyAlignment="0" applyProtection="0"/>
    <xf numFmtId="0" fontId="85" fillId="47" borderId="0" applyNumberFormat="0" applyBorder="0" applyAlignment="0" applyProtection="0"/>
    <xf numFmtId="0" fontId="85" fillId="47" borderId="0" applyNumberFormat="0" applyBorder="0" applyAlignment="0" applyProtection="0"/>
    <xf numFmtId="0" fontId="8" fillId="48" borderId="0" applyNumberFormat="0" applyBorder="0" applyAlignment="0" applyProtection="0"/>
    <xf numFmtId="0" fontId="92" fillId="49" borderId="1" applyNumberFormat="0" applyAlignment="0" applyProtection="0"/>
    <xf numFmtId="0" fontId="14" fillId="13" borderId="2" applyNumberFormat="0" applyAlignment="0" applyProtection="0"/>
    <xf numFmtId="0" fontId="92" fillId="49" borderId="1" applyNumberFormat="0" applyAlignment="0" applyProtection="0"/>
    <xf numFmtId="0" fontId="92" fillId="49" borderId="1" applyNumberFormat="0" applyAlignment="0" applyProtection="0"/>
    <xf numFmtId="0" fontId="92" fillId="49" borderId="1" applyNumberFormat="0" applyAlignment="0" applyProtection="0"/>
    <xf numFmtId="0" fontId="14" fillId="13" borderId="2" applyNumberFormat="0" applyAlignment="0" applyProtection="0"/>
    <xf numFmtId="0" fontId="92" fillId="49" borderId="1" applyNumberFormat="0" applyAlignment="0" applyProtection="0"/>
    <xf numFmtId="0" fontId="92" fillId="49" borderId="1" applyNumberFormat="0" applyAlignment="0" applyProtection="0"/>
    <xf numFmtId="0" fontId="14" fillId="13" borderId="2" applyNumberFormat="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95" fillId="0" borderId="0" applyNumberFormat="0" applyFill="0" applyBorder="0" applyAlignment="0" applyProtection="0"/>
    <xf numFmtId="0" fontId="96" fillId="50" borderId="0" applyNumberFormat="0" applyBorder="0" applyAlignment="0" applyProtection="0"/>
    <xf numFmtId="0" fontId="15" fillId="5"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15" fillId="5" borderId="0" applyNumberFormat="0" applyBorder="0" applyAlignment="0" applyProtection="0"/>
    <xf numFmtId="0" fontId="96" fillId="50" borderId="0" applyNumberFormat="0" applyBorder="0" applyAlignment="0" applyProtection="0"/>
    <xf numFmtId="0" fontId="96" fillId="50" borderId="0" applyNumberFormat="0" applyBorder="0" applyAlignment="0" applyProtection="0"/>
    <xf numFmtId="0" fontId="15" fillId="5" borderId="0" applyNumberFormat="0" applyBorder="0" applyAlignment="0" applyProtection="0"/>
    <xf numFmtId="166" fontId="0" fillId="0" borderId="0" applyFont="0" applyFill="0" applyBorder="0" applyAlignment="0" applyProtection="0"/>
    <xf numFmtId="165" fontId="0"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168"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7" fontId="0"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97" fillId="51" borderId="0" applyNumberFormat="0" applyBorder="0" applyAlignment="0" applyProtection="0"/>
    <xf numFmtId="0" fontId="16" fillId="52"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16" fillId="52" borderId="0" applyNumberFormat="0" applyBorder="0" applyAlignment="0" applyProtection="0"/>
    <xf numFmtId="0" fontId="97" fillId="51" borderId="0" applyNumberFormat="0" applyBorder="0" applyAlignment="0" applyProtection="0"/>
    <xf numFmtId="0" fontId="97"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9" fillId="35" borderId="10" applyNumberFormat="0" applyAlignment="0" applyProtection="0"/>
    <xf numFmtId="0" fontId="17" fillId="36" borderId="11" applyNumberFormat="0" applyAlignment="0" applyProtection="0"/>
    <xf numFmtId="0" fontId="99" fillId="35" borderId="10" applyNumberFormat="0" applyAlignment="0" applyProtection="0"/>
    <xf numFmtId="0" fontId="99" fillId="35" borderId="10" applyNumberFormat="0" applyAlignment="0" applyProtection="0"/>
    <xf numFmtId="0" fontId="99" fillId="35" borderId="10" applyNumberFormat="0" applyAlignment="0" applyProtection="0"/>
    <xf numFmtId="0" fontId="17" fillId="36" borderId="11" applyNumberFormat="0" applyAlignment="0" applyProtection="0"/>
    <xf numFmtId="0" fontId="99" fillId="35" borderId="10" applyNumberFormat="0" applyAlignment="0" applyProtection="0"/>
    <xf numFmtId="0" fontId="99" fillId="35" borderId="10" applyNumberFormat="0" applyAlignment="0" applyProtection="0"/>
    <xf numFmtId="0" fontId="17" fillId="36" borderId="11" applyNumberFormat="0" applyAlignment="0" applyProtection="0"/>
    <xf numFmtId="0" fontId="100" fillId="0" borderId="0" applyNumberFormat="0" applyFill="0" applyBorder="0" applyAlignment="0" applyProtection="0"/>
    <xf numFmtId="0" fontId="18"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8"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20" fillId="0" borderId="12" applyNumberFormat="0" applyFill="0" applyAlignment="0" applyProtection="0"/>
    <xf numFmtId="0" fontId="90" fillId="0" borderId="7" applyNumberFormat="0" applyFill="0" applyAlignment="0" applyProtection="0"/>
    <xf numFmtId="0" fontId="90" fillId="0" borderId="7" applyNumberFormat="0" applyFill="0" applyAlignment="0" applyProtection="0"/>
    <xf numFmtId="0" fontId="90" fillId="0" borderId="7" applyNumberFormat="0" applyFill="0" applyAlignment="0" applyProtection="0"/>
    <xf numFmtId="0" fontId="20" fillId="0" borderId="12" applyNumberFormat="0" applyFill="0" applyAlignment="0" applyProtection="0"/>
    <xf numFmtId="0" fontId="90" fillId="0" borderId="7" applyNumberFormat="0" applyFill="0" applyAlignment="0" applyProtection="0"/>
    <xf numFmtId="0" fontId="90" fillId="0" borderId="7" applyNumberFormat="0" applyFill="0" applyAlignment="0" applyProtection="0"/>
    <xf numFmtId="0" fontId="20" fillId="0" borderId="12" applyNumberFormat="0" applyFill="0" applyAlignment="0" applyProtection="0"/>
    <xf numFmtId="0" fontId="103" fillId="0" borderId="13" applyNumberFormat="0" applyFill="0" applyAlignment="0" applyProtection="0"/>
    <xf numFmtId="0" fontId="21" fillId="0" borderId="14"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21" fillId="0" borderId="14" applyNumberFormat="0" applyFill="0" applyAlignment="0" applyProtection="0"/>
    <xf numFmtId="0" fontId="103" fillId="0" borderId="13" applyNumberFormat="0" applyFill="0" applyAlignment="0" applyProtection="0"/>
    <xf numFmtId="0" fontId="103" fillId="0" borderId="13" applyNumberFormat="0" applyFill="0" applyAlignment="0" applyProtection="0"/>
    <xf numFmtId="0" fontId="21" fillId="0" borderId="14" applyNumberFormat="0" applyFill="0" applyAlignment="0" applyProtection="0"/>
    <xf numFmtId="0" fontId="91" fillId="0" borderId="15" applyNumberFormat="0" applyFill="0" applyAlignment="0" applyProtection="0"/>
    <xf numFmtId="0" fontId="13" fillId="0" borderId="16"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13" fillId="0" borderId="16" applyNumberFormat="0" applyFill="0" applyAlignment="0" applyProtection="0"/>
    <xf numFmtId="0" fontId="91" fillId="0" borderId="15" applyNumberFormat="0" applyFill="0" applyAlignment="0" applyProtection="0"/>
    <xf numFmtId="0" fontId="91"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5" fillId="0" borderId="0" applyNumberFormat="0" applyFill="0" applyBorder="0" applyAlignment="0" applyProtection="0"/>
    <xf numFmtId="0" fontId="104" fillId="0" borderId="17" applyNumberFormat="0" applyFill="0" applyAlignment="0" applyProtection="0"/>
    <xf numFmtId="0" fontId="6" fillId="0" borderId="18" applyNumberFormat="0" applyFill="0" applyAlignment="0" applyProtection="0"/>
    <xf numFmtId="0" fontId="104" fillId="0" borderId="17" applyNumberFormat="0" applyFill="0" applyAlignment="0" applyProtection="0"/>
    <xf numFmtId="0" fontId="104" fillId="0" borderId="17" applyNumberFormat="0" applyFill="0" applyAlignment="0" applyProtection="0"/>
    <xf numFmtId="0" fontId="104" fillId="0" borderId="17" applyNumberFormat="0" applyFill="0" applyAlignment="0" applyProtection="0"/>
    <xf numFmtId="0" fontId="6" fillId="0" borderId="18" applyNumberFormat="0" applyFill="0" applyAlignment="0" applyProtection="0"/>
    <xf numFmtId="0" fontId="104" fillId="0" borderId="17" applyNumberFormat="0" applyFill="0" applyAlignment="0" applyProtection="0"/>
    <xf numFmtId="0" fontId="104" fillId="0" borderId="17" applyNumberFormat="0" applyFill="0" applyAlignment="0" applyProtection="0"/>
    <xf numFmtId="0" fontId="6" fillId="0" borderId="18" applyNumberFormat="0" applyFill="0" applyAlignment="0" applyProtection="0"/>
  </cellStyleXfs>
  <cellXfs count="389">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lignment/>
      <protection/>
    </xf>
    <xf numFmtId="0" fontId="22" fillId="55" borderId="20"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5"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5" fillId="55" borderId="0" xfId="372" applyFont="1" applyFill="1" applyBorder="1" applyAlignment="1" applyProtection="1">
      <alignment horizontal="center"/>
      <protection/>
    </xf>
    <xf numFmtId="0" fontId="105"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6"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1" xfId="372" applyFont="1" applyFill="1" applyBorder="1" applyAlignment="1" applyProtection="1">
      <alignment horizontal="center" vertical="center"/>
      <protection/>
    </xf>
    <xf numFmtId="0" fontId="22" fillId="55" borderId="21" xfId="372" applyFont="1" applyFill="1" applyBorder="1" applyAlignment="1" applyProtection="1">
      <alignment horizontal="left" vertical="center"/>
      <protection/>
    </xf>
    <xf numFmtId="0" fontId="22" fillId="55" borderId="21"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94" fillId="55" borderId="0" xfId="286" applyFont="1" applyFill="1" applyAlignment="1" applyProtection="1">
      <alignment/>
      <protection/>
    </xf>
    <xf numFmtId="0" fontId="94" fillId="55" borderId="0" xfId="286" applyFont="1" applyFill="1" applyBorder="1" applyAlignment="1" applyProtection="1">
      <alignment horizontal="right"/>
      <protection/>
    </xf>
    <xf numFmtId="0" fontId="94" fillId="55" borderId="0" xfId="286" applyFont="1" applyFill="1" applyBorder="1" applyAlignment="1" applyProtection="1" quotePrefix="1">
      <alignment horizontal="right"/>
      <protection/>
    </xf>
    <xf numFmtId="0" fontId="107" fillId="56" borderId="21" xfId="0" applyFont="1" applyFill="1" applyBorder="1" applyAlignment="1">
      <alignment vertical="center"/>
    </xf>
    <xf numFmtId="0" fontId="107" fillId="56" borderId="21" xfId="0" applyFont="1" applyFill="1" applyBorder="1" applyAlignment="1">
      <alignment horizontal="center" vertical="center" wrapText="1"/>
    </xf>
    <xf numFmtId="3" fontId="108" fillId="55" borderId="22"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108" fillId="55" borderId="0" xfId="0" applyFont="1" applyFill="1" applyAlignment="1">
      <alignment/>
    </xf>
    <xf numFmtId="3" fontId="107" fillId="55" borderId="23" xfId="0" applyNumberFormat="1" applyFont="1" applyFill="1" applyBorder="1" applyAlignment="1" quotePrefix="1">
      <alignment horizontal="center" vertical="center" wrapText="1"/>
    </xf>
    <xf numFmtId="3" fontId="107" fillId="55" borderId="24" xfId="0" applyNumberFormat="1" applyFont="1" applyFill="1" applyBorder="1" applyAlignment="1" quotePrefix="1">
      <alignment horizontal="center" vertical="center" wrapText="1"/>
    </xf>
    <xf numFmtId="170" fontId="107" fillId="55" borderId="24" xfId="0" applyNumberFormat="1" applyFont="1" applyFill="1" applyBorder="1" applyAlignment="1">
      <alignment horizontal="center" vertical="center" wrapText="1"/>
    </xf>
    <xf numFmtId="3" fontId="107" fillId="55" borderId="24" xfId="0" applyNumberFormat="1" applyFont="1" applyFill="1" applyBorder="1" applyAlignment="1">
      <alignment horizontal="center" vertical="center" wrapText="1"/>
    </xf>
    <xf numFmtId="170" fontId="107" fillId="55" borderId="25" xfId="0" applyNumberFormat="1" applyFont="1" applyFill="1" applyBorder="1" applyAlignment="1">
      <alignment horizontal="center" vertical="center" wrapText="1"/>
    </xf>
    <xf numFmtId="3" fontId="108" fillId="55" borderId="0" xfId="0" applyNumberFormat="1" applyFont="1" applyFill="1" applyAlignment="1">
      <alignment/>
    </xf>
    <xf numFmtId="0" fontId="94" fillId="55" borderId="0" xfId="286" applyFont="1" applyFill="1" applyAlignment="1">
      <alignment/>
    </xf>
    <xf numFmtId="170"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3" fontId="2" fillId="55" borderId="0" xfId="362" applyNumberFormat="1" applyFont="1" applyFill="1">
      <alignment/>
      <protection/>
    </xf>
    <xf numFmtId="0" fontId="109" fillId="55" borderId="0" xfId="0" applyFont="1" applyFill="1" applyAlignment="1">
      <alignment/>
    </xf>
    <xf numFmtId="0" fontId="108" fillId="55" borderId="0" xfId="0" applyFont="1" applyFill="1" applyAlignment="1">
      <alignment horizontal="center"/>
    </xf>
    <xf numFmtId="0" fontId="107" fillId="55" borderId="21" xfId="0" applyFont="1" applyFill="1" applyBorder="1" applyAlignment="1">
      <alignment vertical="center"/>
    </xf>
    <xf numFmtId="0" fontId="110" fillId="55" borderId="0" xfId="0" applyFont="1" applyFill="1" applyAlignment="1">
      <alignment horizontal="center" vertical="center" readingOrder="1"/>
    </xf>
    <xf numFmtId="0" fontId="108" fillId="55" borderId="0" xfId="0" applyFont="1" applyFill="1" applyBorder="1" applyAlignment="1">
      <alignment/>
    </xf>
    <xf numFmtId="0" fontId="111" fillId="55" borderId="0" xfId="286" applyFont="1" applyFill="1" applyAlignment="1">
      <alignment/>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0" fontId="0" fillId="55" borderId="0" xfId="0" applyFill="1" applyAlignment="1">
      <alignment/>
    </xf>
    <xf numFmtId="0" fontId="112" fillId="55" borderId="0" xfId="0" applyFont="1" applyFill="1" applyAlignment="1">
      <alignment/>
    </xf>
    <xf numFmtId="0" fontId="112" fillId="55" borderId="0" xfId="358" applyFont="1" applyFill="1">
      <alignment/>
      <protection/>
    </xf>
    <xf numFmtId="0" fontId="0" fillId="55" borderId="0" xfId="0" applyFill="1" applyAlignment="1">
      <alignment horizontal="center" vertical="center"/>
    </xf>
    <xf numFmtId="0" fontId="113" fillId="55" borderId="0" xfId="358" applyFont="1" applyFill="1" applyAlignment="1">
      <alignment vertical="top"/>
      <protection/>
    </xf>
    <xf numFmtId="0" fontId="114" fillId="55" borderId="0" xfId="358" applyFont="1" applyFill="1" applyAlignment="1">
      <alignment horizontal="left" vertical="top"/>
      <protection/>
    </xf>
    <xf numFmtId="17" fontId="115" fillId="55" borderId="0" xfId="358" applyNumberFormat="1" applyFont="1" applyFill="1" applyAlignment="1" quotePrefix="1">
      <alignment vertical="center"/>
      <protection/>
    </xf>
    <xf numFmtId="0" fontId="115" fillId="55" borderId="0" xfId="358" applyFont="1" applyFill="1" applyAlignment="1">
      <alignment vertical="center"/>
      <protection/>
    </xf>
    <xf numFmtId="0" fontId="116" fillId="55" borderId="0" xfId="358" applyFont="1" applyFill="1" applyAlignment="1">
      <alignment horizontal="left" vertical="center"/>
      <protection/>
    </xf>
    <xf numFmtId="169" fontId="2" fillId="55" borderId="0" xfId="362" applyNumberFormat="1" applyFont="1" applyFill="1" applyBorder="1" applyAlignment="1">
      <alignment horizontal="center"/>
      <protection/>
    </xf>
    <xf numFmtId="3" fontId="2" fillId="55" borderId="0" xfId="305" applyNumberFormat="1" applyFont="1" applyFill="1" applyBorder="1" applyAlignment="1">
      <alignment horizontal="center" vertical="center"/>
    </xf>
    <xf numFmtId="170" fontId="2" fillId="55" borderId="0" xfId="305" applyNumberFormat="1" applyFont="1" applyFill="1" applyBorder="1" applyAlignment="1">
      <alignment horizontal="center" vertical="center" wrapText="1"/>
    </xf>
    <xf numFmtId="170" fontId="2" fillId="55" borderId="0" xfId="362" applyNumberFormat="1" applyFont="1" applyFill="1" applyBorder="1" applyAlignment="1">
      <alignment horizontal="center"/>
      <protection/>
    </xf>
    <xf numFmtId="0" fontId="2" fillId="55" borderId="0" xfId="350" applyFont="1" applyFill="1" applyBorder="1">
      <alignment/>
      <protection/>
    </xf>
    <xf numFmtId="0" fontId="107" fillId="55" borderId="21" xfId="0" applyFont="1" applyFill="1" applyBorder="1" applyAlignment="1">
      <alignment horizontal="center" vertical="center" wrapText="1"/>
    </xf>
    <xf numFmtId="170" fontId="2" fillId="55" borderId="0" xfId="305" applyNumberFormat="1" applyFont="1" applyFill="1" applyBorder="1" applyAlignment="1">
      <alignment horizontal="center" vertical="center"/>
    </xf>
    <xf numFmtId="14" fontId="108" fillId="55" borderId="26" xfId="0" applyNumberFormat="1" applyFont="1" applyFill="1" applyBorder="1" applyAlignment="1">
      <alignment horizontal="left"/>
    </xf>
    <xf numFmtId="3" fontId="108" fillId="55" borderId="26" xfId="0" applyNumberFormat="1" applyFont="1" applyFill="1" applyBorder="1" applyAlignment="1">
      <alignment horizontal="center"/>
    </xf>
    <xf numFmtId="14" fontId="108" fillId="55" borderId="27" xfId="0" applyNumberFormat="1" applyFont="1" applyFill="1" applyBorder="1" applyAlignment="1">
      <alignment horizontal="left"/>
    </xf>
    <xf numFmtId="3" fontId="108" fillId="55" borderId="27" xfId="0" applyNumberFormat="1" applyFont="1" applyFill="1" applyBorder="1" applyAlignment="1">
      <alignment horizontal="center"/>
    </xf>
    <xf numFmtId="174" fontId="108" fillId="55" borderId="28" xfId="0" applyNumberFormat="1" applyFont="1" applyFill="1" applyBorder="1" applyAlignment="1">
      <alignment horizontal="left"/>
    </xf>
    <xf numFmtId="174" fontId="108" fillId="55" borderId="26" xfId="0" applyNumberFormat="1" applyFont="1" applyFill="1" applyBorder="1" applyAlignment="1">
      <alignment horizontal="left"/>
    </xf>
    <xf numFmtId="0" fontId="2" fillId="55" borderId="29" xfId="362" applyFont="1" applyFill="1" applyBorder="1">
      <alignment/>
      <protection/>
    </xf>
    <xf numFmtId="0" fontId="2" fillId="55" borderId="27" xfId="362" applyFont="1" applyFill="1" applyBorder="1">
      <alignment/>
      <protection/>
    </xf>
    <xf numFmtId="0" fontId="107"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0" fontId="0" fillId="55" borderId="0" xfId="0" applyFont="1" applyFill="1" applyAlignment="1">
      <alignment/>
    </xf>
    <xf numFmtId="0" fontId="117" fillId="55" borderId="0" xfId="358" applyFont="1" applyFill="1" applyAlignment="1">
      <alignment horizontal="center"/>
      <protection/>
    </xf>
    <xf numFmtId="0" fontId="112" fillId="55" borderId="0" xfId="358" applyFont="1" applyFill="1" applyAlignment="1">
      <alignment horizontal="center"/>
      <protection/>
    </xf>
    <xf numFmtId="0" fontId="117" fillId="55" borderId="0" xfId="358" applyFont="1" applyFill="1" applyAlignment="1">
      <alignment/>
      <protection/>
    </xf>
    <xf numFmtId="0" fontId="112" fillId="55" borderId="0" xfId="358" applyFont="1" applyFill="1" applyAlignment="1">
      <alignment/>
      <protection/>
    </xf>
    <xf numFmtId="0" fontId="27" fillId="55" borderId="0" xfId="286" applyFont="1" applyFill="1" applyAlignment="1">
      <alignment vertical="center"/>
    </xf>
    <xf numFmtId="0" fontId="27" fillId="55" borderId="0" xfId="286" applyFont="1" applyFill="1" applyAlignment="1">
      <alignment horizontal="center" vertical="center"/>
    </xf>
    <xf numFmtId="0" fontId="117" fillId="55" borderId="0" xfId="358" applyFont="1" applyFill="1" applyAlignment="1">
      <alignment vertical="center"/>
      <protection/>
    </xf>
    <xf numFmtId="0" fontId="107" fillId="55" borderId="0" xfId="0" applyFont="1" applyFill="1" applyBorder="1" applyAlignment="1">
      <alignment horizontal="center"/>
    </xf>
    <xf numFmtId="170" fontId="107" fillId="55" borderId="0" xfId="0" applyNumberFormat="1" applyFont="1" applyFill="1" applyBorder="1" applyAlignment="1">
      <alignment horizontal="center" vertical="center" wrapText="1"/>
    </xf>
    <xf numFmtId="0" fontId="107" fillId="56" borderId="0" xfId="0" applyFont="1" applyFill="1" applyBorder="1" applyAlignment="1">
      <alignment horizontal="center" vertical="center" wrapText="1"/>
    </xf>
    <xf numFmtId="3" fontId="108" fillId="55" borderId="0" xfId="0" applyNumberFormat="1" applyFont="1" applyFill="1" applyBorder="1" applyAlignment="1">
      <alignment horizontal="center"/>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117" fillId="55" borderId="0" xfId="358" applyFont="1" applyFill="1" applyAlignment="1">
      <alignment horizontal="center"/>
      <protection/>
    </xf>
    <xf numFmtId="3" fontId="2" fillId="0" borderId="0" xfId="362" applyNumberFormat="1" applyFont="1" applyFill="1">
      <alignment/>
      <protection/>
    </xf>
    <xf numFmtId="17" fontId="2" fillId="0" borderId="0" xfId="362" applyNumberFormat="1" applyFont="1" applyFill="1">
      <alignment/>
      <protection/>
    </xf>
    <xf numFmtId="0" fontId="112" fillId="55" borderId="0" xfId="358" applyFont="1" applyFill="1" applyAlignment="1">
      <alignment wrapText="1"/>
      <protection/>
    </xf>
    <xf numFmtId="17" fontId="112" fillId="55" borderId="0" xfId="358" applyNumberFormat="1" applyFont="1" applyFill="1" applyAlignment="1" quotePrefix="1">
      <alignment horizontal="center"/>
      <protection/>
    </xf>
    <xf numFmtId="0" fontId="24" fillId="55" borderId="0" xfId="366" applyFont="1" applyFill="1" applyBorder="1" applyAlignment="1">
      <alignment vertical="center" wrapText="1"/>
      <protection/>
    </xf>
    <xf numFmtId="0" fontId="22" fillId="55" borderId="0" xfId="362" applyFont="1" applyFill="1" applyBorder="1" applyAlignment="1">
      <alignment horizontal="center"/>
      <protection/>
    </xf>
    <xf numFmtId="9" fontId="2" fillId="55" borderId="0" xfId="382" applyFont="1" applyFill="1" applyAlignment="1">
      <alignment/>
    </xf>
    <xf numFmtId="0" fontId="118" fillId="55" borderId="0" xfId="362" applyFont="1" applyFill="1">
      <alignment/>
      <protection/>
    </xf>
    <xf numFmtId="3" fontId="108" fillId="55" borderId="28" xfId="0" applyNumberFormat="1" applyFont="1" applyFill="1" applyBorder="1" applyAlignment="1">
      <alignment horizontal="center"/>
    </xf>
    <xf numFmtId="0" fontId="119" fillId="55" borderId="0" xfId="0" applyFont="1" applyFill="1" applyAlignment="1">
      <alignment/>
    </xf>
    <xf numFmtId="175" fontId="119" fillId="55" borderId="0" xfId="382" applyNumberFormat="1" applyFont="1" applyFill="1" applyAlignment="1">
      <alignment/>
    </xf>
    <xf numFmtId="0" fontId="120" fillId="55" borderId="0" xfId="286" applyFont="1" applyFill="1" applyAlignment="1">
      <alignment/>
    </xf>
    <xf numFmtId="0" fontId="119" fillId="55" borderId="0" xfId="362" applyFont="1" applyFill="1">
      <alignment/>
      <protection/>
    </xf>
    <xf numFmtId="170" fontId="2" fillId="55" borderId="27" xfId="351" applyNumberFormat="1" applyFont="1" applyFill="1" applyBorder="1" applyAlignment="1">
      <alignment horizontal="center" vertical="center" wrapText="1"/>
      <protection/>
    </xf>
    <xf numFmtId="170" fontId="22" fillId="55" borderId="20" xfId="351" applyNumberFormat="1" applyFont="1" applyFill="1" applyBorder="1" applyAlignment="1">
      <alignment horizontal="center" vertical="center" wrapText="1"/>
      <protection/>
    </xf>
    <xf numFmtId="170" fontId="22" fillId="55" borderId="19" xfId="351" applyNumberFormat="1" applyFont="1" applyFill="1" applyBorder="1" applyAlignment="1">
      <alignment horizontal="center" vertical="center" wrapText="1"/>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19" fillId="55" borderId="0" xfId="0" applyNumberFormat="1" applyFont="1" applyFill="1" applyAlignment="1">
      <alignment/>
    </xf>
    <xf numFmtId="0" fontId="2" fillId="55" borderId="0" xfId="0" applyFont="1" applyFill="1" applyAlignment="1">
      <alignment/>
    </xf>
    <xf numFmtId="0" fontId="107" fillId="56" borderId="0" xfId="0" applyFont="1" applyFill="1" applyBorder="1" applyAlignment="1">
      <alignment horizontal="center"/>
    </xf>
    <xf numFmtId="0" fontId="107" fillId="56" borderId="30" xfId="0" applyFont="1" applyFill="1" applyBorder="1" applyAlignment="1">
      <alignment vertical="center"/>
    </xf>
    <xf numFmtId="0" fontId="107" fillId="56" borderId="31" xfId="0" applyFont="1" applyFill="1" applyBorder="1" applyAlignment="1">
      <alignment horizontal="center" vertical="center" wrapText="1"/>
    </xf>
    <xf numFmtId="0" fontId="107" fillId="56" borderId="22" xfId="0" applyFont="1" applyFill="1" applyBorder="1" applyAlignment="1">
      <alignment horizontal="center" vertical="center" wrapText="1"/>
    </xf>
    <xf numFmtId="0" fontId="107" fillId="56" borderId="32" xfId="0" applyFont="1" applyFill="1" applyBorder="1" applyAlignment="1">
      <alignment horizontal="center" vertical="center" wrapText="1"/>
    </xf>
    <xf numFmtId="174" fontId="108" fillId="55" borderId="33" xfId="0" applyNumberFormat="1" applyFont="1" applyFill="1" applyBorder="1" applyAlignment="1">
      <alignment horizontal="left"/>
    </xf>
    <xf numFmtId="3" fontId="108" fillId="55" borderId="34" xfId="0" applyNumberFormat="1" applyFont="1" applyFill="1" applyBorder="1" applyAlignment="1">
      <alignment horizontal="center"/>
    </xf>
    <xf numFmtId="3" fontId="108" fillId="55" borderId="35" xfId="0" applyNumberFormat="1" applyFont="1" applyFill="1" applyBorder="1" applyAlignment="1">
      <alignment horizontal="center"/>
    </xf>
    <xf numFmtId="174" fontId="108" fillId="55" borderId="36" xfId="0" applyNumberFormat="1" applyFont="1" applyFill="1" applyBorder="1" applyAlignment="1">
      <alignment horizontal="left"/>
    </xf>
    <xf numFmtId="3" fontId="108" fillId="55" borderId="31" xfId="0" applyNumberFormat="1" applyFont="1" applyFill="1" applyBorder="1" applyAlignment="1">
      <alignment horizontal="center"/>
    </xf>
    <xf numFmtId="3" fontId="108" fillId="55" borderId="32" xfId="0" applyNumberFormat="1" applyFont="1" applyFill="1" applyBorder="1" applyAlignment="1">
      <alignment horizontal="center"/>
    </xf>
    <xf numFmtId="3" fontId="2" fillId="55" borderId="0" xfId="0" applyNumberFormat="1" applyFont="1" applyFill="1" applyAlignment="1">
      <alignment/>
    </xf>
    <xf numFmtId="0" fontId="93" fillId="55" borderId="0" xfId="286" applyFill="1" applyBorder="1" applyAlignment="1" applyProtection="1">
      <alignment horizontal="right"/>
      <protection/>
    </xf>
    <xf numFmtId="0" fontId="22" fillId="55" borderId="30" xfId="0" applyFont="1" applyFill="1" applyBorder="1" applyAlignment="1">
      <alignment horizontal="center" vertical="center" wrapText="1"/>
    </xf>
    <xf numFmtId="0" fontId="22" fillId="55" borderId="30" xfId="0" applyFont="1" applyFill="1" applyBorder="1" applyAlignment="1">
      <alignment vertical="center" wrapText="1"/>
    </xf>
    <xf numFmtId="176" fontId="2" fillId="55" borderId="30" xfId="301" applyNumberFormat="1" applyFont="1" applyFill="1" applyBorder="1" applyAlignment="1">
      <alignment horizontal="center" vertical="center" wrapText="1"/>
    </xf>
    <xf numFmtId="5" fontId="2" fillId="55" borderId="30" xfId="336" applyNumberFormat="1" applyFont="1" applyFill="1" applyBorder="1" applyAlignment="1">
      <alignment horizontal="center" vertical="center" wrapText="1"/>
    </xf>
    <xf numFmtId="0" fontId="22" fillId="55" borderId="30" xfId="0" applyFont="1" applyFill="1" applyBorder="1" applyAlignment="1">
      <alignment vertical="center"/>
    </xf>
    <xf numFmtId="0" fontId="30" fillId="55" borderId="30" xfId="0" applyFont="1" applyFill="1" applyBorder="1" applyAlignment="1">
      <alignment horizontal="right" vertical="center" wrapText="1"/>
    </xf>
    <xf numFmtId="5" fontId="31" fillId="55" borderId="30" xfId="336" applyNumberFormat="1" applyFont="1" applyFill="1" applyBorder="1" applyAlignment="1">
      <alignment horizontal="right" vertical="center" wrapText="1"/>
    </xf>
    <xf numFmtId="0" fontId="30" fillId="55" borderId="30" xfId="0" applyFont="1" applyFill="1" applyBorder="1" applyAlignment="1">
      <alignment horizontal="right"/>
    </xf>
    <xf numFmtId="0" fontId="22" fillId="55" borderId="0" xfId="0" applyFont="1" applyFill="1" applyBorder="1" applyAlignment="1">
      <alignment/>
    </xf>
    <xf numFmtId="5" fontId="31" fillId="55" borderId="0" xfId="336" applyNumberFormat="1" applyFont="1" applyFill="1" applyBorder="1" applyAlignment="1">
      <alignment vertical="center" wrapText="1"/>
    </xf>
    <xf numFmtId="3" fontId="22" fillId="55" borderId="30" xfId="300" applyNumberFormat="1" applyFont="1" applyFill="1" applyBorder="1" applyAlignment="1">
      <alignment horizontal="center" vertical="center"/>
    </xf>
    <xf numFmtId="0" fontId="2" fillId="55" borderId="0" xfId="0" applyFont="1" applyFill="1" applyBorder="1" applyAlignment="1">
      <alignment vertical="center"/>
    </xf>
    <xf numFmtId="0" fontId="108" fillId="55" borderId="0" xfId="0" applyFont="1" applyFill="1" applyBorder="1" applyAlignment="1">
      <alignment/>
    </xf>
    <xf numFmtId="3" fontId="22" fillId="55" borderId="0" xfId="300" applyNumberFormat="1" applyFont="1" applyFill="1" applyBorder="1" applyAlignment="1">
      <alignment horizontal="center" vertical="center"/>
    </xf>
    <xf numFmtId="5" fontId="31" fillId="55" borderId="30" xfId="336" applyNumberFormat="1" applyFont="1" applyFill="1" applyBorder="1" applyAlignment="1">
      <alignment horizontal="center" vertical="center" wrapText="1"/>
    </xf>
    <xf numFmtId="0" fontId="22" fillId="55" borderId="30" xfId="0" applyFont="1" applyFill="1" applyBorder="1" applyAlignment="1">
      <alignment horizontal="left"/>
    </xf>
    <xf numFmtId="0" fontId="121" fillId="55" borderId="0" xfId="358" applyFont="1" applyFill="1" applyAlignment="1">
      <alignment horizontal="center"/>
      <protection/>
    </xf>
    <xf numFmtId="0" fontId="107" fillId="55" borderId="0" xfId="358" applyFont="1" applyFill="1" applyAlignment="1">
      <alignment horizontal="center" vertical="center"/>
      <protection/>
    </xf>
    <xf numFmtId="0" fontId="34" fillId="55" borderId="0" xfId="362" applyFont="1" applyFill="1" applyBorder="1" applyAlignment="1">
      <alignment horizontal="center" vertical="center"/>
      <protection/>
    </xf>
    <xf numFmtId="0" fontId="35" fillId="55" borderId="0" xfId="362" applyFont="1" applyFill="1">
      <alignment/>
      <protection/>
    </xf>
    <xf numFmtId="0" fontId="35" fillId="55" borderId="0" xfId="362" applyFont="1" applyFill="1" applyBorder="1">
      <alignment/>
      <protection/>
    </xf>
    <xf numFmtId="0" fontId="35" fillId="55" borderId="0" xfId="362" applyFont="1" applyFill="1" applyBorder="1" applyAlignment="1">
      <alignment horizontal="left" vertical="top" wrapText="1"/>
      <protection/>
    </xf>
    <xf numFmtId="5" fontId="122" fillId="55" borderId="30" xfId="336" applyNumberFormat="1" applyFont="1" applyFill="1" applyBorder="1" applyAlignment="1">
      <alignment horizontal="center" vertical="center" wrapText="1"/>
    </xf>
    <xf numFmtId="3" fontId="107" fillId="55" borderId="37" xfId="0" applyNumberFormat="1" applyFont="1" applyFill="1" applyBorder="1" applyAlignment="1" quotePrefix="1">
      <alignment horizontal="center" vertical="center" wrapText="1"/>
    </xf>
    <xf numFmtId="3" fontId="107" fillId="55" borderId="21" xfId="0" applyNumberFormat="1" applyFont="1" applyFill="1" applyBorder="1" applyAlignment="1" quotePrefix="1">
      <alignment horizontal="center" vertical="center" wrapText="1"/>
    </xf>
    <xf numFmtId="170" fontId="107" fillId="55" borderId="21" xfId="0" applyNumberFormat="1" applyFont="1" applyFill="1" applyBorder="1" applyAlignment="1">
      <alignment horizontal="center" vertical="center" wrapText="1"/>
    </xf>
    <xf numFmtId="3" fontId="107" fillId="55" borderId="21" xfId="0" applyNumberFormat="1" applyFont="1" applyFill="1" applyBorder="1" applyAlignment="1">
      <alignment horizontal="center" vertical="center" wrapText="1"/>
    </xf>
    <xf numFmtId="170" fontId="107" fillId="55" borderId="38" xfId="0" applyNumberFormat="1" applyFont="1" applyFill="1" applyBorder="1" applyAlignment="1">
      <alignment horizontal="center" vertical="center" wrapText="1"/>
    </xf>
    <xf numFmtId="0" fontId="2" fillId="55" borderId="0" xfId="366" applyFont="1" applyFill="1" applyBorder="1" applyAlignment="1">
      <alignment horizontal="center"/>
      <protection/>
    </xf>
    <xf numFmtId="0" fontId="108" fillId="55" borderId="0" xfId="0" applyFont="1" applyFill="1" applyAlignment="1">
      <alignment/>
    </xf>
    <xf numFmtId="0" fontId="22" fillId="55" borderId="36" xfId="0" applyFont="1" applyFill="1" applyBorder="1" applyAlignment="1">
      <alignment horizontal="left"/>
    </xf>
    <xf numFmtId="3" fontId="2" fillId="55" borderId="36" xfId="300" applyNumberFormat="1" applyFont="1" applyFill="1" applyBorder="1" applyAlignment="1">
      <alignment horizontal="center" vertical="center"/>
    </xf>
    <xf numFmtId="0" fontId="123" fillId="55" borderId="0" xfId="362" applyFont="1" applyFill="1" applyBorder="1" applyAlignment="1">
      <alignment horizontal="center"/>
      <protection/>
    </xf>
    <xf numFmtId="0" fontId="22" fillId="55" borderId="0" xfId="362" applyFont="1" applyFill="1" applyBorder="1" applyAlignment="1">
      <alignment horizontal="center"/>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22" fillId="55" borderId="39"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 fillId="55" borderId="0" xfId="362" applyFont="1" applyFill="1" applyBorder="1" applyAlignment="1">
      <alignment vertical="center" wrapText="1"/>
      <protection/>
    </xf>
    <xf numFmtId="3" fontId="119" fillId="55" borderId="0" xfId="362" applyNumberFormat="1" applyFont="1" applyFill="1" applyBorder="1" applyAlignment="1">
      <alignment horizontal="center"/>
      <protection/>
    </xf>
    <xf numFmtId="0" fontId="124" fillId="55" borderId="0" xfId="362" applyFont="1" applyFill="1">
      <alignment/>
      <protection/>
    </xf>
    <xf numFmtId="175" fontId="124" fillId="55" borderId="0" xfId="382" applyNumberFormat="1" applyFont="1" applyFill="1" applyAlignment="1">
      <alignment/>
    </xf>
    <xf numFmtId="0" fontId="119" fillId="55" borderId="0" xfId="362" applyFont="1" applyFill="1" applyAlignment="1">
      <alignment horizontal="center"/>
      <protection/>
    </xf>
    <xf numFmtId="3" fontId="124" fillId="55" borderId="0" xfId="362" applyNumberFormat="1" applyFont="1" applyFill="1" applyBorder="1" applyAlignment="1">
      <alignment horizontal="center"/>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119" fillId="55" borderId="0" xfId="362" applyFont="1" applyFill="1" applyAlignment="1">
      <alignment wrapText="1"/>
      <protection/>
    </xf>
    <xf numFmtId="175" fontId="119" fillId="55" borderId="0" xfId="382" applyNumberFormat="1" applyFont="1" applyFill="1" applyAlignment="1">
      <alignment wrapText="1"/>
    </xf>
    <xf numFmtId="175" fontId="119" fillId="55" borderId="0" xfId="362" applyNumberFormat="1" applyFont="1" applyFill="1" applyAlignment="1">
      <alignment wrapText="1"/>
      <protection/>
    </xf>
    <xf numFmtId="0" fontId="2" fillId="55" borderId="0" xfId="362" applyFont="1" applyFill="1" applyAlignment="1">
      <alignment/>
      <protection/>
    </xf>
    <xf numFmtId="0" fontId="31" fillId="55" borderId="0" xfId="362" applyFont="1" applyFill="1" applyAlignment="1">
      <alignment/>
      <protection/>
    </xf>
    <xf numFmtId="0" fontId="119" fillId="55" borderId="0" xfId="362" applyFont="1" applyFill="1" applyBorder="1">
      <alignment/>
      <protection/>
    </xf>
    <xf numFmtId="0" fontId="123" fillId="55" borderId="0" xfId="362" applyFont="1" applyFill="1" applyBorder="1" applyAlignment="1">
      <alignment horizontal="center" vertical="center" wrapText="1"/>
      <protection/>
    </xf>
    <xf numFmtId="170" fontId="119" fillId="55" borderId="0" xfId="362" applyNumberFormat="1" applyFont="1" applyFill="1" applyBorder="1">
      <alignment/>
      <protection/>
    </xf>
    <xf numFmtId="0" fontId="22" fillId="55" borderId="40" xfId="362" applyFont="1" applyFill="1" applyBorder="1" applyAlignment="1">
      <alignment horizontal="center"/>
      <protection/>
    </xf>
    <xf numFmtId="6" fontId="31" fillId="55" borderId="30" xfId="336" applyNumberFormat="1" applyFont="1" applyFill="1" applyBorder="1" applyAlignment="1">
      <alignment horizontal="center" vertical="center" wrapText="1"/>
    </xf>
    <xf numFmtId="6" fontId="2" fillId="55" borderId="0" xfId="336" applyNumberFormat="1" applyFont="1" applyFill="1" applyBorder="1" applyAlignment="1">
      <alignment horizontal="center" vertical="center" wrapText="1"/>
    </xf>
    <xf numFmtId="0" fontId="22" fillId="55" borderId="23" xfId="362" applyFont="1" applyFill="1" applyBorder="1" applyAlignment="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2" fillId="55" borderId="37"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38" xfId="362" applyFont="1" applyFill="1" applyBorder="1" applyAlignment="1">
      <alignment horizontal="center" vertical="center"/>
      <protection/>
    </xf>
    <xf numFmtId="3" fontId="2" fillId="0" borderId="0" xfId="362" applyNumberFormat="1" applyFont="1" applyFill="1" applyBorder="1" applyAlignment="1">
      <alignment horizontal="center" vertical="center"/>
      <protection/>
    </xf>
    <xf numFmtId="170" fontId="108" fillId="55" borderId="26" xfId="0" applyNumberFormat="1" applyFont="1" applyFill="1" applyBorder="1" applyAlignment="1">
      <alignment horizontal="center"/>
    </xf>
    <xf numFmtId="3" fontId="108" fillId="55" borderId="41" xfId="0" applyNumberFormat="1" applyFont="1" applyFill="1" applyBorder="1" applyAlignment="1">
      <alignment horizontal="center"/>
    </xf>
    <xf numFmtId="3" fontId="2" fillId="0" borderId="24" xfId="362" applyNumberFormat="1" applyFont="1" applyFill="1" applyBorder="1" applyAlignment="1">
      <alignment horizontal="center" vertical="center"/>
      <protection/>
    </xf>
    <xf numFmtId="170" fontId="108" fillId="55" borderId="28" xfId="0" applyNumberFormat="1" applyFont="1" applyFill="1" applyBorder="1" applyAlignment="1">
      <alignment horizontal="center"/>
    </xf>
    <xf numFmtId="170" fontId="108" fillId="55" borderId="42" xfId="0" applyNumberFormat="1" applyFont="1" applyFill="1" applyBorder="1" applyAlignment="1">
      <alignment horizontal="center"/>
    </xf>
    <xf numFmtId="3" fontId="108" fillId="55" borderId="43" xfId="0" applyNumberFormat="1" applyFont="1" applyFill="1" applyBorder="1" applyAlignment="1">
      <alignment horizontal="center"/>
    </xf>
    <xf numFmtId="170" fontId="108" fillId="55" borderId="44" xfId="0" applyNumberFormat="1" applyFont="1" applyFill="1" applyBorder="1" applyAlignment="1">
      <alignment horizontal="center"/>
    </xf>
    <xf numFmtId="3" fontId="108" fillId="55" borderId="45" xfId="0" applyNumberFormat="1" applyFont="1" applyFill="1" applyBorder="1" applyAlignment="1">
      <alignment horizontal="center"/>
    </xf>
    <xf numFmtId="3" fontId="2" fillId="0" borderId="22" xfId="362" applyNumberFormat="1" applyFont="1" applyFill="1" applyBorder="1" applyAlignment="1">
      <alignment horizontal="center" vertical="center"/>
      <protection/>
    </xf>
    <xf numFmtId="3" fontId="108" fillId="55" borderId="28" xfId="0" applyNumberFormat="1" applyFont="1" applyFill="1" applyBorder="1" applyAlignment="1">
      <alignment horizontal="center"/>
    </xf>
    <xf numFmtId="3" fontId="108" fillId="55" borderId="46" xfId="0" applyNumberFormat="1" applyFont="1" applyFill="1" applyBorder="1" applyAlignment="1">
      <alignment horizontal="center"/>
    </xf>
    <xf numFmtId="3" fontId="107" fillId="55" borderId="41" xfId="0" applyNumberFormat="1" applyFont="1" applyFill="1" applyBorder="1" applyAlignment="1">
      <alignment horizontal="center"/>
    </xf>
    <xf numFmtId="3" fontId="107" fillId="55" borderId="28" xfId="0" applyNumberFormat="1" applyFont="1" applyFill="1" applyBorder="1" applyAlignment="1">
      <alignment horizontal="center"/>
    </xf>
    <xf numFmtId="3" fontId="107" fillId="55" borderId="42" xfId="0" applyNumberFormat="1" applyFont="1" applyFill="1" applyBorder="1" applyAlignment="1">
      <alignment horizontal="center"/>
    </xf>
    <xf numFmtId="3" fontId="107" fillId="55" borderId="45" xfId="0" applyNumberFormat="1" applyFont="1" applyFill="1" applyBorder="1" applyAlignment="1">
      <alignment horizontal="center"/>
    </xf>
    <xf numFmtId="3" fontId="107" fillId="55" borderId="46" xfId="0" applyNumberFormat="1" applyFont="1" applyFill="1" applyBorder="1" applyAlignment="1">
      <alignment horizontal="center"/>
    </xf>
    <xf numFmtId="170" fontId="107" fillId="55" borderId="47" xfId="0" applyNumberFormat="1" applyFont="1" applyFill="1" applyBorder="1" applyAlignment="1">
      <alignment horizontal="center"/>
    </xf>
    <xf numFmtId="0" fontId="108" fillId="55" borderId="48" xfId="0" applyNumberFormat="1" applyFont="1" applyFill="1" applyBorder="1" applyAlignment="1">
      <alignment horizontal="left"/>
    </xf>
    <xf numFmtId="0" fontId="108" fillId="55" borderId="49" xfId="0" applyNumberFormat="1" applyFont="1" applyFill="1" applyBorder="1" applyAlignment="1">
      <alignment horizontal="left"/>
    </xf>
    <xf numFmtId="0" fontId="108" fillId="55" borderId="50" xfId="0" applyNumberFormat="1" applyFont="1" applyFill="1" applyBorder="1" applyAlignment="1">
      <alignment horizontal="left"/>
    </xf>
    <xf numFmtId="0" fontId="107" fillId="55" borderId="48" xfId="0" applyNumberFormat="1" applyFont="1" applyFill="1" applyBorder="1" applyAlignment="1">
      <alignment horizontal="left"/>
    </xf>
    <xf numFmtId="0" fontId="107" fillId="55" borderId="50" xfId="0" applyNumberFormat="1" applyFont="1" applyFill="1" applyBorder="1" applyAlignment="1">
      <alignment horizontal="left"/>
    </xf>
    <xf numFmtId="0" fontId="2" fillId="0" borderId="0" xfId="362" applyFont="1" applyFill="1" applyAlignment="1">
      <alignment horizontal="center"/>
      <protection/>
    </xf>
    <xf numFmtId="0" fontId="24" fillId="55" borderId="0" xfId="362" applyFont="1" applyFill="1" applyAlignment="1">
      <alignment wrapText="1"/>
      <protection/>
    </xf>
    <xf numFmtId="3" fontId="108" fillId="0" borderId="35" xfId="0" applyNumberFormat="1" applyFont="1" applyFill="1" applyBorder="1" applyAlignment="1">
      <alignment horizontal="center"/>
    </xf>
    <xf numFmtId="3" fontId="108" fillId="0" borderId="32" xfId="0" applyNumberFormat="1" applyFont="1" applyFill="1" applyBorder="1" applyAlignment="1">
      <alignment horizontal="center"/>
    </xf>
    <xf numFmtId="6" fontId="30" fillId="55" borderId="30" xfId="336" applyNumberFormat="1" applyFont="1" applyFill="1" applyBorder="1" applyAlignment="1">
      <alignment horizontal="right" vertical="center" wrapText="1"/>
    </xf>
    <xf numFmtId="0" fontId="2" fillId="0" borderId="0" xfId="362" applyFont="1" applyFill="1">
      <alignment/>
      <protection/>
    </xf>
    <xf numFmtId="0" fontId="125" fillId="55" borderId="0" xfId="286" applyFont="1" applyFill="1" applyAlignment="1">
      <alignment/>
    </xf>
    <xf numFmtId="175" fontId="118" fillId="55" borderId="0" xfId="382" applyNumberFormat="1" applyFont="1" applyFill="1" applyAlignment="1">
      <alignment/>
    </xf>
    <xf numFmtId="0" fontId="118" fillId="55" borderId="0" xfId="362" applyFont="1" applyFill="1" applyAlignment="1">
      <alignment horizontal="center"/>
      <protection/>
    </xf>
    <xf numFmtId="0" fontId="126" fillId="55" borderId="0" xfId="362" applyFont="1" applyFill="1" applyBorder="1" applyAlignment="1">
      <alignment horizontal="center"/>
      <protection/>
    </xf>
    <xf numFmtId="0" fontId="118" fillId="55" borderId="0" xfId="362" applyFont="1" applyFill="1" applyBorder="1">
      <alignment/>
      <protection/>
    </xf>
    <xf numFmtId="0" fontId="126" fillId="55" borderId="0" xfId="362" applyFont="1" applyFill="1" applyBorder="1" applyAlignment="1">
      <alignment horizontal="center" vertical="center" wrapText="1"/>
      <protection/>
    </xf>
    <xf numFmtId="5" fontId="122" fillId="0" borderId="30" xfId="336" applyNumberFormat="1" applyFont="1" applyFill="1" applyBorder="1" applyAlignment="1">
      <alignment horizontal="center" vertical="center" wrapText="1"/>
    </xf>
    <xf numFmtId="174" fontId="108" fillId="55" borderId="48" xfId="0" applyNumberFormat="1" applyFont="1" applyFill="1" applyBorder="1" applyAlignment="1">
      <alignment horizontal="left"/>
    </xf>
    <xf numFmtId="3" fontId="108" fillId="55" borderId="42" xfId="0" applyNumberFormat="1" applyFont="1" applyFill="1" applyBorder="1" applyAlignment="1">
      <alignment horizontal="center"/>
    </xf>
    <xf numFmtId="9" fontId="118" fillId="55" borderId="0" xfId="382" applyFont="1" applyFill="1" applyAlignment="1">
      <alignment horizontal="center"/>
    </xf>
    <xf numFmtId="0" fontId="22" fillId="55" borderId="0" xfId="366" applyFont="1" applyFill="1" applyBorder="1" applyAlignment="1">
      <alignment horizontal="center" vertical="center"/>
      <protection/>
    </xf>
    <xf numFmtId="0" fontId="22" fillId="55" borderId="0" xfId="362" applyFont="1" applyFill="1" applyBorder="1" applyAlignment="1">
      <alignment horizontal="center" vertical="center"/>
      <protection/>
    </xf>
    <xf numFmtId="17" fontId="2" fillId="55" borderId="0" xfId="362" applyNumberFormat="1" applyFont="1" applyFill="1">
      <alignment/>
      <protection/>
    </xf>
    <xf numFmtId="0" fontId="118" fillId="55" borderId="0" xfId="0" applyFont="1" applyFill="1" applyAlignment="1">
      <alignment/>
    </xf>
    <xf numFmtId="3" fontId="118" fillId="55" borderId="0" xfId="0" applyNumberFormat="1" applyFont="1" applyFill="1" applyAlignment="1">
      <alignment/>
    </xf>
    <xf numFmtId="3" fontId="118" fillId="55" borderId="0" xfId="0" applyNumberFormat="1" applyFont="1" applyFill="1" applyAlignment="1">
      <alignment horizontal="center"/>
    </xf>
    <xf numFmtId="0" fontId="126" fillId="56" borderId="0" xfId="0" applyFont="1" applyFill="1" applyBorder="1" applyAlignment="1">
      <alignment horizontal="center" vertical="center"/>
    </xf>
    <xf numFmtId="0" fontId="126" fillId="55" borderId="0" xfId="0" applyFont="1" applyFill="1" applyAlignment="1">
      <alignment horizontal="right"/>
    </xf>
    <xf numFmtId="3" fontId="2" fillId="55" borderId="29" xfId="351" applyNumberFormat="1" applyFont="1" applyFill="1" applyBorder="1" applyAlignment="1">
      <alignment horizontal="center" vertical="center" wrapText="1"/>
      <protection/>
    </xf>
    <xf numFmtId="3" fontId="2" fillId="55" borderId="27" xfId="351" applyNumberFormat="1" applyFont="1" applyFill="1" applyBorder="1" applyAlignment="1">
      <alignment horizontal="center" vertical="center" wrapText="1"/>
      <protection/>
    </xf>
    <xf numFmtId="3" fontId="2" fillId="0" borderId="27" xfId="351" applyNumberFormat="1" applyFont="1" applyFill="1" applyBorder="1" applyAlignment="1">
      <alignment horizontal="center" vertical="center" wrapText="1"/>
      <protection/>
    </xf>
    <xf numFmtId="3" fontId="2" fillId="55" borderId="0" xfId="351" applyNumberFormat="1" applyFont="1" applyFill="1" applyBorder="1" applyAlignment="1">
      <alignment horizontal="center" vertical="center" wrapText="1"/>
      <protection/>
    </xf>
    <xf numFmtId="3" fontId="22" fillId="55" borderId="20" xfId="351" applyNumberFormat="1" applyFont="1" applyFill="1" applyBorder="1" applyAlignment="1">
      <alignment horizontal="center" vertical="center" wrapText="1"/>
      <protection/>
    </xf>
    <xf numFmtId="3" fontId="22" fillId="55" borderId="19" xfId="351" applyNumberFormat="1" applyFont="1" applyFill="1" applyBorder="1" applyAlignment="1">
      <alignment horizontal="center" vertical="center" wrapText="1"/>
      <protection/>
    </xf>
    <xf numFmtId="1" fontId="2" fillId="55" borderId="0" xfId="362" applyNumberFormat="1" applyFont="1" applyFill="1">
      <alignment/>
      <protection/>
    </xf>
    <xf numFmtId="1" fontId="2" fillId="55" borderId="0" xfId="382" applyNumberFormat="1" applyFont="1" applyFill="1" applyAlignment="1">
      <alignment/>
    </xf>
    <xf numFmtId="0" fontId="25" fillId="55" borderId="24" xfId="362" applyFont="1" applyFill="1" applyBorder="1">
      <alignment/>
      <protection/>
    </xf>
    <xf numFmtId="0" fontId="25" fillId="55" borderId="24" xfId="366" applyFont="1" applyFill="1" applyBorder="1" applyAlignment="1">
      <alignment horizontal="left" vertical="center" wrapText="1"/>
      <protection/>
    </xf>
    <xf numFmtId="0" fontId="26" fillId="55" borderId="0" xfId="0" applyFont="1" applyFill="1" applyBorder="1" applyAlignment="1">
      <alignment horizontal="left"/>
    </xf>
    <xf numFmtId="0" fontId="2" fillId="55" borderId="31" xfId="362" applyFont="1" applyFill="1" applyBorder="1">
      <alignment/>
      <protection/>
    </xf>
    <xf numFmtId="0" fontId="2" fillId="55" borderId="22" xfId="362" applyFont="1" applyFill="1" applyBorder="1">
      <alignment/>
      <protection/>
    </xf>
    <xf numFmtId="0" fontId="2" fillId="55" borderId="32" xfId="362" applyFont="1" applyFill="1" applyBorder="1">
      <alignment/>
      <protection/>
    </xf>
    <xf numFmtId="5" fontId="108" fillId="55" borderId="0" xfId="0" applyNumberFormat="1" applyFont="1" applyFill="1" applyAlignment="1">
      <alignment/>
    </xf>
    <xf numFmtId="5" fontId="22" fillId="55" borderId="30" xfId="336" applyNumberFormat="1" applyFont="1" applyFill="1" applyBorder="1" applyAlignment="1">
      <alignment horizontal="center" vertical="center" wrapText="1"/>
    </xf>
    <xf numFmtId="3" fontId="2" fillId="0" borderId="0" xfId="366" applyNumberFormat="1" applyFont="1" applyFill="1" applyBorder="1" applyAlignment="1">
      <alignment horizontal="center"/>
      <protection/>
    </xf>
    <xf numFmtId="175" fontId="2" fillId="55" borderId="0" xfId="382" applyNumberFormat="1" applyFont="1" applyFill="1" applyAlignment="1">
      <alignment/>
    </xf>
    <xf numFmtId="9" fontId="108" fillId="55" borderId="0" xfId="382" applyFont="1" applyFill="1" applyAlignment="1">
      <alignment/>
    </xf>
    <xf numFmtId="0" fontId="22" fillId="55" borderId="22" xfId="362" applyFont="1" applyFill="1" applyBorder="1" applyAlignment="1">
      <alignment horizontal="center" vertical="center" wrapText="1"/>
      <protection/>
    </xf>
    <xf numFmtId="0" fontId="22" fillId="55" borderId="24" xfId="362" applyFont="1" applyFill="1" applyBorder="1" applyAlignment="1">
      <alignment horizontal="center" vertical="center" wrapText="1"/>
      <protection/>
    </xf>
    <xf numFmtId="1" fontId="0" fillId="0" borderId="0" xfId="0" applyNumberFormat="1" applyAlignment="1">
      <alignment/>
    </xf>
    <xf numFmtId="0" fontId="22" fillId="55" borderId="0" xfId="362" applyFont="1" applyFill="1" applyBorder="1" applyAlignment="1">
      <alignment horizontal="center" vertical="center"/>
      <protection/>
    </xf>
    <xf numFmtId="0" fontId="2" fillId="55" borderId="0" xfId="362" applyFont="1" applyFill="1" applyAlignment="1">
      <alignment vertical="top"/>
      <protection/>
    </xf>
    <xf numFmtId="3" fontId="108" fillId="55" borderId="51" xfId="0" applyNumberFormat="1" applyFont="1" applyFill="1" applyBorder="1" applyAlignment="1">
      <alignment horizontal="center"/>
    </xf>
    <xf numFmtId="0" fontId="0" fillId="0" borderId="52" xfId="0" applyFont="1" applyBorder="1" applyAlignment="1">
      <alignment/>
    </xf>
    <xf numFmtId="3" fontId="0" fillId="0" borderId="23" xfId="0" applyNumberFormat="1" applyFont="1" applyBorder="1" applyAlignment="1">
      <alignment horizontal="right"/>
    </xf>
    <xf numFmtId="3" fontId="0" fillId="0" borderId="24" xfId="0" applyNumberFormat="1" applyFont="1" applyBorder="1" applyAlignment="1">
      <alignment horizontal="right"/>
    </xf>
    <xf numFmtId="170" fontId="0" fillId="0" borderId="25" xfId="0" applyNumberFormat="1" applyFont="1" applyBorder="1" applyAlignment="1">
      <alignment horizontal="right"/>
    </xf>
    <xf numFmtId="0" fontId="0" fillId="0" borderId="53" xfId="0" applyFont="1" applyBorder="1" applyAlignment="1">
      <alignment/>
    </xf>
    <xf numFmtId="3" fontId="0" fillId="0" borderId="54" xfId="0" applyNumberFormat="1" applyFont="1" applyBorder="1" applyAlignment="1">
      <alignment horizontal="right"/>
    </xf>
    <xf numFmtId="3" fontId="0" fillId="0" borderId="0" xfId="0" applyNumberFormat="1" applyFont="1" applyBorder="1" applyAlignment="1">
      <alignment horizontal="right"/>
    </xf>
    <xf numFmtId="170" fontId="0" fillId="0" borderId="55" xfId="0" applyNumberFormat="1" applyFont="1" applyBorder="1" applyAlignment="1">
      <alignment horizontal="right"/>
    </xf>
    <xf numFmtId="0" fontId="0" fillId="0" borderId="36" xfId="0" applyFont="1" applyBorder="1" applyAlignment="1">
      <alignment/>
    </xf>
    <xf numFmtId="0" fontId="0" fillId="0" borderId="30" xfId="0" applyFont="1" applyBorder="1" applyAlignment="1">
      <alignment/>
    </xf>
    <xf numFmtId="0" fontId="104" fillId="0" borderId="37" xfId="0" applyFont="1" applyBorder="1" applyAlignment="1">
      <alignment/>
    </xf>
    <xf numFmtId="0" fontId="104" fillId="0" borderId="30" xfId="0" applyFont="1" applyBorder="1" applyAlignment="1">
      <alignment/>
    </xf>
    <xf numFmtId="3" fontId="104" fillId="0" borderId="56" xfId="0" applyNumberFormat="1" applyFont="1" applyBorder="1" applyAlignment="1">
      <alignment horizontal="right"/>
    </xf>
    <xf numFmtId="3" fontId="104" fillId="0" borderId="57" xfId="0" applyNumberFormat="1" applyFont="1" applyBorder="1" applyAlignment="1">
      <alignment horizontal="right"/>
    </xf>
    <xf numFmtId="170" fontId="104" fillId="0" borderId="58" xfId="0" applyNumberFormat="1" applyFont="1" applyBorder="1" applyAlignment="1">
      <alignment horizontal="right"/>
    </xf>
    <xf numFmtId="3" fontId="0" fillId="0" borderId="56" xfId="0" applyNumberFormat="1" applyFont="1" applyBorder="1" applyAlignment="1">
      <alignment horizontal="right"/>
    </xf>
    <xf numFmtId="3" fontId="0" fillId="0" borderId="57" xfId="0" applyNumberFormat="1" applyFont="1" applyBorder="1" applyAlignment="1">
      <alignment horizontal="right"/>
    </xf>
    <xf numFmtId="170" fontId="0" fillId="0" borderId="58" xfId="0" applyNumberFormat="1" applyFont="1" applyBorder="1" applyAlignment="1">
      <alignment horizontal="right"/>
    </xf>
    <xf numFmtId="0" fontId="0" fillId="0" borderId="30" xfId="0" applyFont="1" applyBorder="1" applyAlignment="1">
      <alignment/>
    </xf>
    <xf numFmtId="3" fontId="104" fillId="0" borderId="59" xfId="0" applyNumberFormat="1" applyFont="1" applyBorder="1" applyAlignment="1">
      <alignment horizontal="right"/>
    </xf>
    <xf numFmtId="3" fontId="104" fillId="0" borderId="60" xfId="0" applyNumberFormat="1" applyFont="1" applyBorder="1" applyAlignment="1">
      <alignment horizontal="right"/>
    </xf>
    <xf numFmtId="170" fontId="104" fillId="0" borderId="61" xfId="0" applyNumberFormat="1" applyFont="1" applyBorder="1" applyAlignment="1">
      <alignment horizontal="right"/>
    </xf>
    <xf numFmtId="0" fontId="0" fillId="0" borderId="30" xfId="0" applyFont="1" applyBorder="1" applyAlignment="1">
      <alignment wrapText="1"/>
    </xf>
    <xf numFmtId="0" fontId="0" fillId="0" borderId="62" xfId="0" applyFont="1" applyBorder="1" applyAlignment="1">
      <alignment/>
    </xf>
    <xf numFmtId="0" fontId="0" fillId="0" borderId="63" xfId="0" applyFont="1" applyBorder="1" applyAlignment="1">
      <alignment/>
    </xf>
    <xf numFmtId="3" fontId="0" fillId="0" borderId="31" xfId="0" applyNumberFormat="1" applyFont="1" applyBorder="1" applyAlignment="1">
      <alignment horizontal="right"/>
    </xf>
    <xf numFmtId="3" fontId="0" fillId="0" borderId="22" xfId="0" applyNumberFormat="1" applyFont="1" applyBorder="1" applyAlignment="1">
      <alignment horizontal="right"/>
    </xf>
    <xf numFmtId="170" fontId="0" fillId="0" borderId="32" xfId="0" applyNumberFormat="1" applyFont="1" applyBorder="1" applyAlignment="1">
      <alignment horizontal="right"/>
    </xf>
    <xf numFmtId="0" fontId="104" fillId="0" borderId="62" xfId="0" applyFont="1" applyBorder="1" applyAlignment="1">
      <alignment/>
    </xf>
    <xf numFmtId="0" fontId="104" fillId="0" borderId="56" xfId="0" applyFont="1" applyBorder="1" applyAlignment="1">
      <alignment/>
    </xf>
    <xf numFmtId="170" fontId="104" fillId="0" borderId="64" xfId="0" applyNumberFormat="1" applyFont="1" applyBorder="1" applyAlignment="1">
      <alignment horizontal="right"/>
    </xf>
    <xf numFmtId="170" fontId="0" fillId="0" borderId="64" xfId="0" applyNumberFormat="1" applyFont="1" applyBorder="1" applyAlignment="1">
      <alignment horizontal="right"/>
    </xf>
    <xf numFmtId="3" fontId="0" fillId="0" borderId="0" xfId="0" applyNumberFormat="1" applyFont="1" applyAlignment="1">
      <alignment horizontal="right"/>
    </xf>
    <xf numFmtId="170" fontId="0" fillId="0" borderId="65" xfId="0" applyNumberFormat="1" applyFont="1" applyBorder="1" applyAlignment="1">
      <alignment horizontal="right"/>
    </xf>
    <xf numFmtId="0" fontId="104" fillId="0" borderId="66" xfId="0" applyFont="1" applyBorder="1" applyAlignment="1">
      <alignment/>
    </xf>
    <xf numFmtId="0" fontId="104" fillId="0" borderId="67" xfId="0" applyFont="1" applyBorder="1" applyAlignment="1">
      <alignment/>
    </xf>
    <xf numFmtId="3" fontId="104" fillId="0" borderId="68" xfId="0" applyNumberFormat="1" applyFont="1" applyBorder="1" applyAlignment="1">
      <alignment horizontal="right"/>
    </xf>
    <xf numFmtId="170" fontId="104" fillId="0" borderId="69" xfId="0" applyNumberFormat="1" applyFont="1" applyBorder="1" applyAlignment="1">
      <alignment horizontal="right"/>
    </xf>
    <xf numFmtId="17" fontId="121" fillId="55" borderId="0" xfId="0" applyNumberFormat="1" applyFont="1" applyFill="1" applyAlignment="1" quotePrefix="1">
      <alignment horizontal="center"/>
    </xf>
    <xf numFmtId="0" fontId="121" fillId="55" borderId="0" xfId="0" applyFont="1" applyFill="1" applyAlignment="1">
      <alignment horizontal="center"/>
    </xf>
    <xf numFmtId="177" fontId="127" fillId="55" borderId="0" xfId="0" applyNumberFormat="1" applyFont="1" applyFill="1" applyAlignment="1" quotePrefix="1">
      <alignment horizontal="center"/>
    </xf>
    <xf numFmtId="0" fontId="35" fillId="55" borderId="0" xfId="362" applyFont="1" applyFill="1" applyBorder="1" applyAlignment="1">
      <alignment horizontal="left" vertical="top" wrapText="1" indent="3"/>
      <protection/>
    </xf>
    <xf numFmtId="0" fontId="34" fillId="55" borderId="0" xfId="362" applyFont="1" applyFill="1" applyBorder="1" applyAlignment="1">
      <alignment horizontal="center" vertical="center"/>
      <protection/>
    </xf>
    <xf numFmtId="0" fontId="35"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71" fillId="55" borderId="23" xfId="362" applyFont="1" applyFill="1" applyBorder="1" applyAlignment="1">
      <alignment horizontal="center" vertical="center" wrapText="1"/>
      <protection/>
    </xf>
    <xf numFmtId="0" fontId="71" fillId="55" borderId="24" xfId="362" applyFont="1" applyFill="1" applyBorder="1" applyAlignment="1">
      <alignment horizontal="center" vertical="center" wrapText="1"/>
      <protection/>
    </xf>
    <xf numFmtId="0" fontId="71" fillId="55" borderId="25" xfId="362" applyFont="1" applyFill="1" applyBorder="1" applyAlignment="1">
      <alignment horizontal="center" vertical="center" wrapText="1"/>
      <protection/>
    </xf>
    <xf numFmtId="0" fontId="93" fillId="55" borderId="54" xfId="286" applyFill="1" applyBorder="1" applyAlignment="1">
      <alignment horizontal="center"/>
    </xf>
    <xf numFmtId="0" fontId="93" fillId="55" borderId="0" xfId="286" applyFill="1" applyBorder="1" applyAlignment="1">
      <alignment horizontal="center"/>
    </xf>
    <xf numFmtId="0" fontId="93" fillId="55" borderId="55" xfId="286" applyFill="1" applyBorder="1" applyAlignment="1">
      <alignment horizontal="center"/>
    </xf>
    <xf numFmtId="0" fontId="70" fillId="55" borderId="0" xfId="366" applyFont="1" applyFill="1" applyBorder="1" applyAlignment="1">
      <alignment horizontal="center" vertical="center"/>
      <protection/>
    </xf>
    <xf numFmtId="0" fontId="35" fillId="55" borderId="0" xfId="366" applyFont="1" applyFill="1" applyBorder="1" applyAlignment="1">
      <alignment horizontal="left" vertical="top" wrapText="1"/>
      <protection/>
    </xf>
    <xf numFmtId="0" fontId="35" fillId="0" borderId="0" xfId="366" applyFont="1" applyFill="1" applyBorder="1" applyAlignment="1">
      <alignment horizontal="left" vertical="top" wrapText="1"/>
      <protection/>
    </xf>
    <xf numFmtId="0" fontId="31" fillId="55" borderId="39" xfId="362" applyFont="1" applyFill="1" applyBorder="1" applyAlignment="1">
      <alignment horizontal="left" vertical="center" wrapText="1"/>
      <protection/>
    </xf>
    <xf numFmtId="0" fontId="22" fillId="55" borderId="20" xfId="362" applyFont="1" applyFill="1" applyBorder="1" applyAlignment="1">
      <alignment horizontal="center"/>
      <protection/>
    </xf>
    <xf numFmtId="0" fontId="22" fillId="55" borderId="39"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2" fillId="55" borderId="0" xfId="362" applyFont="1" applyFill="1" applyBorder="1" applyAlignment="1">
      <alignment horizontal="center" vertical="center"/>
      <protection/>
    </xf>
    <xf numFmtId="0" fontId="31" fillId="55" borderId="24" xfId="0" applyFont="1" applyFill="1" applyBorder="1" applyAlignment="1">
      <alignment horizontal="justify" vertical="center" wrapText="1"/>
    </xf>
    <xf numFmtId="0" fontId="28" fillId="55" borderId="24" xfId="0" applyFont="1" applyFill="1" applyBorder="1" applyAlignment="1">
      <alignment horizontal="left" vertical="top" wrapText="1"/>
    </xf>
    <xf numFmtId="0" fontId="31" fillId="55" borderId="0" xfId="362" applyFont="1" applyFill="1" applyBorder="1" applyAlignment="1">
      <alignment vertical="center" wrapText="1"/>
      <protection/>
    </xf>
    <xf numFmtId="0" fontId="22" fillId="55" borderId="52" xfId="362" applyFont="1" applyFill="1" applyBorder="1" applyAlignment="1">
      <alignment horizontal="center" vertical="center"/>
      <protection/>
    </xf>
    <xf numFmtId="0" fontId="22" fillId="55" borderId="53" xfId="362" applyFont="1" applyFill="1" applyBorder="1" applyAlignment="1">
      <alignment horizontal="center" vertical="center"/>
      <protection/>
    </xf>
    <xf numFmtId="0" fontId="22" fillId="55" borderId="36" xfId="362" applyFont="1" applyFill="1" applyBorder="1" applyAlignment="1">
      <alignment horizontal="center" vertical="center"/>
      <protection/>
    </xf>
    <xf numFmtId="0" fontId="22" fillId="55" borderId="37"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38" xfId="362" applyFont="1" applyFill="1" applyBorder="1" applyAlignment="1">
      <alignment horizontal="center" vertical="center"/>
      <protection/>
    </xf>
    <xf numFmtId="0" fontId="28" fillId="55" borderId="24" xfId="0" applyFont="1" applyFill="1" applyBorder="1" applyAlignment="1">
      <alignment horizontal="left"/>
    </xf>
    <xf numFmtId="0" fontId="107" fillId="56" borderId="30" xfId="0" applyFont="1" applyFill="1" applyBorder="1" applyAlignment="1">
      <alignment horizontal="center"/>
    </xf>
    <xf numFmtId="0" fontId="25" fillId="55" borderId="0" xfId="366" applyFont="1" applyFill="1" applyAlignment="1">
      <alignment horizontal="left" vertical="center" wrapText="1"/>
      <protection/>
    </xf>
    <xf numFmtId="0" fontId="22" fillId="55" borderId="0" xfId="366" applyFont="1" applyFill="1" applyBorder="1" applyAlignment="1">
      <alignment horizontal="center"/>
      <protection/>
    </xf>
    <xf numFmtId="0" fontId="22" fillId="55" borderId="39"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39"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31" fillId="55" borderId="24" xfId="362" applyFont="1" applyFill="1" applyBorder="1" applyAlignment="1">
      <alignment horizontal="left" vertical="center" wrapText="1"/>
      <protection/>
    </xf>
    <xf numFmtId="0" fontId="31" fillId="55" borderId="24" xfId="362" applyFont="1" applyFill="1" applyBorder="1" applyAlignment="1">
      <alignment horizontal="left" vertical="center"/>
      <protection/>
    </xf>
    <xf numFmtId="0" fontId="31" fillId="55" borderId="24" xfId="362" applyFont="1" applyFill="1" applyBorder="1" applyAlignment="1">
      <alignment horizontal="left" vertical="center"/>
      <protection/>
    </xf>
    <xf numFmtId="0" fontId="22" fillId="55" borderId="39"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31" fillId="55" borderId="24" xfId="362" applyNumberFormat="1" applyFont="1" applyFill="1" applyBorder="1" applyAlignment="1">
      <alignment horizontal="left" vertical="center" wrapText="1"/>
      <protection/>
    </xf>
    <xf numFmtId="0" fontId="31" fillId="55" borderId="24" xfId="362" applyNumberFormat="1" applyFont="1" applyFill="1" applyBorder="1" applyAlignment="1">
      <alignment horizontal="left" vertical="center"/>
      <protection/>
    </xf>
    <xf numFmtId="0" fontId="31" fillId="55" borderId="24" xfId="362" applyNumberFormat="1" applyFont="1" applyFill="1" applyBorder="1" applyAlignment="1">
      <alignment horizontal="left" vertical="center"/>
      <protection/>
    </xf>
    <xf numFmtId="0" fontId="108" fillId="55" borderId="0" xfId="0" applyFont="1" applyFill="1" applyBorder="1" applyAlignment="1">
      <alignment horizontal="left"/>
    </xf>
    <xf numFmtId="0" fontId="126" fillId="57" borderId="37" xfId="0" applyFont="1" applyFill="1" applyBorder="1" applyAlignment="1">
      <alignment horizontal="center" wrapText="1"/>
    </xf>
    <xf numFmtId="0" fontId="126" fillId="57" borderId="21" xfId="0" applyFont="1" applyFill="1" applyBorder="1" applyAlignment="1">
      <alignment horizontal="center" wrapText="1"/>
    </xf>
    <xf numFmtId="0" fontId="126" fillId="57" borderId="38" xfId="0" applyFont="1" applyFill="1" applyBorder="1" applyAlignment="1">
      <alignment horizontal="center" wrapText="1"/>
    </xf>
    <xf numFmtId="0" fontId="108" fillId="55" borderId="0" xfId="0" applyFont="1" applyFill="1" applyBorder="1" applyAlignment="1">
      <alignment horizontal="left" wrapText="1"/>
    </xf>
    <xf numFmtId="0" fontId="2" fillId="55" borderId="0" xfId="0" applyFont="1" applyFill="1" applyBorder="1" applyAlignment="1">
      <alignment horizontal="left"/>
    </xf>
    <xf numFmtId="172" fontId="22" fillId="55" borderId="53" xfId="300" applyNumberFormat="1" applyFont="1" applyFill="1" applyBorder="1" applyAlignment="1">
      <alignment horizontal="center" vertical="center"/>
    </xf>
    <xf numFmtId="172" fontId="22" fillId="55" borderId="36" xfId="300"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37" xfId="0" applyFont="1" applyFill="1" applyBorder="1" applyAlignment="1">
      <alignment horizontal="center"/>
    </xf>
    <xf numFmtId="0" fontId="22" fillId="55" borderId="21" xfId="0" applyFont="1" applyFill="1" applyBorder="1" applyAlignment="1">
      <alignment horizontal="center"/>
    </xf>
    <xf numFmtId="0" fontId="22" fillId="55" borderId="38" xfId="0" applyFont="1" applyFill="1" applyBorder="1" applyAlignment="1">
      <alignment horizontal="center"/>
    </xf>
    <xf numFmtId="0" fontId="26" fillId="55" borderId="0" xfId="0" applyFont="1" applyFill="1" applyBorder="1" applyAlignment="1">
      <alignment horizontal="left"/>
    </xf>
    <xf numFmtId="0" fontId="128" fillId="55" borderId="0" xfId="0" applyFont="1" applyFill="1" applyBorder="1" applyAlignment="1">
      <alignment horizontal="left"/>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36" xfId="0" applyFont="1" applyBorder="1" applyAlignment="1">
      <alignment horizontal="left" vertical="center" wrapText="1"/>
    </xf>
    <xf numFmtId="0" fontId="107" fillId="55" borderId="0" xfId="0" applyFont="1" applyFill="1" applyBorder="1" applyAlignment="1">
      <alignment horizontal="center"/>
    </xf>
    <xf numFmtId="0" fontId="107" fillId="55" borderId="37" xfId="0" applyFont="1" applyFill="1" applyBorder="1" applyAlignment="1">
      <alignment horizontal="center"/>
    </xf>
    <xf numFmtId="0" fontId="107" fillId="55" borderId="21" xfId="0" applyFont="1" applyFill="1" applyBorder="1" applyAlignment="1">
      <alignment horizontal="center"/>
    </xf>
    <xf numFmtId="0" fontId="107" fillId="55" borderId="38" xfId="0" applyFont="1" applyFill="1" applyBorder="1" applyAlignment="1">
      <alignment horizontal="center"/>
    </xf>
    <xf numFmtId="0" fontId="107" fillId="55" borderId="52" xfId="0" applyFont="1" applyFill="1" applyBorder="1" applyAlignment="1">
      <alignment horizontal="left" vertical="center"/>
    </xf>
    <xf numFmtId="0" fontId="107" fillId="55" borderId="36" xfId="0" applyFont="1" applyFill="1" applyBorder="1" applyAlignment="1">
      <alignment horizontal="left" vertical="center"/>
    </xf>
    <xf numFmtId="0" fontId="107" fillId="55" borderId="25" xfId="0" applyFont="1" applyFill="1" applyBorder="1" applyAlignment="1">
      <alignment horizontal="left" vertical="center"/>
    </xf>
    <xf numFmtId="0" fontId="107" fillId="55" borderId="32" xfId="0" applyFont="1" applyFill="1" applyBorder="1" applyAlignment="1">
      <alignment horizontal="left" vertical="center"/>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107" fillId="55" borderId="52" xfId="0" applyFont="1" applyFill="1" applyBorder="1" applyAlignment="1">
      <alignment horizontal="center" vertical="center"/>
    </xf>
    <xf numFmtId="0" fontId="107" fillId="55" borderId="53" xfId="0" applyFont="1" applyFill="1" applyBorder="1" applyAlignment="1">
      <alignment horizontal="center" vertical="center"/>
    </xf>
    <xf numFmtId="0" fontId="0"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2" xfId="0" applyFont="1" applyBorder="1" applyAlignment="1">
      <alignment horizontal="left" vertical="center"/>
    </xf>
    <xf numFmtId="0" fontId="0" fillId="0" borderId="71" xfId="0" applyFont="1" applyBorder="1" applyAlignment="1">
      <alignment horizontal="left" vertical="center"/>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3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ont>
        <color rgb="FF006100"/>
      </font>
      <fill>
        <patternFill>
          <bgColor rgb="FFC6EFCE"/>
        </patternFill>
      </fill>
      <border/>
    </dxf>
    <dxf>
      <font>
        <color rgb="FF9C0006"/>
      </font>
      <fill>
        <patternFill>
          <bgColor rgb="FFFFC7CE"/>
        </patternFill>
      </fill>
      <border/>
    </dxf>
  </dxfs>
  <tableStyles count="1" defaultTableStyle="TableStyleMedium2" defaultPivotStyle="PivotStyleLight16">
    <tableStyle name="PivotStyleLight16 2" table="0" count="11">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15"/>
          <c:y val="-0.01"/>
        </c:manualLayout>
      </c:layout>
      <c:spPr>
        <a:noFill/>
        <a:ln w="3175">
          <a:noFill/>
        </a:ln>
      </c:spPr>
    </c:title>
    <c:plotArea>
      <c:layout>
        <c:manualLayout>
          <c:xMode val="edge"/>
          <c:yMode val="edge"/>
          <c:x val="0.03675"/>
          <c:y val="0.08375"/>
          <c:w val="0.9005"/>
          <c:h val="0.903"/>
        </c:manualLayout>
      </c:layout>
      <c:lineChart>
        <c:grouping val="standard"/>
        <c:varyColors val="0"/>
        <c:ser>
          <c:idx val="0"/>
          <c:order val="0"/>
          <c:tx>
            <c:strRef>
              <c:f>'precio mayorista'!$C$7</c:f>
              <c:strCache>
                <c:ptCount val="1"/>
                <c:pt idx="0">
                  <c:v>2016</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2017</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2018</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43189343"/>
        <c:axId val="53159768"/>
      </c:lineChart>
      <c:catAx>
        <c:axId val="4318934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53159768"/>
        <c:crosses val="autoZero"/>
        <c:auto val="1"/>
        <c:lblOffset val="100"/>
        <c:tickLblSkip val="1"/>
        <c:noMultiLvlLbl val="0"/>
      </c:catAx>
      <c:valAx>
        <c:axId val="53159768"/>
        <c:scaling>
          <c:orientation val="minMax"/>
          <c:min val="10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5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3189343"/>
        <c:crossesAt val="1"/>
        <c:crossBetween val="between"/>
        <c:dispUnits/>
      </c:valAx>
      <c:spPr>
        <a:noFill/>
        <a:ln>
          <a:noFill/>
        </a:ln>
      </c:spPr>
    </c:plotArea>
    <c:legend>
      <c:legendPos val="r"/>
      <c:layout>
        <c:manualLayout>
          <c:xMode val="edge"/>
          <c:yMode val="edge"/>
          <c:x val="0.222"/>
          <c:y val="0.9075"/>
          <c:w val="0.42075"/>
          <c:h val="0.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275"/>
          <c:y val="0.07475"/>
          <c:w val="0.94325"/>
          <c:h val="0.84525"/>
        </c:manualLayout>
      </c:layout>
      <c:barChart>
        <c:barDir val="col"/>
        <c:grouping val="clustered"/>
        <c:varyColors val="0"/>
        <c:ser>
          <c:idx val="0"/>
          <c:order val="0"/>
          <c:tx>
            <c:strRef>
              <c:f>'rend región'!$B$22</c:f>
              <c:strCache>
                <c:ptCount val="1"/>
                <c:pt idx="0">
                  <c:v>2015/16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región'!$C$7:$L$7</c:f>
              <c:strCache/>
            </c:strRef>
          </c:cat>
          <c:val>
            <c:numRef>
              <c:f>'rend región'!$C$22:$L$22</c:f>
              <c:numCache/>
            </c:numRef>
          </c:val>
        </c:ser>
        <c:ser>
          <c:idx val="1"/>
          <c:order val="1"/>
          <c:tx>
            <c:strRef>
              <c:f>'rend región'!$B$23</c:f>
              <c:strCache>
                <c:ptCount val="1"/>
                <c:pt idx="0">
                  <c:v>2016/17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región'!$C$7:$L$7</c:f>
              <c:strCache/>
            </c:strRef>
          </c:cat>
          <c:val>
            <c:numRef>
              <c:f>'rend región'!$C$23:$L$23</c:f>
              <c:numCache/>
            </c:numRef>
          </c:val>
        </c:ser>
        <c:ser>
          <c:idx val="2"/>
          <c:order val="2"/>
          <c:tx>
            <c:strRef>
              <c:f>'rend región'!$B$24</c:f>
              <c:strCache>
                <c:ptCount val="1"/>
                <c:pt idx="0">
                  <c:v>2017/18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región'!$C$7:$L$7</c:f>
              <c:strCache/>
            </c:strRef>
          </c:cat>
          <c:val>
            <c:numRef>
              <c:f>'rend región'!$C$24:$L$24</c:f>
              <c:numCache/>
            </c:numRef>
          </c:val>
        </c:ser>
        <c:overlap val="-27"/>
        <c:gapWidth val="219"/>
        <c:axId val="9348419"/>
        <c:axId val="17026908"/>
      </c:barChart>
      <c:catAx>
        <c:axId val="93484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7026908"/>
        <c:crosses val="autoZero"/>
        <c:auto val="1"/>
        <c:lblOffset val="100"/>
        <c:tickLblSkip val="1"/>
        <c:noMultiLvlLbl val="0"/>
      </c:catAx>
      <c:valAx>
        <c:axId val="17026908"/>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6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9348419"/>
        <c:crossesAt val="1"/>
        <c:crossBetween val="between"/>
        <c:dispUnits/>
      </c:valAx>
      <c:spPr>
        <a:noFill/>
        <a:ln>
          <a:noFill/>
        </a:ln>
      </c:spPr>
    </c:plotArea>
    <c:legend>
      <c:legendPos val="r"/>
      <c:layout>
        <c:manualLayout>
          <c:xMode val="edge"/>
          <c:yMode val="edge"/>
          <c:x val="0.3805"/>
          <c:y val="0.927"/>
          <c:w val="0.2382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Gráfico 2. Precio diario de papa en los mercados mayoristas (en $/25 kilos con IVA)</a:t>
            </a:r>
          </a:p>
        </c:rich>
      </c:tx>
      <c:layout>
        <c:manualLayout>
          <c:xMode val="factor"/>
          <c:yMode val="factor"/>
          <c:x val="-0.01375"/>
          <c:y val="-0.0055"/>
        </c:manualLayout>
      </c:layout>
      <c:spPr>
        <a:noFill/>
        <a:ln w="3175">
          <a:noFill/>
        </a:ln>
      </c:spPr>
    </c:title>
    <c:plotArea>
      <c:layout>
        <c:manualLayout>
          <c:xMode val="edge"/>
          <c:yMode val="edge"/>
          <c:x val="0.05125"/>
          <c:y val="0.14975"/>
          <c:w val="0.9255"/>
          <c:h val="0.82775"/>
        </c:manualLayout>
      </c:layout>
      <c:lineChart>
        <c:grouping val="standard"/>
        <c:varyColors val="0"/>
        <c:ser>
          <c:idx val="0"/>
          <c:order val="0"/>
          <c:tx>
            <c:v>Total</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90"/>
              <c:pt idx="0">
                <c:v>02-03-18</c:v>
              </c:pt>
              <c:pt idx="1">
                <c:v>05-03-18</c:v>
              </c:pt>
              <c:pt idx="2">
                <c:v>06-03-18</c:v>
              </c:pt>
              <c:pt idx="3">
                <c:v>07-03-18</c:v>
              </c:pt>
              <c:pt idx="4">
                <c:v>08-03-18</c:v>
              </c:pt>
              <c:pt idx="5">
                <c:v>09-03-18</c:v>
              </c:pt>
              <c:pt idx="6">
                <c:v>12-03-18</c:v>
              </c:pt>
              <c:pt idx="7">
                <c:v>13-03-18</c:v>
              </c:pt>
              <c:pt idx="8">
                <c:v>14-03-18</c:v>
              </c:pt>
              <c:pt idx="9">
                <c:v>15-03-18</c:v>
              </c:pt>
              <c:pt idx="10">
                <c:v>16-03-18</c:v>
              </c:pt>
              <c:pt idx="11">
                <c:v>19-03-18</c:v>
              </c:pt>
              <c:pt idx="12">
                <c:v>20-03-18</c:v>
              </c:pt>
              <c:pt idx="13">
                <c:v>21-03-18</c:v>
              </c:pt>
              <c:pt idx="14">
                <c:v>22-03-18</c:v>
              </c:pt>
              <c:pt idx="15">
                <c:v>23-03-18</c:v>
              </c:pt>
              <c:pt idx="16">
                <c:v>26-03-18</c:v>
              </c:pt>
              <c:pt idx="17">
                <c:v>27-03-18</c:v>
              </c:pt>
              <c:pt idx="18">
                <c:v>28-03-18</c:v>
              </c:pt>
              <c:pt idx="19">
                <c:v>29-03-18</c:v>
              </c:pt>
              <c:pt idx="20">
                <c:v>02-04-18</c:v>
              </c:pt>
              <c:pt idx="21">
                <c:v>03-04-18</c:v>
              </c:pt>
              <c:pt idx="22">
                <c:v>04-04-18</c:v>
              </c:pt>
              <c:pt idx="23">
                <c:v>05-04-18</c:v>
              </c:pt>
              <c:pt idx="24">
                <c:v>06-04-18</c:v>
              </c:pt>
              <c:pt idx="25">
                <c:v>09-04-18</c:v>
              </c:pt>
              <c:pt idx="26">
                <c:v>10-04-18</c:v>
              </c:pt>
              <c:pt idx="27">
                <c:v>11-04-18</c:v>
              </c:pt>
              <c:pt idx="28">
                <c:v>12-04-18</c:v>
              </c:pt>
              <c:pt idx="29">
                <c:v>13-04-18</c:v>
              </c:pt>
              <c:pt idx="30">
                <c:v>16-04-18</c:v>
              </c:pt>
              <c:pt idx="31">
                <c:v>17-04-18</c:v>
              </c:pt>
              <c:pt idx="32">
                <c:v>18-04-18</c:v>
              </c:pt>
              <c:pt idx="33">
                <c:v>19-04-18</c:v>
              </c:pt>
              <c:pt idx="34">
                <c:v>20-04-18</c:v>
              </c:pt>
              <c:pt idx="35">
                <c:v>23-04-18</c:v>
              </c:pt>
              <c:pt idx="36">
                <c:v>24-04-18</c:v>
              </c:pt>
              <c:pt idx="37">
                <c:v>25-04-18</c:v>
              </c:pt>
              <c:pt idx="38">
                <c:v>26-04-18</c:v>
              </c:pt>
              <c:pt idx="39">
                <c:v>27-04-18</c:v>
              </c:pt>
              <c:pt idx="40">
                <c:v>30-04-18</c:v>
              </c:pt>
              <c:pt idx="41">
                <c:v>02-05-18</c:v>
              </c:pt>
              <c:pt idx="42">
                <c:v>03-05-18</c:v>
              </c:pt>
              <c:pt idx="43">
                <c:v>04-05-18</c:v>
              </c:pt>
              <c:pt idx="44">
                <c:v>07-05-18</c:v>
              </c:pt>
              <c:pt idx="45">
                <c:v>08-05-18</c:v>
              </c:pt>
              <c:pt idx="46">
                <c:v>09-05-18</c:v>
              </c:pt>
              <c:pt idx="47">
                <c:v>10-05-18</c:v>
              </c:pt>
              <c:pt idx="48">
                <c:v>11-05-18</c:v>
              </c:pt>
              <c:pt idx="49">
                <c:v>14-05-18</c:v>
              </c:pt>
              <c:pt idx="50">
                <c:v>15-05-18</c:v>
              </c:pt>
              <c:pt idx="51">
                <c:v>16-05-18</c:v>
              </c:pt>
              <c:pt idx="52">
                <c:v>17-05-18</c:v>
              </c:pt>
              <c:pt idx="53">
                <c:v>18-05-18</c:v>
              </c:pt>
              <c:pt idx="54">
                <c:v>22-05-18</c:v>
              </c:pt>
              <c:pt idx="55">
                <c:v>23-05-18</c:v>
              </c:pt>
              <c:pt idx="56">
                <c:v>24-05-18</c:v>
              </c:pt>
              <c:pt idx="57">
                <c:v>25-05-18</c:v>
              </c:pt>
              <c:pt idx="58">
                <c:v>28-05-18</c:v>
              </c:pt>
              <c:pt idx="59">
                <c:v>29-05-18</c:v>
              </c:pt>
              <c:pt idx="60">
                <c:v>30-05-18</c:v>
              </c:pt>
              <c:pt idx="61">
                <c:v>31-05-18</c:v>
              </c:pt>
              <c:pt idx="62">
                <c:v>01-06-18</c:v>
              </c:pt>
              <c:pt idx="63">
                <c:v>04-06-18</c:v>
              </c:pt>
              <c:pt idx="64">
                <c:v>05-06-18</c:v>
              </c:pt>
              <c:pt idx="65">
                <c:v>06-06-18</c:v>
              </c:pt>
              <c:pt idx="66">
                <c:v>07-06-18</c:v>
              </c:pt>
              <c:pt idx="67">
                <c:v>08-06-18</c:v>
              </c:pt>
              <c:pt idx="68">
                <c:v>11-06-18</c:v>
              </c:pt>
              <c:pt idx="69">
                <c:v>12-06-18</c:v>
              </c:pt>
              <c:pt idx="70">
                <c:v>13-06-18</c:v>
              </c:pt>
              <c:pt idx="71">
                <c:v>14-06-18</c:v>
              </c:pt>
              <c:pt idx="72">
                <c:v>15-06-18</c:v>
              </c:pt>
              <c:pt idx="73">
                <c:v>18-06-18</c:v>
              </c:pt>
              <c:pt idx="74">
                <c:v>19-06-18</c:v>
              </c:pt>
              <c:pt idx="75">
                <c:v>20-06-18</c:v>
              </c:pt>
              <c:pt idx="76">
                <c:v>21-06-18</c:v>
              </c:pt>
              <c:pt idx="77">
                <c:v>22-06-18</c:v>
              </c:pt>
              <c:pt idx="78">
                <c:v>25-06-18</c:v>
              </c:pt>
              <c:pt idx="79">
                <c:v>26-06-18</c:v>
              </c:pt>
              <c:pt idx="80">
                <c:v>27-06-18</c:v>
              </c:pt>
              <c:pt idx="81">
                <c:v>28-06-18</c:v>
              </c:pt>
              <c:pt idx="82">
                <c:v>29-06-18</c:v>
              </c:pt>
              <c:pt idx="83">
                <c:v>03-07-18</c:v>
              </c:pt>
              <c:pt idx="84">
                <c:v>04-07-18</c:v>
              </c:pt>
              <c:pt idx="85">
                <c:v>05-07-18</c:v>
              </c:pt>
              <c:pt idx="86">
                <c:v>06-07-18</c:v>
              </c:pt>
              <c:pt idx="87">
                <c:v>09-07-18</c:v>
              </c:pt>
              <c:pt idx="88">
                <c:v>10-07-18</c:v>
              </c:pt>
              <c:pt idx="89">
                <c:v>11-07-18</c:v>
              </c:pt>
              <c:pt idx="90">
                <c:v>12-07-18</c:v>
              </c:pt>
              <c:pt idx="91">
                <c:v>13-07-18</c:v>
              </c:pt>
              <c:pt idx="92">
                <c:v>17-07-18</c:v>
              </c:pt>
              <c:pt idx="93">
                <c:v>18-07-18</c:v>
              </c:pt>
              <c:pt idx="94">
                <c:v>19-07-18</c:v>
              </c:pt>
              <c:pt idx="95">
                <c:v>20-07-18</c:v>
              </c:pt>
              <c:pt idx="96">
                <c:v>23-07-18</c:v>
              </c:pt>
              <c:pt idx="97">
                <c:v>24-07-18</c:v>
              </c:pt>
              <c:pt idx="98">
                <c:v>25-07-18</c:v>
              </c:pt>
              <c:pt idx="99">
                <c:v>26-07-18</c:v>
              </c:pt>
              <c:pt idx="100">
                <c:v>27-07-18</c:v>
              </c:pt>
              <c:pt idx="101">
                <c:v>30-07-18</c:v>
              </c:pt>
              <c:pt idx="102">
                <c:v>31-07-18</c:v>
              </c:pt>
              <c:pt idx="103">
                <c:v>01-08-18</c:v>
              </c:pt>
              <c:pt idx="104">
                <c:v>02-08-18</c:v>
              </c:pt>
              <c:pt idx="105">
                <c:v>03-08-18</c:v>
              </c:pt>
              <c:pt idx="106">
                <c:v>06-08-18</c:v>
              </c:pt>
              <c:pt idx="107">
                <c:v>07-08-18</c:v>
              </c:pt>
              <c:pt idx="108">
                <c:v>08-08-18</c:v>
              </c:pt>
              <c:pt idx="109">
                <c:v>09-08-18</c:v>
              </c:pt>
              <c:pt idx="110">
                <c:v>13-08-18</c:v>
              </c:pt>
              <c:pt idx="111">
                <c:v>14-08-18</c:v>
              </c:pt>
              <c:pt idx="112">
                <c:v>16-08-18</c:v>
              </c:pt>
              <c:pt idx="113">
                <c:v>17-08-18</c:v>
              </c:pt>
              <c:pt idx="114">
                <c:v>20-08-18</c:v>
              </c:pt>
              <c:pt idx="115">
                <c:v>21-08-18</c:v>
              </c:pt>
              <c:pt idx="116">
                <c:v>22-08-18</c:v>
              </c:pt>
              <c:pt idx="117">
                <c:v>23-08-18</c:v>
              </c:pt>
              <c:pt idx="118">
                <c:v>24-08-18</c:v>
              </c:pt>
              <c:pt idx="119">
                <c:v>27-08-18</c:v>
              </c:pt>
              <c:pt idx="120">
                <c:v>28-08-18</c:v>
              </c:pt>
              <c:pt idx="121">
                <c:v>29-08-18</c:v>
              </c:pt>
              <c:pt idx="122">
                <c:v>30-08-18</c:v>
              </c:pt>
              <c:pt idx="123">
                <c:v>31-08-18</c:v>
              </c:pt>
              <c:pt idx="124">
                <c:v>03-09-18</c:v>
              </c:pt>
              <c:pt idx="125">
                <c:v>04-09-18</c:v>
              </c:pt>
              <c:pt idx="126">
                <c:v>05-09-18</c:v>
              </c:pt>
              <c:pt idx="127">
                <c:v>06-09-18</c:v>
              </c:pt>
              <c:pt idx="128">
                <c:v>07-09-18</c:v>
              </c:pt>
              <c:pt idx="129">
                <c:v>10-09-18</c:v>
              </c:pt>
              <c:pt idx="130">
                <c:v>11-09-18</c:v>
              </c:pt>
              <c:pt idx="131">
                <c:v>12-09-18</c:v>
              </c:pt>
              <c:pt idx="132">
                <c:v>13-09-18</c:v>
              </c:pt>
              <c:pt idx="133">
                <c:v>14-09-18</c:v>
              </c:pt>
              <c:pt idx="134">
                <c:v>20-09-18</c:v>
              </c:pt>
              <c:pt idx="135">
                <c:v>21-09-18</c:v>
              </c:pt>
              <c:pt idx="136">
                <c:v>24-09-18</c:v>
              </c:pt>
              <c:pt idx="137">
                <c:v>25-09-18</c:v>
              </c:pt>
              <c:pt idx="138">
                <c:v>26-09-18</c:v>
              </c:pt>
              <c:pt idx="139">
                <c:v>27-09-18</c:v>
              </c:pt>
              <c:pt idx="140">
                <c:v>28-09-18</c:v>
              </c:pt>
              <c:pt idx="141">
                <c:v>01-10-18</c:v>
              </c:pt>
              <c:pt idx="142">
                <c:v>02-10-18</c:v>
              </c:pt>
              <c:pt idx="143">
                <c:v>03-10-18</c:v>
              </c:pt>
              <c:pt idx="144">
                <c:v>04-10-18</c:v>
              </c:pt>
              <c:pt idx="145">
                <c:v>05-10-18</c:v>
              </c:pt>
              <c:pt idx="146">
                <c:v>08-10-18</c:v>
              </c:pt>
              <c:pt idx="147">
                <c:v>09-10-18</c:v>
              </c:pt>
              <c:pt idx="148">
                <c:v>10-10-18</c:v>
              </c:pt>
              <c:pt idx="149">
                <c:v>11-10-18</c:v>
              </c:pt>
              <c:pt idx="150">
                <c:v>12-10-18</c:v>
              </c:pt>
              <c:pt idx="151">
                <c:v>16-10-18</c:v>
              </c:pt>
              <c:pt idx="152">
                <c:v>17-10-18</c:v>
              </c:pt>
              <c:pt idx="153">
                <c:v>18-10-18</c:v>
              </c:pt>
              <c:pt idx="154">
                <c:v>19-10-18</c:v>
              </c:pt>
              <c:pt idx="155">
                <c:v>22-10-18</c:v>
              </c:pt>
              <c:pt idx="156">
                <c:v>23-10-18</c:v>
              </c:pt>
              <c:pt idx="157">
                <c:v>24-10-18</c:v>
              </c:pt>
              <c:pt idx="158">
                <c:v>25-10-18</c:v>
              </c:pt>
              <c:pt idx="159">
                <c:v>26-10-18</c:v>
              </c:pt>
              <c:pt idx="160">
                <c:v>29-10-18</c:v>
              </c:pt>
              <c:pt idx="161">
                <c:v>30-10-18</c:v>
              </c:pt>
              <c:pt idx="162">
                <c:v>31-10-18</c:v>
              </c:pt>
              <c:pt idx="163">
                <c:v>05-11-18</c:v>
              </c:pt>
              <c:pt idx="164">
                <c:v>06-11-18</c:v>
              </c:pt>
              <c:pt idx="165">
                <c:v>07-11-18</c:v>
              </c:pt>
              <c:pt idx="166">
                <c:v>08-11-18</c:v>
              </c:pt>
              <c:pt idx="167">
                <c:v>09-11-18</c:v>
              </c:pt>
              <c:pt idx="168">
                <c:v>12-11-18</c:v>
              </c:pt>
              <c:pt idx="169">
                <c:v>13-11-18</c:v>
              </c:pt>
              <c:pt idx="170">
                <c:v>14-11-18</c:v>
              </c:pt>
              <c:pt idx="171">
                <c:v>15-11-18</c:v>
              </c:pt>
              <c:pt idx="172">
                <c:v>16-11-18</c:v>
              </c:pt>
              <c:pt idx="173">
                <c:v>19-11-18</c:v>
              </c:pt>
              <c:pt idx="174">
                <c:v>20-11-18</c:v>
              </c:pt>
              <c:pt idx="175">
                <c:v>21-11-18</c:v>
              </c:pt>
              <c:pt idx="176">
                <c:v>22-11-18</c:v>
              </c:pt>
              <c:pt idx="177">
                <c:v>23-11-18</c:v>
              </c:pt>
              <c:pt idx="178">
                <c:v>26-11-18</c:v>
              </c:pt>
              <c:pt idx="179">
                <c:v>27-11-18</c:v>
              </c:pt>
              <c:pt idx="180">
                <c:v>28-11-18</c:v>
              </c:pt>
              <c:pt idx="181">
                <c:v>29-11-18</c:v>
              </c:pt>
              <c:pt idx="182">
                <c:v>30-11-18</c:v>
              </c:pt>
              <c:pt idx="183">
                <c:v>03-12-18</c:v>
              </c:pt>
              <c:pt idx="184">
                <c:v>04-12-18</c:v>
              </c:pt>
              <c:pt idx="185">
                <c:v>05-12-18</c:v>
              </c:pt>
              <c:pt idx="186">
                <c:v>06-12-18</c:v>
              </c:pt>
              <c:pt idx="187">
                <c:v>07-12-18</c:v>
              </c:pt>
              <c:pt idx="188">
                <c:v>10-12-18</c:v>
              </c:pt>
              <c:pt idx="189">
                <c:v>11-12-18</c:v>
              </c:pt>
            </c:strLit>
          </c:cat>
          <c:val>
            <c:numLit>
              <c:ptCount val="190"/>
              <c:pt idx="0">
                <c:v>7904.5806615776</c:v>
              </c:pt>
              <c:pt idx="1">
                <c:v>7231.5235396687</c:v>
              </c:pt>
              <c:pt idx="2">
                <c:v>7848.18005698005</c:v>
              </c:pt>
              <c:pt idx="3">
                <c:v>7560.85167982659</c:v>
              </c:pt>
              <c:pt idx="4">
                <c:v>7374.50555327025</c:v>
              </c:pt>
              <c:pt idx="5">
                <c:v>7621.5168697282</c:v>
              </c:pt>
              <c:pt idx="6">
                <c:v>7579.76155358898</c:v>
              </c:pt>
              <c:pt idx="7">
                <c:v>7240.43764002987</c:v>
              </c:pt>
              <c:pt idx="8">
                <c:v>7412.7576736672</c:v>
              </c:pt>
              <c:pt idx="9">
                <c:v>7618.12047541869</c:v>
              </c:pt>
              <c:pt idx="10">
                <c:v>7447.3420338545</c:v>
              </c:pt>
              <c:pt idx="11">
                <c:v>6773.60066889632</c:v>
              </c:pt>
              <c:pt idx="12">
                <c:v>7721.42199170124</c:v>
              </c:pt>
              <c:pt idx="13">
                <c:v>7691.1314441789</c:v>
              </c:pt>
              <c:pt idx="14">
                <c:v>8001.46119514009</c:v>
              </c:pt>
              <c:pt idx="15">
                <c:v>8097.01988950276</c:v>
              </c:pt>
              <c:pt idx="16">
                <c:v>7676.7675239536</c:v>
              </c:pt>
              <c:pt idx="17">
                <c:v>7697.78264798915</c:v>
              </c:pt>
              <c:pt idx="18">
                <c:v>8114.31129476584</c:v>
              </c:pt>
              <c:pt idx="19">
                <c:v>7508.40745856353</c:v>
              </c:pt>
              <c:pt idx="20">
                <c:v>7892.51835853131</c:v>
              </c:pt>
              <c:pt idx="21">
                <c:v>7518.85896346644</c:v>
              </c:pt>
              <c:pt idx="22">
                <c:v>7151.90472804834</c:v>
              </c:pt>
              <c:pt idx="23">
                <c:v>7331.13205233033</c:v>
              </c:pt>
              <c:pt idx="24">
                <c:v>7551.15064244572</c:v>
              </c:pt>
              <c:pt idx="25">
                <c:v>7606.73572573683</c:v>
              </c:pt>
              <c:pt idx="26">
                <c:v>7172.29486196318</c:v>
              </c:pt>
              <c:pt idx="27">
                <c:v>7025.45841150719</c:v>
              </c:pt>
              <c:pt idx="28">
                <c:v>7703.39043659043</c:v>
              </c:pt>
              <c:pt idx="29">
                <c:v>7121.46258802816</c:v>
              </c:pt>
              <c:pt idx="30">
                <c:v>7125.06610942249</c:v>
              </c:pt>
              <c:pt idx="31">
                <c:v>6725.27230878186</c:v>
              </c:pt>
              <c:pt idx="32">
                <c:v>7337.22356349589</c:v>
              </c:pt>
              <c:pt idx="33">
                <c:v>6821.95160031225</c:v>
              </c:pt>
              <c:pt idx="34">
                <c:v>7088.41131221719</c:v>
              </c:pt>
              <c:pt idx="35">
                <c:v>7198.77527472527</c:v>
              </c:pt>
              <c:pt idx="36">
                <c:v>6919.5024504084</c:v>
              </c:pt>
              <c:pt idx="37">
                <c:v>6992.52627511591</c:v>
              </c:pt>
              <c:pt idx="38">
                <c:v>6947.81576576576</c:v>
              </c:pt>
              <c:pt idx="39">
                <c:v>6888.12159038372</c:v>
              </c:pt>
              <c:pt idx="40">
                <c:v>6597.05350772889</c:v>
              </c:pt>
              <c:pt idx="41">
                <c:v>6687.16502285301</c:v>
              </c:pt>
              <c:pt idx="42">
                <c:v>6307.47672253258</c:v>
              </c:pt>
              <c:pt idx="43">
                <c:v>7284.21165709423</c:v>
              </c:pt>
              <c:pt idx="44">
                <c:v>6838.97611026033</c:v>
              </c:pt>
              <c:pt idx="45">
                <c:v>6697.92759592456</c:v>
              </c:pt>
              <c:pt idx="46">
                <c:v>6162.91373493975</c:v>
              </c:pt>
              <c:pt idx="47">
                <c:v>6609.38275584206</c:v>
              </c:pt>
              <c:pt idx="48">
                <c:v>6303.17866811044</c:v>
              </c:pt>
              <c:pt idx="49">
                <c:v>6951.7662745098</c:v>
              </c:pt>
              <c:pt idx="50">
                <c:v>6795.00569935882</c:v>
              </c:pt>
              <c:pt idx="51">
                <c:v>6254.92983039574</c:v>
              </c:pt>
              <c:pt idx="52">
                <c:v>6130.14804469273</c:v>
              </c:pt>
              <c:pt idx="53">
                <c:v>6477.63473053892</c:v>
              </c:pt>
              <c:pt idx="54">
                <c:v>6019.08031088082</c:v>
              </c:pt>
              <c:pt idx="55">
                <c:v>6068.52187028657</c:v>
              </c:pt>
              <c:pt idx="56">
                <c:v>6190.71215780998</c:v>
              </c:pt>
              <c:pt idx="57">
                <c:v>6026.58817204301</c:v>
              </c:pt>
              <c:pt idx="58">
                <c:v>5891.09371221281</c:v>
              </c:pt>
              <c:pt idx="59">
                <c:v>6611.12407602956</c:v>
              </c:pt>
              <c:pt idx="60">
                <c:v>6754.38337662337</c:v>
              </c:pt>
              <c:pt idx="61">
                <c:v>6473.170759745</c:v>
              </c:pt>
              <c:pt idx="62">
                <c:v>6330.19698952879</c:v>
              </c:pt>
              <c:pt idx="63">
                <c:v>6678.38550057537</c:v>
              </c:pt>
              <c:pt idx="64">
                <c:v>6594.56176470588</c:v>
              </c:pt>
              <c:pt idx="65">
                <c:v>6567.08823529411</c:v>
              </c:pt>
              <c:pt idx="66">
                <c:v>6584.300456621</c:v>
              </c:pt>
              <c:pt idx="67">
                <c:v>7018.39840450492</c:v>
              </c:pt>
              <c:pt idx="68">
                <c:v>7828.82543640897</c:v>
              </c:pt>
              <c:pt idx="69">
                <c:v>7304.84235976789</c:v>
              </c:pt>
              <c:pt idx="70">
                <c:v>6992.82105263157</c:v>
              </c:pt>
              <c:pt idx="71">
                <c:v>7071.36125860373</c:v>
              </c:pt>
              <c:pt idx="72">
                <c:v>7128.4338601112</c:v>
              </c:pt>
              <c:pt idx="73">
                <c:v>6916.99784791965</c:v>
              </c:pt>
              <c:pt idx="74">
                <c:v>7028.91131939437</c:v>
              </c:pt>
              <c:pt idx="75">
                <c:v>6869.32103858286</c:v>
              </c:pt>
              <c:pt idx="76">
                <c:v>7364.92325473878</c:v>
              </c:pt>
              <c:pt idx="77">
                <c:v>6574.93164899616</c:v>
              </c:pt>
              <c:pt idx="78">
                <c:v>6628.95165238678</c:v>
              </c:pt>
              <c:pt idx="79">
                <c:v>6571.11636363636</c:v>
              </c:pt>
              <c:pt idx="80">
                <c:v>6708.58422321736</c:v>
              </c:pt>
              <c:pt idx="81">
                <c:v>6788.85561972456</c:v>
              </c:pt>
              <c:pt idx="82">
                <c:v>6818.65656318748</c:v>
              </c:pt>
              <c:pt idx="83">
                <c:v>6996.91006966434</c:v>
              </c:pt>
              <c:pt idx="84">
                <c:v>7076.54984492689</c:v>
              </c:pt>
              <c:pt idx="85">
                <c:v>7712.59896324222</c:v>
              </c:pt>
              <c:pt idx="86">
                <c:v>7803.71280552603</c:v>
              </c:pt>
              <c:pt idx="87">
                <c:v>7142.19367088607</c:v>
              </c:pt>
              <c:pt idx="88">
                <c:v>7299.2124374864</c:v>
              </c:pt>
              <c:pt idx="89">
                <c:v>7120.4826608506</c:v>
              </c:pt>
              <c:pt idx="90">
                <c:v>6850.48071312803</c:v>
              </c:pt>
              <c:pt idx="91">
                <c:v>7567.6965330932</c:v>
              </c:pt>
              <c:pt idx="92">
                <c:v>6821.03399433427</c:v>
              </c:pt>
              <c:pt idx="93">
                <c:v>7362.50721923046</c:v>
              </c:pt>
              <c:pt idx="94">
                <c:v>6680.47858017135</c:v>
              </c:pt>
              <c:pt idx="95">
                <c:v>7454.14704595185</c:v>
              </c:pt>
              <c:pt idx="96">
                <c:v>7323.76344086021</c:v>
              </c:pt>
              <c:pt idx="97">
                <c:v>6833.751279024</c:v>
              </c:pt>
              <c:pt idx="98">
                <c:v>7024.27353463587</c:v>
              </c:pt>
              <c:pt idx="99">
                <c:v>6147.64899108399</c:v>
              </c:pt>
              <c:pt idx="100">
                <c:v>6349.32098027495</c:v>
              </c:pt>
              <c:pt idx="101">
                <c:v>6573.51705837755</c:v>
              </c:pt>
              <c:pt idx="102">
                <c:v>6631.64183796856</c:v>
              </c:pt>
              <c:pt idx="103">
                <c:v>6723.55825047416</c:v>
              </c:pt>
              <c:pt idx="104">
                <c:v>6871.97059544229</c:v>
              </c:pt>
              <c:pt idx="105">
                <c:v>7464.57491856677</c:v>
              </c:pt>
              <c:pt idx="106">
                <c:v>7118.87260399009</c:v>
              </c:pt>
              <c:pt idx="107">
                <c:v>7543.6054721977</c:v>
              </c:pt>
              <c:pt idx="108">
                <c:v>7819.11780821917</c:v>
              </c:pt>
              <c:pt idx="109">
                <c:v>7605.69609856262</c:v>
              </c:pt>
              <c:pt idx="110">
                <c:v>7821.27840112201</c:v>
              </c:pt>
              <c:pt idx="111">
                <c:v>7967.97497033121</c:v>
              </c:pt>
              <c:pt idx="112">
                <c:v>8461.32961205693</c:v>
              </c:pt>
              <c:pt idx="113">
                <c:v>8113.24550898203</c:v>
              </c:pt>
              <c:pt idx="114">
                <c:v>8412.78432956381</c:v>
              </c:pt>
              <c:pt idx="115">
                <c:v>8780.04836020011</c:v>
              </c:pt>
              <c:pt idx="116">
                <c:v>10163.0786106032</c:v>
              </c:pt>
              <c:pt idx="117">
                <c:v>10882.2038997214</c:v>
              </c:pt>
              <c:pt idx="118">
                <c:v>11494.4890221114</c:v>
              </c:pt>
              <c:pt idx="119">
                <c:v>11922.6285362853</c:v>
              </c:pt>
              <c:pt idx="120">
                <c:v>11215.4227441285</c:v>
              </c:pt>
              <c:pt idx="121">
                <c:v>11915.0482109665</c:v>
              </c:pt>
              <c:pt idx="122">
                <c:v>11892.5472584856</c:v>
              </c:pt>
              <c:pt idx="123">
                <c:v>11789.2827115081</c:v>
              </c:pt>
              <c:pt idx="124">
                <c:v>11352.4230190228</c:v>
              </c:pt>
              <c:pt idx="125">
                <c:v>11824.9951542973</c:v>
              </c:pt>
              <c:pt idx="126">
                <c:v>11173.9605070697</c:v>
              </c:pt>
              <c:pt idx="127">
                <c:v>11601.8670722903</c:v>
              </c:pt>
              <c:pt idx="128">
                <c:v>11533.1455965909</c:v>
              </c:pt>
              <c:pt idx="129">
                <c:v>11005.5268477574</c:v>
              </c:pt>
              <c:pt idx="130">
                <c:v>11399.4977413219</c:v>
              </c:pt>
              <c:pt idx="131">
                <c:v>11796.8969072164</c:v>
              </c:pt>
              <c:pt idx="132">
                <c:v>10652.953914767</c:v>
              </c:pt>
              <c:pt idx="133">
                <c:v>11305.9291044776</c:v>
              </c:pt>
              <c:pt idx="134">
                <c:v>11887.8699861687</c:v>
              </c:pt>
              <c:pt idx="135">
                <c:v>11585.8757183908</c:v>
              </c:pt>
              <c:pt idx="136">
                <c:v>13201.225357557</c:v>
              </c:pt>
              <c:pt idx="137">
                <c:v>13409.243704839</c:v>
              </c:pt>
              <c:pt idx="138">
                <c:v>12615.6499202551</c:v>
              </c:pt>
              <c:pt idx="139">
                <c:v>13860.3517389264</c:v>
              </c:pt>
              <c:pt idx="140">
                <c:v>13714.5674224343</c:v>
              </c:pt>
              <c:pt idx="141">
                <c:v>12870.2864663982</c:v>
              </c:pt>
              <c:pt idx="142">
                <c:v>14691.138778747</c:v>
              </c:pt>
              <c:pt idx="143">
                <c:v>15016.0004828585</c:v>
              </c:pt>
              <c:pt idx="144">
                <c:v>14863.7041544271</c:v>
              </c:pt>
              <c:pt idx="145">
                <c:v>15367.4767932489</c:v>
              </c:pt>
              <c:pt idx="146">
                <c:v>15172.1220457187</c:v>
              </c:pt>
              <c:pt idx="147">
                <c:v>15254.8650833754</c:v>
              </c:pt>
              <c:pt idx="148">
                <c:v>14539.8119342943</c:v>
              </c:pt>
              <c:pt idx="149">
                <c:v>15178.0240452616</c:v>
              </c:pt>
              <c:pt idx="150">
                <c:v>14314.1325771003</c:v>
              </c:pt>
              <c:pt idx="151">
                <c:v>14167.3776150627</c:v>
              </c:pt>
              <c:pt idx="152">
                <c:v>14222.7171792948</c:v>
              </c:pt>
              <c:pt idx="153">
                <c:v>14725.1417359187</c:v>
              </c:pt>
              <c:pt idx="154">
                <c:v>14475.7782663316</c:v>
              </c:pt>
              <c:pt idx="155">
                <c:v>14331.5611332007</c:v>
              </c:pt>
              <c:pt idx="156">
                <c:v>14856.0836976889</c:v>
              </c:pt>
              <c:pt idx="157">
                <c:v>13945.8938961779</c:v>
              </c:pt>
              <c:pt idx="158">
                <c:v>14638.579259936</c:v>
              </c:pt>
              <c:pt idx="159">
                <c:v>13986.5226370135</c:v>
              </c:pt>
              <c:pt idx="160">
                <c:v>12002.2056497175</c:v>
              </c:pt>
              <c:pt idx="161">
                <c:v>13625.1382550335</c:v>
              </c:pt>
              <c:pt idx="162">
                <c:v>13081.1457905544</c:v>
              </c:pt>
              <c:pt idx="163">
                <c:v>13063.8367029548</c:v>
              </c:pt>
              <c:pt idx="164">
                <c:v>13227.447516641</c:v>
              </c:pt>
              <c:pt idx="165">
                <c:v>13737.1674462114</c:v>
              </c:pt>
              <c:pt idx="166">
                <c:v>11884.1969728528</c:v>
              </c:pt>
              <c:pt idx="167">
                <c:v>11594.1309115832</c:v>
              </c:pt>
              <c:pt idx="168">
                <c:v>12392.0421286031</c:v>
              </c:pt>
              <c:pt idx="169">
                <c:v>11168.4872554831</c:v>
              </c:pt>
              <c:pt idx="170">
                <c:v>11429.1708035338</c:v>
              </c:pt>
              <c:pt idx="171">
                <c:v>10445.8376603998</c:v>
              </c:pt>
              <c:pt idx="172">
                <c:v>11710.2690611216</c:v>
              </c:pt>
              <c:pt idx="173">
                <c:v>10302.8493852459</c:v>
              </c:pt>
              <c:pt idx="174">
                <c:v>8933.73803396809</c:v>
              </c:pt>
              <c:pt idx="175">
                <c:v>9645.41007599211</c:v>
              </c:pt>
              <c:pt idx="176">
                <c:v>9246.78586956521</c:v>
              </c:pt>
              <c:pt idx="177">
                <c:v>8843.69200779727</c:v>
              </c:pt>
              <c:pt idx="178">
                <c:v>7453.7915057915</c:v>
              </c:pt>
              <c:pt idx="179">
                <c:v>7571.36323851203</c:v>
              </c:pt>
              <c:pt idx="180">
                <c:v>7841.12408759124</c:v>
              </c:pt>
              <c:pt idx="181">
                <c:v>7133.29293849658</c:v>
              </c:pt>
              <c:pt idx="182">
                <c:v>6539.83804226918</c:v>
              </c:pt>
              <c:pt idx="183">
                <c:v>7576.75435203094</c:v>
              </c:pt>
              <c:pt idx="184">
                <c:v>6339.4933029353</c:v>
              </c:pt>
              <c:pt idx="185">
                <c:v>5550.11268715524</c:v>
              </c:pt>
              <c:pt idx="186">
                <c:v>4976.64029204516</c:v>
              </c:pt>
              <c:pt idx="187">
                <c:v>5347.38113496932</c:v>
              </c:pt>
              <c:pt idx="188">
                <c:v>5941.09314804623</c:v>
              </c:pt>
              <c:pt idx="189">
                <c:v>5492.97837058399</c:v>
              </c:pt>
            </c:numLit>
          </c:val>
          <c:smooth val="0"/>
        </c:ser>
        <c:marker val="1"/>
        <c:axId val="8675865"/>
        <c:axId val="10973922"/>
      </c:lineChart>
      <c:catAx>
        <c:axId val="8675865"/>
        <c:scaling>
          <c:orientation val="minMax"/>
        </c:scaling>
        <c:axPos val="b"/>
        <c:delete val="0"/>
        <c:numFmt formatCode="General" sourceLinked="0"/>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0973922"/>
        <c:crosses val="autoZero"/>
        <c:auto val="1"/>
        <c:lblOffset val="100"/>
        <c:tickLblSkip val="4"/>
        <c:noMultiLvlLbl val="0"/>
      </c:catAx>
      <c:valAx>
        <c:axId val="10973922"/>
        <c:scaling>
          <c:orientation val="minMax"/>
          <c:min val="3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8675865"/>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 nominales con IVA / 25 kilos)</a:t>
            </a:r>
          </a:p>
        </c:rich>
      </c:tx>
      <c:layout>
        <c:manualLayout>
          <c:xMode val="factor"/>
          <c:yMode val="factor"/>
          <c:x val="-0.08525"/>
          <c:y val="-0.013"/>
        </c:manualLayout>
      </c:layout>
      <c:spPr>
        <a:noFill/>
        <a:ln w="3175">
          <a:noFill/>
        </a:ln>
      </c:spPr>
    </c:title>
    <c:plotArea>
      <c:layout>
        <c:manualLayout>
          <c:xMode val="edge"/>
          <c:yMode val="edge"/>
          <c:x val="0.0175"/>
          <c:y val="0.0715"/>
          <c:w val="0.812"/>
          <c:h val="0.8602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 de Santiago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 de Santiago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31656435"/>
        <c:axId val="16472460"/>
      </c:lineChart>
      <c:dateAx>
        <c:axId val="31656435"/>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16472460"/>
        <c:crosses val="autoZero"/>
        <c:auto val="0"/>
        <c:baseTimeUnit val="days"/>
        <c:majorUnit val="2"/>
        <c:majorTimeUnit val="days"/>
        <c:minorUnit val="1"/>
        <c:minorTimeUnit val="days"/>
        <c:noMultiLvlLbl val="0"/>
      </c:dateAx>
      <c:valAx>
        <c:axId val="16472460"/>
        <c:scaling>
          <c:orientation val="minMax"/>
          <c:min val="3000"/>
        </c:scaling>
        <c:axPos val="l"/>
        <c:title>
          <c:tx>
            <c:rich>
              <a:bodyPr vert="horz" rot="-5400000" anchor="ctr"/>
              <a:lstStyle/>
              <a:p>
                <a:pPr algn="ctr">
                  <a:defRPr/>
                </a:pPr>
                <a:r>
                  <a:rPr lang="en-US" cap="none" sz="1000" b="0" i="0" u="none" baseline="0">
                    <a:solidFill>
                      <a:srgbClr val="000000"/>
                    </a:solidFill>
                  </a:rPr>
                  <a:t> $ / saco de 25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31656435"/>
        <c:crossesAt val="1"/>
        <c:crossBetween val="between"/>
        <c:dispUnits/>
      </c:valAx>
      <c:spPr>
        <a:noFill/>
        <a:ln>
          <a:noFill/>
        </a:ln>
      </c:spPr>
    </c:plotArea>
    <c:legend>
      <c:legendPos val="r"/>
      <c:layout>
        <c:manualLayout>
          <c:xMode val="edge"/>
          <c:yMode val="edge"/>
          <c:x val="0.83975"/>
          <c:y val="0.06175"/>
          <c:w val="0.1595"/>
          <c:h val="0.9382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 promedio mensual de papa en supermercados, ferias libres y mercados mayoristas de Santiago</a:t>
            </a:r>
          </a:p>
        </c:rich>
      </c:tx>
      <c:layout>
        <c:manualLayout>
          <c:xMode val="factor"/>
          <c:yMode val="factor"/>
          <c:x val="-0.0015"/>
          <c:y val="-0.01325"/>
        </c:manualLayout>
      </c:layout>
      <c:spPr>
        <a:noFill/>
        <a:ln w="3175">
          <a:noFill/>
        </a:ln>
      </c:spPr>
    </c:title>
    <c:plotArea>
      <c:layout>
        <c:manualLayout>
          <c:xMode val="edge"/>
          <c:yMode val="edge"/>
          <c:x val="0.013"/>
          <c:y val="0.06725"/>
          <c:w val="0.99875"/>
          <c:h val="0.827"/>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ser>
          <c:idx val="2"/>
          <c:order val="2"/>
          <c:tx>
            <c:strRef>
              <c:f>'precio minorista'!$F$24</c:f>
              <c:strCache>
                <c:ptCount val="1"/>
                <c:pt idx="0">
                  <c:v>Mayorista</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00"/>
              </a:solidFill>
              <a:ln>
                <a:noFill/>
              </a:ln>
            </c:spPr>
          </c:marker>
          <c:cat>
            <c:strRef>
              <c:f>'precio minorista'!$C$25:$C$45</c:f>
              <c:strCache/>
            </c:strRef>
          </c:cat>
          <c:val>
            <c:numRef>
              <c:f>'precio minorista'!$F$25:$F$45</c:f>
              <c:numCache/>
            </c:numRef>
          </c:val>
          <c:smooth val="0"/>
        </c:ser>
        <c:marker val="1"/>
        <c:axId val="14034413"/>
        <c:axId val="59200854"/>
      </c:lineChart>
      <c:dateAx>
        <c:axId val="14034413"/>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9200854"/>
        <c:crosses val="autoZero"/>
        <c:auto val="0"/>
        <c:baseTimeUnit val="months"/>
        <c:majorUnit val="2"/>
        <c:majorTimeUnit val="months"/>
        <c:minorUnit val="1"/>
        <c:minorTimeUnit val="months"/>
        <c:noMultiLvlLbl val="0"/>
      </c:dateAx>
      <c:valAx>
        <c:axId val="59200854"/>
        <c:scaling>
          <c:orientation val="minMax"/>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7"/>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4034413"/>
        <c:crossesAt val="1"/>
        <c:crossBetween val="between"/>
        <c:dispUnits/>
      </c:valAx>
      <c:spPr>
        <a:noFill/>
        <a:ln>
          <a:noFill/>
        </a:ln>
      </c:spPr>
    </c:plotArea>
    <c:legend>
      <c:legendPos val="r"/>
      <c:layout>
        <c:manualLayout>
          <c:xMode val="edge"/>
          <c:yMode val="edge"/>
          <c:x val="0.2415"/>
          <c:y val="0.91975"/>
          <c:w val="0.5475"/>
          <c:h val="0.080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 kilo con IVA)</a:t>
            </a:r>
          </a:p>
        </c:rich>
      </c:tx>
      <c:layout>
        <c:manualLayout>
          <c:xMode val="factor"/>
          <c:yMode val="factor"/>
          <c:x val="-0.0015"/>
          <c:y val="-0.01425"/>
        </c:manualLayout>
      </c:layout>
      <c:spPr>
        <a:noFill/>
        <a:ln w="3175">
          <a:noFill/>
        </a:ln>
      </c:spPr>
    </c:title>
    <c:plotArea>
      <c:layout>
        <c:manualLayout>
          <c:xMode val="edge"/>
          <c:yMode val="edge"/>
          <c:x val="0.04875"/>
          <c:y val="0.09275"/>
          <c:w val="0.96075"/>
          <c:h val="0.7852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regiones'!$B$7:$B$25</c:f>
              <c:strCache/>
            </c:strRef>
          </c:cat>
          <c:val>
            <c:numRef>
              <c:f>'precio minorista regiones'!$C$7:$C$25</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regiones'!$B$7:$B$25</c:f>
              <c:strCache/>
            </c:strRef>
          </c:cat>
          <c:val>
            <c:numRef>
              <c:f>'precio minorista regiones'!$D$7:$D$25</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regiones'!$B$7:$B$25</c:f>
              <c:strCache/>
            </c:strRef>
          </c:cat>
          <c:val>
            <c:numRef>
              <c:f>'precio minorista regiones'!$E$7:$E$25</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regiones'!$B$7:$B$25</c:f>
              <c:strCache/>
            </c:strRef>
          </c:cat>
          <c:val>
            <c:numRef>
              <c:f>'precio minorista regiones'!$F$7:$F$25</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regiones'!$B$7:$B$25</c:f>
              <c:strCache/>
            </c:strRef>
          </c:cat>
          <c:val>
            <c:numRef>
              <c:f>'precio minorista regiones'!$G$7:$G$25</c:f>
              <c:numCache/>
            </c:numRef>
          </c:val>
          <c:smooth val="0"/>
        </c:ser>
        <c:ser>
          <c:idx val="5"/>
          <c:order val="5"/>
          <c:tx>
            <c:strRef>
              <c:f>'precio minorista regiones'!$H$6</c:f>
              <c:strCache>
                <c:ptCount val="1"/>
                <c:pt idx="0">
                  <c:v>Ñuble</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regiones'!$B$7:$B$25</c:f>
              <c:strCache/>
            </c:strRef>
          </c:cat>
          <c:val>
            <c:numRef>
              <c:f>'precio minorista regiones'!$H$7:$H$25</c:f>
              <c:numCache/>
            </c:numRef>
          </c:val>
          <c:smooth val="0"/>
        </c:ser>
        <c:ser>
          <c:idx val="6"/>
          <c:order val="6"/>
          <c:tx>
            <c:strRef>
              <c:f>'precio minorista regiones'!$I$6</c:f>
              <c:strCache>
                <c:ptCount val="1"/>
                <c:pt idx="0">
                  <c:v>Bío Bío</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regiones'!$B$7:$B$25</c:f>
              <c:strCache/>
            </c:strRef>
          </c:cat>
          <c:val>
            <c:numRef>
              <c:f>'precio minorista regiones'!$I$7:$I$25</c:f>
              <c:numCache/>
            </c:numRef>
          </c:val>
          <c:smooth val="0"/>
        </c:ser>
        <c:ser>
          <c:idx val="7"/>
          <c:order val="7"/>
          <c:tx>
            <c:strRef>
              <c:f>'precio minorista regiones'!$J$6</c:f>
              <c:strCache>
                <c:ptCount val="1"/>
                <c:pt idx="0">
                  <c:v>La Araucanía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regiones'!$B$7:$B$25</c:f>
              <c:strCache/>
            </c:strRef>
          </c:cat>
          <c:val>
            <c:numRef>
              <c:f>'precio minorista regiones'!$J$7:$J$25</c:f>
              <c:numCache/>
            </c:numRef>
          </c:val>
          <c:smooth val="0"/>
        </c:ser>
        <c:ser>
          <c:idx val="8"/>
          <c:order val="8"/>
          <c:tx>
            <c:strRef>
              <c:f>'precio minorista regiones'!$K$6</c:f>
              <c:strCache>
                <c:ptCount val="1"/>
                <c:pt idx="0">
                  <c:v>Los Lagos</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strRef>
              <c:f>'precio minorista regiones'!$B$7:$B$25</c:f>
              <c:strCache/>
            </c:strRef>
          </c:cat>
          <c:val>
            <c:numRef>
              <c:f>'precio minorista regiones'!$K$7:$K$25</c:f>
              <c:numCache/>
            </c:numRef>
          </c:val>
          <c:smooth val="0"/>
        </c:ser>
        <c:marker val="1"/>
        <c:axId val="63045639"/>
        <c:axId val="30539840"/>
      </c:lineChart>
      <c:dateAx>
        <c:axId val="63045639"/>
        <c:scaling>
          <c:orientation val="minMax"/>
        </c:scaling>
        <c:axPos val="b"/>
        <c:delete val="0"/>
        <c:numFmt formatCode="dd/mm" sourceLinked="0"/>
        <c:majorTickMark val="out"/>
        <c:minorTickMark val="none"/>
        <c:tickLblPos val="nextTo"/>
        <c:spPr>
          <a:ln w="3175">
            <a:solidFill>
              <a:srgbClr val="C0C0C0"/>
            </a:solidFill>
          </a:ln>
        </c:spPr>
        <c:crossAx val="30539840"/>
        <c:crosses val="autoZero"/>
        <c:auto val="0"/>
        <c:baseTimeUnit val="days"/>
        <c:majorUnit val="14"/>
        <c:majorTimeUnit val="days"/>
        <c:minorUnit val="1"/>
        <c:minorTimeUnit val="days"/>
        <c:noMultiLvlLbl val="0"/>
      </c:dateAx>
      <c:valAx>
        <c:axId val="30539840"/>
        <c:scaling>
          <c:orientation val="minMax"/>
          <c:min val="7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2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63045639"/>
        <c:crossesAt val="1"/>
        <c:crossBetween val="between"/>
        <c:dispUnits/>
      </c:valAx>
      <c:spPr>
        <a:noFill/>
        <a:ln>
          <a:noFill/>
        </a:ln>
      </c:spPr>
    </c:plotArea>
    <c:legend>
      <c:legendPos val="r"/>
      <c:layout>
        <c:manualLayout>
          <c:xMode val="edge"/>
          <c:yMode val="edge"/>
          <c:x val="0.074"/>
          <c:y val="0.89725"/>
          <c:w val="0.8725"/>
          <c:h val="0.08"/>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 kilo con IVA)</a:t>
            </a:r>
          </a:p>
        </c:rich>
      </c:tx>
      <c:layout>
        <c:manualLayout>
          <c:xMode val="factor"/>
          <c:yMode val="factor"/>
          <c:x val="-0.0015"/>
          <c:y val="-0.01425"/>
        </c:manualLayout>
      </c:layout>
      <c:spPr>
        <a:noFill/>
        <a:ln w="3175">
          <a:noFill/>
        </a:ln>
      </c:spPr>
    </c:title>
    <c:plotArea>
      <c:layout>
        <c:manualLayout>
          <c:xMode val="edge"/>
          <c:yMode val="edge"/>
          <c:x val="0.02425"/>
          <c:y val="0.0895"/>
          <c:w val="0.98525"/>
          <c:h val="0.79675"/>
        </c:manualLayout>
      </c:layout>
      <c:lineChart>
        <c:grouping val="standard"/>
        <c:varyColors val="0"/>
        <c:ser>
          <c:idx val="0"/>
          <c:order val="0"/>
          <c:tx>
            <c:strRef>
              <c:f>'precio minorista regiones'!$L$6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regiones'!$B$7:$B$25</c:f>
              <c:strCache/>
            </c:strRef>
          </c:cat>
          <c:val>
            <c:numRef>
              <c:f>'precio minorista regiones'!$L$7:$L$25</c:f>
              <c:numCache/>
            </c:numRef>
          </c:val>
          <c:smooth val="0"/>
        </c:ser>
        <c:ser>
          <c:idx val="1"/>
          <c:order val="1"/>
          <c:tx>
            <c:strRef>
              <c:f>'precio minorista regiones'!$M$6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regiones'!$B$7:$B$25</c:f>
              <c:strCache/>
            </c:strRef>
          </c:cat>
          <c:val>
            <c:numRef>
              <c:f>'precio minorista regiones'!$M$7:$M$25</c:f>
              <c:numCache/>
            </c:numRef>
          </c:val>
          <c:smooth val="0"/>
        </c:ser>
        <c:ser>
          <c:idx val="2"/>
          <c:order val="2"/>
          <c:tx>
            <c:strRef>
              <c:f>'precio minorista regiones'!$N$6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regiones'!$B$7:$B$25</c:f>
              <c:strCache/>
            </c:strRef>
          </c:cat>
          <c:val>
            <c:numRef>
              <c:f>'precio minorista regiones'!$N$7:$N$25</c:f>
              <c:numCache/>
            </c:numRef>
          </c:val>
          <c:smooth val="0"/>
        </c:ser>
        <c:ser>
          <c:idx val="3"/>
          <c:order val="3"/>
          <c:tx>
            <c:strRef>
              <c:f>'precio minorista regiones'!$O$6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regiones'!$B$7:$B$25</c:f>
              <c:strCache/>
            </c:strRef>
          </c:cat>
          <c:val>
            <c:numRef>
              <c:f>'precio minorista regiones'!$O$7:$O$25</c:f>
              <c:numCache/>
            </c:numRef>
          </c:val>
          <c:smooth val="0"/>
        </c:ser>
        <c:ser>
          <c:idx val="4"/>
          <c:order val="4"/>
          <c:tx>
            <c:strRef>
              <c:f>'precio minorista regiones'!$P$6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regiones'!$B$7:$B$25</c:f>
              <c:strCache/>
            </c:strRef>
          </c:cat>
          <c:val>
            <c:numRef>
              <c:f>'precio minorista regiones'!$P$7:$P$25</c:f>
              <c:numCache/>
            </c:numRef>
          </c:val>
          <c:smooth val="0"/>
        </c:ser>
        <c:ser>
          <c:idx val="5"/>
          <c:order val="5"/>
          <c:tx>
            <c:strRef>
              <c:f>'precio minorista regiones'!$Q$6</c:f>
              <c:strCache>
                <c:ptCount val="1"/>
                <c:pt idx="0">
                  <c:v>Ñuble</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regiones'!$B$7:$B$25</c:f>
              <c:strCache/>
            </c:strRef>
          </c:cat>
          <c:val>
            <c:numRef>
              <c:f>'precio minorista regiones'!$Q$7:$Q$25</c:f>
              <c:numCache/>
            </c:numRef>
          </c:val>
          <c:smooth val="0"/>
        </c:ser>
        <c:ser>
          <c:idx val="6"/>
          <c:order val="6"/>
          <c:tx>
            <c:strRef>
              <c:f>'precio minorista regiones'!$R$6</c:f>
              <c:strCache>
                <c:ptCount val="1"/>
                <c:pt idx="0">
                  <c:v>Bío Bío</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regiones'!$B$7:$B$25</c:f>
              <c:strCache/>
            </c:strRef>
          </c:cat>
          <c:val>
            <c:numRef>
              <c:f>'precio minorista regiones'!$R$7:$R$25</c:f>
              <c:numCache/>
            </c:numRef>
          </c:val>
          <c:smooth val="0"/>
        </c:ser>
        <c:ser>
          <c:idx val="7"/>
          <c:order val="7"/>
          <c:tx>
            <c:strRef>
              <c:f>'precio minorista regiones'!$S$6</c:f>
              <c:strCache>
                <c:ptCount val="1"/>
                <c:pt idx="0">
                  <c:v>La Araucanía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regiones'!$B$7:$B$25</c:f>
              <c:strCache/>
            </c:strRef>
          </c:cat>
          <c:val>
            <c:numRef>
              <c:f>'precio minorista regiones'!$S$7:$S$25</c:f>
              <c:numCache/>
            </c:numRef>
          </c:val>
          <c:smooth val="0"/>
        </c:ser>
        <c:ser>
          <c:idx val="8"/>
          <c:order val="8"/>
          <c:tx>
            <c:strRef>
              <c:f>'precio minorista regiones'!$T$6</c:f>
              <c:strCache>
                <c:ptCount val="1"/>
                <c:pt idx="0">
                  <c:v>Los Lagos</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strRef>
              <c:f>'precio minorista regiones'!$B$7:$B$25</c:f>
              <c:strCache/>
            </c:strRef>
          </c:cat>
          <c:val>
            <c:numRef>
              <c:f>'precio minorista regiones'!$T$7:$T$25</c:f>
              <c:numCache/>
            </c:numRef>
          </c:val>
          <c:smooth val="0"/>
        </c:ser>
        <c:marker val="1"/>
        <c:axId val="6423105"/>
        <c:axId val="57807946"/>
      </c:lineChart>
      <c:dateAx>
        <c:axId val="6423105"/>
        <c:scaling>
          <c:orientation val="minMax"/>
        </c:scaling>
        <c:axPos val="b"/>
        <c:delete val="0"/>
        <c:numFmt formatCode="dd/mm" sourceLinked="0"/>
        <c:majorTickMark val="out"/>
        <c:minorTickMark val="none"/>
        <c:tickLblPos val="nextTo"/>
        <c:spPr>
          <a:ln w="3175">
            <a:solidFill>
              <a:srgbClr val="C0C0C0"/>
            </a:solidFill>
          </a:ln>
        </c:spPr>
        <c:crossAx val="57807946"/>
        <c:crosses val="autoZero"/>
        <c:auto val="0"/>
        <c:baseTimeUnit val="days"/>
        <c:majorUnit val="14"/>
        <c:majorTimeUnit val="days"/>
        <c:minorUnit val="1"/>
        <c:minorTimeUnit val="days"/>
        <c:noMultiLvlLbl val="0"/>
      </c:dateAx>
      <c:valAx>
        <c:axId val="57807946"/>
        <c:scaling>
          <c:orientation val="minMax"/>
          <c:max val="1400"/>
          <c:min val="2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9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6423105"/>
        <c:crossesAt val="1"/>
        <c:crossBetween val="between"/>
        <c:dispUnits/>
      </c:valAx>
      <c:spPr>
        <a:noFill/>
        <a:ln>
          <a:noFill/>
        </a:ln>
      </c:spPr>
    </c:plotArea>
    <c:legend>
      <c:legendPos val="b"/>
      <c:layout>
        <c:manualLayout>
          <c:xMode val="edge"/>
          <c:yMode val="edge"/>
          <c:x val="0.11275"/>
          <c:y val="0.9015"/>
          <c:w val="0.8225"/>
          <c:h val="0.0842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125"/>
          <c:y val="-0.013"/>
        </c:manualLayout>
      </c:layout>
      <c:spPr>
        <a:noFill/>
        <a:ln w="3175">
          <a:noFill/>
        </a:ln>
      </c:spPr>
    </c:title>
    <c:plotArea>
      <c:layout>
        <c:manualLayout>
          <c:xMode val="edge"/>
          <c:yMode val="edge"/>
          <c:x val="0.057"/>
          <c:y val="0.0695"/>
          <c:w val="0.88875"/>
          <c:h val="0.829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rend'!$C$7:$C$24</c:f>
              <c:strCache/>
            </c:strRef>
          </c:cat>
          <c:val>
            <c:numRef>
              <c:f>'sup, prod y rend'!$D$7:$D$24</c:f>
              <c:numCache/>
            </c:numRef>
          </c:val>
          <c:smooth val="0"/>
        </c:ser>
        <c:marker val="1"/>
        <c:axId val="50509467"/>
        <c:axId val="51932020"/>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66"/>
              </a:solidFill>
              <a:ln>
                <a:solidFill>
                  <a:srgbClr val="993366"/>
                </a:solidFill>
              </a:ln>
            </c:spPr>
          </c:marker>
          <c:cat>
            <c:strRef>
              <c:f>'sup, prod y rend'!$C$7:$C$24</c:f>
              <c:strCache/>
            </c:strRef>
          </c:cat>
          <c:val>
            <c:numRef>
              <c:f>'sup, prod y rend'!$E$7:$E$24</c:f>
              <c:numCache/>
            </c:numRef>
          </c:val>
          <c:smooth val="0"/>
        </c:ser>
        <c:marker val="1"/>
        <c:axId val="64734997"/>
        <c:axId val="45744062"/>
      </c:lineChart>
      <c:catAx>
        <c:axId val="5050946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51932020"/>
        <c:crosses val="autoZero"/>
        <c:auto val="1"/>
        <c:lblOffset val="100"/>
        <c:tickLblSkip val="1"/>
        <c:noMultiLvlLbl val="0"/>
      </c:catAx>
      <c:valAx>
        <c:axId val="51932020"/>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
              <c:y val="-0.007"/>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50509467"/>
        <c:crossesAt val="1"/>
        <c:crossBetween val="between"/>
        <c:dispUnits/>
      </c:valAx>
      <c:catAx>
        <c:axId val="64734997"/>
        <c:scaling>
          <c:orientation val="minMax"/>
        </c:scaling>
        <c:axPos val="b"/>
        <c:delete val="1"/>
        <c:majorTickMark val="out"/>
        <c:minorTickMark val="none"/>
        <c:tickLblPos val="nextTo"/>
        <c:crossAx val="45744062"/>
        <c:crosses val="autoZero"/>
        <c:auto val="1"/>
        <c:lblOffset val="100"/>
        <c:tickLblSkip val="1"/>
        <c:noMultiLvlLbl val="0"/>
      </c:catAx>
      <c:valAx>
        <c:axId val="45744062"/>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3"/>
              <c:y val="0.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64734997"/>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585"/>
          <c:y val="0.884"/>
          <c:w val="0.6245"/>
          <c:h val="0.06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1"/>
        </c:manualLayout>
      </c:layout>
      <c:spPr>
        <a:noFill/>
        <a:ln w="3175">
          <a:noFill/>
        </a:ln>
      </c:spPr>
    </c:title>
    <c:plotArea>
      <c:layout>
        <c:manualLayout>
          <c:xMode val="edge"/>
          <c:yMode val="edge"/>
          <c:x val="0.0475"/>
          <c:y val="0.072"/>
          <c:w val="0.93575"/>
          <c:h val="0.8525"/>
        </c:manualLayout>
      </c:layout>
      <c:barChart>
        <c:barDir val="col"/>
        <c:grouping val="clustered"/>
        <c:varyColors val="0"/>
        <c:ser>
          <c:idx val="0"/>
          <c:order val="0"/>
          <c:tx>
            <c:strRef>
              <c:f>'sup región'!$B$22</c:f>
              <c:strCache>
                <c:ptCount val="1"/>
                <c:pt idx="0">
                  <c:v>2015/16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región'!$C$7:$L$7</c:f>
              <c:strCache/>
            </c:strRef>
          </c:cat>
          <c:val>
            <c:numRef>
              <c:f>'sup región'!$C$22:$L$22</c:f>
              <c:numCache/>
            </c:numRef>
          </c:val>
        </c:ser>
        <c:ser>
          <c:idx val="1"/>
          <c:order val="1"/>
          <c:tx>
            <c:strRef>
              <c:f>'sup región'!$B$23</c:f>
              <c:strCache>
                <c:ptCount val="1"/>
                <c:pt idx="0">
                  <c:v>2016/17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región'!$C$7:$L$7</c:f>
              <c:strCache/>
            </c:strRef>
          </c:cat>
          <c:val>
            <c:numRef>
              <c:f>'sup región'!$C$23:$L$23</c:f>
              <c:numCache/>
            </c:numRef>
          </c:val>
        </c:ser>
        <c:ser>
          <c:idx val="2"/>
          <c:order val="2"/>
          <c:tx>
            <c:strRef>
              <c:f>'sup región'!$B$24</c:f>
              <c:strCache>
                <c:ptCount val="1"/>
                <c:pt idx="0">
                  <c:v>2017/18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región'!$C$7:$L$7</c:f>
              <c:strCache/>
            </c:strRef>
          </c:cat>
          <c:val>
            <c:numRef>
              <c:f>'sup región'!$C$24:$L$24</c:f>
              <c:numCache/>
            </c:numRef>
          </c:val>
        </c:ser>
        <c:overlap val="-27"/>
        <c:gapWidth val="219"/>
        <c:axId val="9043375"/>
        <c:axId val="14281512"/>
      </c:barChart>
      <c:catAx>
        <c:axId val="90433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4281512"/>
        <c:crosses val="autoZero"/>
        <c:auto val="1"/>
        <c:lblOffset val="100"/>
        <c:tickLblSkip val="1"/>
        <c:noMultiLvlLbl val="0"/>
      </c:catAx>
      <c:valAx>
        <c:axId val="14281512"/>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09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9043375"/>
        <c:crossesAt val="1"/>
        <c:crossBetween val="between"/>
        <c:dispUnits/>
      </c:valAx>
      <c:spPr>
        <a:noFill/>
        <a:ln>
          <a:noFill/>
        </a:ln>
      </c:spPr>
    </c:plotArea>
    <c:legend>
      <c:legendPos val="r"/>
      <c:layout>
        <c:manualLayout>
          <c:xMode val="edge"/>
          <c:yMode val="edge"/>
          <c:x val="0.38125"/>
          <c:y val="0.926"/>
          <c:w val="0.2425"/>
          <c:h val="0.0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
          <c:y val="-0.0125"/>
        </c:manualLayout>
      </c:layout>
      <c:spPr>
        <a:noFill/>
        <a:ln w="3175">
          <a:noFill/>
        </a:ln>
      </c:spPr>
    </c:title>
    <c:plotArea>
      <c:layout>
        <c:manualLayout>
          <c:xMode val="edge"/>
          <c:yMode val="edge"/>
          <c:x val="0.05125"/>
          <c:y val="0.0715"/>
          <c:w val="0.93375"/>
          <c:h val="0.84875"/>
        </c:manualLayout>
      </c:layout>
      <c:barChart>
        <c:barDir val="col"/>
        <c:grouping val="clustered"/>
        <c:varyColors val="0"/>
        <c:ser>
          <c:idx val="0"/>
          <c:order val="0"/>
          <c:tx>
            <c:strRef>
              <c:f>'prod región'!$B$22</c:f>
              <c:strCache>
                <c:ptCount val="1"/>
                <c:pt idx="0">
                  <c:v>2015/16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región'!$C$7:$L$7</c:f>
              <c:strCache/>
            </c:strRef>
          </c:cat>
          <c:val>
            <c:numRef>
              <c:f>'prod región'!$C$22:$L$22</c:f>
              <c:numCache/>
            </c:numRef>
          </c:val>
        </c:ser>
        <c:ser>
          <c:idx val="1"/>
          <c:order val="1"/>
          <c:tx>
            <c:strRef>
              <c:f>'prod región'!$B$23</c:f>
              <c:strCache>
                <c:ptCount val="1"/>
                <c:pt idx="0">
                  <c:v>2016/17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región'!$C$7:$L$7</c:f>
              <c:strCache/>
            </c:strRef>
          </c:cat>
          <c:val>
            <c:numRef>
              <c:f>'prod región'!$C$23:$L$23</c:f>
              <c:numCache/>
            </c:numRef>
          </c:val>
        </c:ser>
        <c:ser>
          <c:idx val="2"/>
          <c:order val="2"/>
          <c:tx>
            <c:strRef>
              <c:f>'prod región'!$B$24</c:f>
              <c:strCache>
                <c:ptCount val="1"/>
                <c:pt idx="0">
                  <c:v>2017/18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región'!$C$7:$L$7</c:f>
              <c:strCache/>
            </c:strRef>
          </c:cat>
          <c:val>
            <c:numRef>
              <c:f>'prod región'!$C$24:$L$24</c:f>
              <c:numCache/>
            </c:numRef>
          </c:val>
        </c:ser>
        <c:overlap val="-27"/>
        <c:gapWidth val="219"/>
        <c:axId val="61424745"/>
        <c:axId val="15951794"/>
      </c:barChart>
      <c:catAx>
        <c:axId val="614247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5951794"/>
        <c:crosses val="autoZero"/>
        <c:auto val="1"/>
        <c:lblOffset val="100"/>
        <c:tickLblSkip val="1"/>
        <c:noMultiLvlLbl val="0"/>
      </c:catAx>
      <c:valAx>
        <c:axId val="15951794"/>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5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1424745"/>
        <c:crossesAt val="1"/>
        <c:crossBetween val="between"/>
        <c:dispUnits/>
      </c:valAx>
      <c:spPr>
        <a:noFill/>
        <a:ln>
          <a:noFill/>
        </a:ln>
      </c:spPr>
    </c:plotArea>
    <c:legend>
      <c:legendPos val="r"/>
      <c:layout>
        <c:manualLayout>
          <c:xMode val="edge"/>
          <c:yMode val="edge"/>
          <c:x val="0.37725"/>
          <c:y val="0.932"/>
          <c:w val="0.2465"/>
          <c:h val="0.05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cid:image001.png@01D3C207.209C7340"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48</xdr:row>
      <xdr:rowOff>104775</xdr:rowOff>
    </xdr:from>
    <xdr:to>
      <xdr:col>2</xdr:col>
      <xdr:colOff>438150</xdr:colOff>
      <xdr:row>48</xdr:row>
      <xdr:rowOff>200025</xdr:rowOff>
    </xdr:to>
    <xdr:pic>
      <xdr:nvPicPr>
        <xdr:cNvPr id="1" name="Picture 1" descr="LOGO_FUCOA"/>
        <xdr:cNvPicPr preferRelativeResize="1">
          <a:picLocks noChangeAspect="1"/>
        </xdr:cNvPicPr>
      </xdr:nvPicPr>
      <xdr:blipFill>
        <a:blip r:embed="rId1"/>
        <a:srcRect t="45156" b="48161"/>
        <a:stretch>
          <a:fillRect/>
        </a:stretch>
      </xdr:blipFill>
      <xdr:spPr>
        <a:xfrm>
          <a:off x="19050" y="9534525"/>
          <a:ext cx="1866900" cy="95250"/>
        </a:xfrm>
        <a:prstGeom prst="rect">
          <a:avLst/>
        </a:prstGeom>
        <a:noFill/>
        <a:ln w="9525" cmpd="sng">
          <a:noFill/>
        </a:ln>
      </xdr:spPr>
    </xdr:pic>
    <xdr:clientData/>
  </xdr:twoCellAnchor>
  <xdr:twoCellAnchor>
    <xdr:from>
      <xdr:col>0</xdr:col>
      <xdr:colOff>104775</xdr:colOff>
      <xdr:row>0</xdr:row>
      <xdr:rowOff>161925</xdr:rowOff>
    </xdr:from>
    <xdr:to>
      <xdr:col>4</xdr:col>
      <xdr:colOff>295275</xdr:colOff>
      <xdr:row>7</xdr:row>
      <xdr:rowOff>19050</xdr:rowOff>
    </xdr:to>
    <xdr:pic>
      <xdr:nvPicPr>
        <xdr:cNvPr id="2" name="Imagen 1" descr="cid:image001.png@01D3C207.209C7340"/>
        <xdr:cNvPicPr preferRelativeResize="1">
          <a:picLocks noChangeAspect="1"/>
        </xdr:cNvPicPr>
      </xdr:nvPicPr>
      <xdr:blipFill>
        <a:blip r:link="rId2"/>
        <a:srcRect b="6387"/>
        <a:stretch>
          <a:fillRect/>
        </a:stretch>
      </xdr:blipFill>
      <xdr:spPr>
        <a:xfrm>
          <a:off x="104775" y="161925"/>
          <a:ext cx="3086100" cy="1190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26</xdr:row>
      <xdr:rowOff>38100</xdr:rowOff>
    </xdr:from>
    <xdr:to>
      <xdr:col>10</xdr:col>
      <xdr:colOff>409575</xdr:colOff>
      <xdr:row>54</xdr:row>
      <xdr:rowOff>114300</xdr:rowOff>
    </xdr:to>
    <xdr:graphicFrame>
      <xdr:nvGraphicFramePr>
        <xdr:cNvPr id="1" name="Gráfico 1"/>
        <xdr:cNvGraphicFramePr/>
      </xdr:nvGraphicFramePr>
      <xdr:xfrm>
        <a:off x="142875" y="4352925"/>
        <a:ext cx="6477000" cy="5105400"/>
      </xdr:xfrm>
      <a:graphic>
        <a:graphicData uri="http://schemas.openxmlformats.org/drawingml/2006/chart">
          <c:chart xmlns:c="http://schemas.openxmlformats.org/drawingml/2006/chart" r:id="rId1"/>
        </a:graphicData>
      </a:graphic>
    </xdr:graphicFrame>
    <xdr:clientData/>
  </xdr:twoCellAnchor>
  <xdr:twoCellAnchor>
    <xdr:from>
      <xdr:col>10</xdr:col>
      <xdr:colOff>476250</xdr:colOff>
      <xdr:row>26</xdr:row>
      <xdr:rowOff>38100</xdr:rowOff>
    </xdr:from>
    <xdr:to>
      <xdr:col>19</xdr:col>
      <xdr:colOff>685800</xdr:colOff>
      <xdr:row>54</xdr:row>
      <xdr:rowOff>95250</xdr:rowOff>
    </xdr:to>
    <xdr:graphicFrame>
      <xdr:nvGraphicFramePr>
        <xdr:cNvPr id="2" name="Gráfico 4"/>
        <xdr:cNvGraphicFramePr/>
      </xdr:nvGraphicFramePr>
      <xdr:xfrm>
        <a:off x="6686550" y="4352925"/>
        <a:ext cx="6381750" cy="51054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xdr:row>
      <xdr:rowOff>57150</xdr:rowOff>
    </xdr:from>
    <xdr:to>
      <xdr:col>6</xdr:col>
      <xdr:colOff>1181100</xdr:colOff>
      <xdr:row>49</xdr:row>
      <xdr:rowOff>0</xdr:rowOff>
    </xdr:to>
    <xdr:graphicFrame>
      <xdr:nvGraphicFramePr>
        <xdr:cNvPr id="1" name="Gráfico 1"/>
        <xdr:cNvGraphicFramePr/>
      </xdr:nvGraphicFramePr>
      <xdr:xfrm>
        <a:off x="219075" y="4352925"/>
        <a:ext cx="7248525" cy="4238625"/>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47</xdr:row>
      <xdr:rowOff>66675</xdr:rowOff>
    </xdr:from>
    <xdr:to>
      <xdr:col>3</xdr:col>
      <xdr:colOff>1228725</xdr:colOff>
      <xdr:row>49</xdr:row>
      <xdr:rowOff>0</xdr:rowOff>
    </xdr:to>
    <xdr:sp>
      <xdr:nvSpPr>
        <xdr:cNvPr id="2" name="CuadroTexto 1"/>
        <xdr:cNvSpPr txBox="1">
          <a:spLocks noChangeArrowheads="1"/>
        </xdr:cNvSpPr>
      </xdr:nvSpPr>
      <xdr:spPr>
        <a:xfrm>
          <a:off x="200025" y="8277225"/>
          <a:ext cx="3629025" cy="314325"/>
        </a:xfrm>
        <a:prstGeom prst="rect">
          <a:avLst/>
        </a:prstGeom>
        <a:noFill/>
        <a:ln w="9525" cmpd="sng">
          <a:noFill/>
        </a:ln>
      </xdr:spPr>
      <xdr:txBody>
        <a:bodyPr vertOverflow="clip" wrap="square" anchor="b"/>
        <a:p>
          <a:pPr algn="l">
            <a:defRPr/>
          </a:pPr>
          <a:r>
            <a:rPr lang="en-US" cap="none" sz="1050" b="0" i="1" u="none" baseline="0">
              <a:solidFill>
                <a:srgbClr val="000000"/>
              </a:solidFill>
              <a:latin typeface="Calibri"/>
              <a:ea typeface="Calibri"/>
              <a:cs typeface="Calibri"/>
            </a:rPr>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25</xdr:row>
      <xdr:rowOff>66675</xdr:rowOff>
    </xdr:from>
    <xdr:to>
      <xdr:col>12</xdr:col>
      <xdr:colOff>695325</xdr:colOff>
      <xdr:row>46</xdr:row>
      <xdr:rowOff>123825</xdr:rowOff>
    </xdr:to>
    <xdr:graphicFrame>
      <xdr:nvGraphicFramePr>
        <xdr:cNvPr id="1" name="Gráfico 1"/>
        <xdr:cNvGraphicFramePr/>
      </xdr:nvGraphicFramePr>
      <xdr:xfrm>
        <a:off x="47625" y="4114800"/>
        <a:ext cx="9629775"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47625</xdr:rowOff>
    </xdr:from>
    <xdr:to>
      <xdr:col>5</xdr:col>
      <xdr:colOff>247650</xdr:colOff>
      <xdr:row>46</xdr:row>
      <xdr:rowOff>133350</xdr:rowOff>
    </xdr:to>
    <xdr:sp>
      <xdr:nvSpPr>
        <xdr:cNvPr id="2" name="CuadroTexto 2"/>
        <xdr:cNvSpPr txBox="1">
          <a:spLocks noChangeArrowheads="1"/>
        </xdr:cNvSpPr>
      </xdr:nvSpPr>
      <xdr:spPr>
        <a:xfrm>
          <a:off x="0" y="7705725"/>
          <a:ext cx="3581400" cy="257175"/>
        </a:xfrm>
        <a:prstGeom prst="rect">
          <a:avLst/>
        </a:prstGeom>
        <a:noFill/>
        <a:ln w="9525" cmpd="sng">
          <a:noFill/>
        </a:ln>
      </xdr:spPr>
      <xdr:txBody>
        <a:bodyPr vertOverflow="clip" wrap="square" anchor="b"/>
        <a:p>
          <a:pPr algn="l">
            <a:defRPr/>
          </a:pPr>
          <a:r>
            <a:rPr lang="en-US" cap="none" sz="1050" b="0" i="1" u="none" baseline="0">
              <a:solidFill>
                <a:srgbClr val="000000"/>
              </a:solidFill>
              <a:latin typeface="Calibri"/>
              <a:ea typeface="Calibri"/>
              <a:cs typeface="Calibri"/>
            </a:rPr>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66675</xdr:rowOff>
    </xdr:from>
    <xdr:to>
      <xdr:col>12</xdr:col>
      <xdr:colOff>638175</xdr:colOff>
      <xdr:row>48</xdr:row>
      <xdr:rowOff>104775</xdr:rowOff>
    </xdr:to>
    <xdr:graphicFrame>
      <xdr:nvGraphicFramePr>
        <xdr:cNvPr id="1" name="Gráfico 1"/>
        <xdr:cNvGraphicFramePr/>
      </xdr:nvGraphicFramePr>
      <xdr:xfrm>
        <a:off x="171450" y="4105275"/>
        <a:ext cx="9324975" cy="376237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47</xdr:row>
      <xdr:rowOff>9525</xdr:rowOff>
    </xdr:from>
    <xdr:to>
      <xdr:col>5</xdr:col>
      <xdr:colOff>409575</xdr:colOff>
      <xdr:row>48</xdr:row>
      <xdr:rowOff>104775</xdr:rowOff>
    </xdr:to>
    <xdr:sp>
      <xdr:nvSpPr>
        <xdr:cNvPr id="2" name="CuadroTexto 2"/>
        <xdr:cNvSpPr txBox="1">
          <a:spLocks noChangeArrowheads="1"/>
        </xdr:cNvSpPr>
      </xdr:nvSpPr>
      <xdr:spPr>
        <a:xfrm>
          <a:off x="180975" y="7610475"/>
          <a:ext cx="3571875" cy="257175"/>
        </a:xfrm>
        <a:prstGeom prst="rect">
          <a:avLst/>
        </a:prstGeom>
        <a:noFill/>
        <a:ln w="9525" cmpd="sng">
          <a:noFill/>
        </a:ln>
      </xdr:spPr>
      <xdr:txBody>
        <a:bodyPr vertOverflow="clip" wrap="square" anchor="b"/>
        <a:p>
          <a:pPr algn="l">
            <a:defRPr/>
          </a:pPr>
          <a:r>
            <a:rPr lang="en-US" cap="none" sz="1050" b="0" i="1" u="none" baseline="0">
              <a:solidFill>
                <a:srgbClr val="000000"/>
              </a:solidFill>
              <a:latin typeface="Calibri"/>
              <a:ea typeface="Calibri"/>
              <a:cs typeface="Calibri"/>
            </a:rPr>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xdr:rowOff>
    </xdr:from>
    <xdr:to>
      <xdr:col>12</xdr:col>
      <xdr:colOff>552450</xdr:colOff>
      <xdr:row>46</xdr:row>
      <xdr:rowOff>114300</xdr:rowOff>
    </xdr:to>
    <xdr:graphicFrame>
      <xdr:nvGraphicFramePr>
        <xdr:cNvPr id="1" name="Gráfico 2"/>
        <xdr:cNvGraphicFramePr/>
      </xdr:nvGraphicFramePr>
      <xdr:xfrm>
        <a:off x="171450" y="4152900"/>
        <a:ext cx="9544050" cy="401955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45</xdr:row>
      <xdr:rowOff>9525</xdr:rowOff>
    </xdr:from>
    <xdr:to>
      <xdr:col>5</xdr:col>
      <xdr:colOff>247650</xdr:colOff>
      <xdr:row>46</xdr:row>
      <xdr:rowOff>104775</xdr:rowOff>
    </xdr:to>
    <xdr:sp>
      <xdr:nvSpPr>
        <xdr:cNvPr id="2" name="CuadroTexto 2"/>
        <xdr:cNvSpPr txBox="1">
          <a:spLocks noChangeArrowheads="1"/>
        </xdr:cNvSpPr>
      </xdr:nvSpPr>
      <xdr:spPr>
        <a:xfrm>
          <a:off x="133350" y="7877175"/>
          <a:ext cx="3562350" cy="257175"/>
        </a:xfrm>
        <a:prstGeom prst="rect">
          <a:avLst/>
        </a:prstGeom>
        <a:noFill/>
        <a:ln w="9525" cmpd="sng">
          <a:noFill/>
        </a:ln>
      </xdr:spPr>
      <xdr:txBody>
        <a:bodyPr vertOverflow="clip" wrap="square" anchor="b"/>
        <a:p>
          <a:pPr algn="l">
            <a:defRPr/>
          </a:pPr>
          <a:r>
            <a:rPr lang="en-US" cap="none" sz="1050" b="0" i="1" u="none" baseline="0">
              <a:solidFill>
                <a:srgbClr val="000000"/>
              </a:solidFill>
              <a:latin typeface="Calibri"/>
              <a:ea typeface="Calibri"/>
              <a:cs typeface="Calibri"/>
            </a:rPr>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38100</xdr:rowOff>
    </xdr:from>
    <xdr:to>
      <xdr:col>2</xdr:col>
      <xdr:colOff>476250</xdr:colOff>
      <xdr:row>38</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286625"/>
          <a:ext cx="182880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152400</xdr:rowOff>
    </xdr:from>
    <xdr:to>
      <xdr:col>3</xdr:col>
      <xdr:colOff>314325</xdr:colOff>
      <xdr:row>38</xdr:row>
      <xdr:rowOff>66675</xdr:rowOff>
    </xdr:to>
    <xdr:pic>
      <xdr:nvPicPr>
        <xdr:cNvPr id="1" name="Picture 1" descr="LOGO_FUCOA"/>
        <xdr:cNvPicPr preferRelativeResize="1">
          <a:picLocks noChangeAspect="1"/>
        </xdr:cNvPicPr>
      </xdr:nvPicPr>
      <xdr:blipFill>
        <a:blip r:embed="rId1"/>
        <a:srcRect t="45156" b="48161"/>
        <a:stretch>
          <a:fillRect/>
        </a:stretch>
      </xdr:blipFill>
      <xdr:spPr>
        <a:xfrm>
          <a:off x="28575" y="8134350"/>
          <a:ext cx="1924050" cy="104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43325" y="809625"/>
          <a:ext cx="3190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86175" y="952500"/>
          <a:ext cx="3257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76600" y="1123950"/>
          <a:ext cx="3686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810125" y="2762250"/>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943350" y="5219700"/>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438775" y="53816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505450" y="5524500"/>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543550" y="5705475"/>
          <a:ext cx="1390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81550" y="5067300"/>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72100" y="4924425"/>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31</xdr:row>
      <xdr:rowOff>114300</xdr:rowOff>
    </xdr:from>
    <xdr:to>
      <xdr:col>3</xdr:col>
      <xdr:colOff>238125</xdr:colOff>
      <xdr:row>31</xdr:row>
      <xdr:rowOff>114300</xdr:rowOff>
    </xdr:to>
    <xdr:sp>
      <xdr:nvSpPr>
        <xdr:cNvPr id="11" name="Conector recto 33"/>
        <xdr:cNvSpPr>
          <a:spLocks/>
        </xdr:cNvSpPr>
      </xdr:nvSpPr>
      <xdr:spPr>
        <a:xfrm flipV="1">
          <a:off x="6705600" y="4743450"/>
          <a:ext cx="247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95875" y="4562475"/>
          <a:ext cx="1857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133850" y="4410075"/>
          <a:ext cx="2790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924425" y="4248150"/>
          <a:ext cx="2000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52850" y="1447800"/>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924425" y="1971675"/>
          <a:ext cx="2038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210175" y="214312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210175" y="2286000"/>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505450" y="2438400"/>
          <a:ext cx="1466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724525" y="2619375"/>
          <a:ext cx="1238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438775" y="2943225"/>
          <a:ext cx="1495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505450" y="3105150"/>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619750" y="3248025"/>
          <a:ext cx="1304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91225" y="3562350"/>
          <a:ext cx="914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943600" y="375285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104775</xdr:rowOff>
    </xdr:from>
    <xdr:to>
      <xdr:col>3</xdr:col>
      <xdr:colOff>190500</xdr:colOff>
      <xdr:row>22</xdr:row>
      <xdr:rowOff>104775</xdr:rowOff>
    </xdr:to>
    <xdr:sp>
      <xdr:nvSpPr>
        <xdr:cNvPr id="26" name="Conector recto 32"/>
        <xdr:cNvSpPr>
          <a:spLocks/>
        </xdr:cNvSpPr>
      </xdr:nvSpPr>
      <xdr:spPr>
        <a:xfrm flipV="1">
          <a:off x="4438650" y="3429000"/>
          <a:ext cx="2466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200275" y="1285875"/>
          <a:ext cx="477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85725</xdr:rowOff>
    </xdr:from>
    <xdr:to>
      <xdr:col>7</xdr:col>
      <xdr:colOff>95250</xdr:colOff>
      <xdr:row>41</xdr:row>
      <xdr:rowOff>47625</xdr:rowOff>
    </xdr:to>
    <xdr:graphicFrame>
      <xdr:nvGraphicFramePr>
        <xdr:cNvPr id="1" name="Gráfico 2"/>
        <xdr:cNvGraphicFramePr/>
      </xdr:nvGraphicFramePr>
      <xdr:xfrm>
        <a:off x="85725" y="4533900"/>
        <a:ext cx="6286500" cy="35814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57150</xdr:rowOff>
    </xdr:from>
    <xdr:ext cx="1000125" cy="257175"/>
    <xdr:sp>
      <xdr:nvSpPr>
        <xdr:cNvPr id="2" name="1 CuadroTexto"/>
        <xdr:cNvSpPr txBox="1">
          <a:spLocks noChangeArrowheads="1"/>
        </xdr:cNvSpPr>
      </xdr:nvSpPr>
      <xdr:spPr>
        <a:xfrm>
          <a:off x="66675" y="7743825"/>
          <a:ext cx="1000125" cy="257175"/>
        </a:xfrm>
        <a:prstGeom prst="rect">
          <a:avLst/>
        </a:prstGeom>
        <a:noFill/>
        <a:ln w="9525" cmpd="sng">
          <a:noFill/>
        </a:ln>
      </xdr:spPr>
      <xdr:txBody>
        <a:bodyPr vertOverflow="clip" wrap="square"/>
        <a:p>
          <a:pPr algn="l">
            <a:defRPr/>
          </a:pPr>
          <a:r>
            <a:rPr lang="en-US" cap="none" sz="900" b="0" i="1" u="none" baseline="0">
              <a:solidFill>
                <a:srgbClr val="000000"/>
              </a:solidFill>
            </a:rPr>
            <a:t>Fuente: Odepa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0</xdr:rowOff>
    </xdr:from>
    <xdr:to>
      <xdr:col>12</xdr:col>
      <xdr:colOff>638175</xdr:colOff>
      <xdr:row>57</xdr:row>
      <xdr:rowOff>133350</xdr:rowOff>
    </xdr:to>
    <xdr:graphicFrame>
      <xdr:nvGraphicFramePr>
        <xdr:cNvPr id="1" name="Gráfico 4"/>
        <xdr:cNvGraphicFramePr/>
      </xdr:nvGraphicFramePr>
      <xdr:xfrm>
        <a:off x="95250" y="6867525"/>
        <a:ext cx="8477250" cy="4133850"/>
      </xdr:xfrm>
      <a:graphic>
        <a:graphicData uri="http://schemas.openxmlformats.org/drawingml/2006/chart">
          <c:chart xmlns:c="http://schemas.openxmlformats.org/drawingml/2006/chart" r:id="rId1"/>
        </a:graphicData>
      </a:graphic>
    </xdr:graphicFrame>
    <xdr:clientData/>
  </xdr:twoCellAnchor>
  <xdr:oneCellAnchor>
    <xdr:from>
      <xdr:col>1</xdr:col>
      <xdr:colOff>9525</xdr:colOff>
      <xdr:row>56</xdr:row>
      <xdr:rowOff>9525</xdr:rowOff>
    </xdr:from>
    <xdr:ext cx="1000125" cy="247650"/>
    <xdr:sp>
      <xdr:nvSpPr>
        <xdr:cNvPr id="2" name="1 CuadroTexto"/>
        <xdr:cNvSpPr txBox="1">
          <a:spLocks noChangeArrowheads="1"/>
        </xdr:cNvSpPr>
      </xdr:nvSpPr>
      <xdr:spPr>
        <a:xfrm>
          <a:off x="104775" y="10687050"/>
          <a:ext cx="1000125" cy="247650"/>
        </a:xfrm>
        <a:prstGeom prst="rect">
          <a:avLst/>
        </a:prstGeom>
        <a:noFill/>
        <a:ln w="9525" cmpd="sng">
          <a:noFill/>
        </a:ln>
      </xdr:spPr>
      <xdr:txBody>
        <a:bodyPr vertOverflow="clip" wrap="square"/>
        <a:p>
          <a:pPr algn="l">
            <a:defRPr/>
          </a:pPr>
          <a:r>
            <a:rPr lang="en-US" cap="none" sz="900" b="0" i="1" u="none" baseline="0">
              <a:solidFill>
                <a:srgbClr val="000000"/>
              </a:solidFill>
            </a:rPr>
            <a:t>Fuente: Odepa</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36</xdr:row>
      <xdr:rowOff>9525</xdr:rowOff>
    </xdr:from>
    <xdr:to>
      <xdr:col>12</xdr:col>
      <xdr:colOff>819150</xdr:colOff>
      <xdr:row>58</xdr:row>
      <xdr:rowOff>133350</xdr:rowOff>
    </xdr:to>
    <xdr:graphicFrame>
      <xdr:nvGraphicFramePr>
        <xdr:cNvPr id="1" name="Gráfico 1"/>
        <xdr:cNvGraphicFramePr/>
      </xdr:nvGraphicFramePr>
      <xdr:xfrm>
        <a:off x="95250" y="6334125"/>
        <a:ext cx="10353675" cy="42576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57</xdr:row>
      <xdr:rowOff>0</xdr:rowOff>
    </xdr:from>
    <xdr:ext cx="1771650" cy="228600"/>
    <xdr:sp>
      <xdr:nvSpPr>
        <xdr:cNvPr id="2" name="1 CuadroTexto"/>
        <xdr:cNvSpPr txBox="1">
          <a:spLocks noChangeArrowheads="1"/>
        </xdr:cNvSpPr>
      </xdr:nvSpPr>
      <xdr:spPr>
        <a:xfrm>
          <a:off x="85725" y="10296525"/>
          <a:ext cx="1771650" cy="228600"/>
        </a:xfrm>
        <a:prstGeom prst="rect">
          <a:avLst/>
        </a:prstGeom>
        <a:noFill/>
        <a:ln w="9525" cmpd="sng">
          <a:noFill/>
        </a:ln>
      </xdr:spPr>
      <xdr:txBody>
        <a:bodyPr vertOverflow="clip" wrap="square"/>
        <a:p>
          <a:pPr algn="l">
            <a:defRPr/>
          </a:pPr>
          <a:r>
            <a:rPr lang="en-US" cap="none" sz="900" b="0" i="1" u="none" baseline="0">
              <a:solidFill>
                <a:srgbClr val="000000"/>
              </a:solidFill>
            </a:rPr>
            <a:t>Fuente: Odepa</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0.947</cdr:y>
    </cdr:from>
    <cdr:to>
      <cdr:x>0.2445</cdr:x>
      <cdr:y>1</cdr:y>
    </cdr:to>
    <cdr:sp>
      <cdr:nvSpPr>
        <cdr:cNvPr id="1" name="1 CuadroTexto"/>
        <cdr:cNvSpPr txBox="1">
          <a:spLocks noChangeArrowheads="1"/>
        </cdr:cNvSpPr>
      </cdr:nvSpPr>
      <cdr:spPr>
        <a:xfrm>
          <a:off x="0" y="3571875"/>
          <a:ext cx="1714500" cy="247650"/>
        </a:xfrm>
        <a:prstGeom prst="rect">
          <a:avLst/>
        </a:prstGeom>
        <a:noFill/>
        <a:ln w="9525" cmpd="sng">
          <a:noFill/>
        </a:ln>
      </cdr:spPr>
      <cdr:txBody>
        <a:bodyPr vertOverflow="clip" wrap="square"/>
        <a:p>
          <a:pPr algn="l">
            <a:defRPr/>
          </a:pPr>
          <a:r>
            <a:rPr lang="en-US" cap="none" sz="900" b="0" i="1" u="none" baseline="0">
              <a:solidFill>
                <a:srgbClr val="000000"/>
              </a:solidFill>
            </a:rPr>
            <a:t>Fuente: Odepa</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22</xdr:row>
      <xdr:rowOff>104775</xdr:rowOff>
    </xdr:from>
    <xdr:to>
      <xdr:col>9</xdr:col>
      <xdr:colOff>714375</xdr:colOff>
      <xdr:row>45</xdr:row>
      <xdr:rowOff>76200</xdr:rowOff>
    </xdr:to>
    <xdr:graphicFrame>
      <xdr:nvGraphicFramePr>
        <xdr:cNvPr id="1" name="Gráfico 1"/>
        <xdr:cNvGraphicFramePr/>
      </xdr:nvGraphicFramePr>
      <xdr:xfrm>
        <a:off x="76200" y="3762375"/>
        <a:ext cx="6991350" cy="3771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leychile.cl/Navegar?idNorma=1092497"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view="pageBreakPreview" zoomScaleNormal="80" zoomScaleSheetLayoutView="100" zoomScalePageLayoutView="40" workbookViewId="0" topLeftCell="A1">
      <selection activeCell="N29" sqref="N29"/>
    </sheetView>
  </sheetViews>
  <sheetFormatPr defaultColWidth="10.8515625" defaultRowHeight="15"/>
  <cols>
    <col min="1" max="27" width="10.8515625" style="56" customWidth="1"/>
    <col min="28" max="16384" width="10.8515625" style="56" customWidth="1"/>
  </cols>
  <sheetData>
    <row r="1" ht="15">
      <c r="A1" s="59"/>
    </row>
    <row r="2" ht="15">
      <c r="B2"/>
    </row>
    <row r="13" spans="6:10" ht="25.5">
      <c r="F13" s="60"/>
      <c r="G13" s="60"/>
      <c r="H13" s="61"/>
      <c r="I13" s="61"/>
      <c r="J13" s="61"/>
    </row>
    <row r="14" spans="5:7" ht="15">
      <c r="E14" s="57"/>
      <c r="F14" s="57"/>
      <c r="G14" s="57"/>
    </row>
    <row r="15" spans="5:10" ht="15.75">
      <c r="E15" s="62"/>
      <c r="F15" s="63"/>
      <c r="G15" s="63"/>
      <c r="H15" s="64"/>
      <c r="I15" s="64"/>
      <c r="J15" s="64"/>
    </row>
    <row r="23" ht="25.5">
      <c r="D23" s="60" t="s">
        <v>104</v>
      </c>
    </row>
    <row r="46" spans="4:6" ht="15.75">
      <c r="D46" s="306"/>
      <c r="E46" s="307"/>
      <c r="F46" s="307"/>
    </row>
    <row r="49" spans="4:5" ht="15.75">
      <c r="D49" s="308" t="s">
        <v>264</v>
      </c>
      <c r="E49" s="308"/>
    </row>
  </sheetData>
  <sheetProtection/>
  <mergeCells count="2">
    <mergeCell ref="D46:F46"/>
    <mergeCell ref="D49:E49"/>
  </mergeCells>
  <printOptions horizontalCentered="1" verticalCentered="1"/>
  <pageMargins left="0.7086614173228347" right="0.7086614173228347" top="1.299212598425197" bottom="0.7480314960629921" header="0.31496062992125984" footer="0.31496062992125984"/>
  <pageSetup fitToHeight="1" fitToWidth="1" horizontalDpi="600" verticalDpi="600" orientation="portrait" paperSize="119" scale="84"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G60"/>
  <sheetViews>
    <sheetView zoomScale="80" zoomScaleNormal="80" zoomScalePageLayoutView="0" workbookViewId="0" topLeftCell="A1">
      <selection activeCell="AG27" sqref="AG27"/>
    </sheetView>
  </sheetViews>
  <sheetFormatPr defaultColWidth="10.8515625" defaultRowHeight="15"/>
  <cols>
    <col min="1" max="1" width="1.7109375" style="33" customWidth="1"/>
    <col min="2" max="2" width="9.140625" style="33" customWidth="1"/>
    <col min="3" max="7" width="10.28125" style="33" customWidth="1"/>
    <col min="8" max="8" width="10.28125" style="162" customWidth="1"/>
    <col min="9" max="16" width="10.28125" style="33" customWidth="1"/>
    <col min="17" max="17" width="10.28125" style="162" customWidth="1"/>
    <col min="18" max="20" width="10.28125" style="33" customWidth="1"/>
    <col min="21" max="21" width="2.140625" style="33" customWidth="1"/>
    <col min="22" max="22" width="14.421875" style="33" customWidth="1"/>
    <col min="23" max="23" width="10.8515625" style="108" customWidth="1"/>
    <col min="24" max="24" width="10.8515625" style="238" hidden="1" customWidth="1"/>
    <col min="25" max="25" width="9.28125" style="238" hidden="1" customWidth="1"/>
    <col min="26" max="26" width="13.00390625" style="238" hidden="1" customWidth="1"/>
    <col min="27" max="27" width="13.140625" style="238" hidden="1" customWidth="1"/>
    <col min="28" max="28" width="7.140625" style="238" hidden="1" customWidth="1"/>
    <col min="29" max="29" width="8.140625" style="238" hidden="1" customWidth="1"/>
    <col min="30" max="30" width="9.28125" style="238" hidden="1" customWidth="1"/>
    <col min="31" max="31" width="15.7109375" style="238" hidden="1" customWidth="1"/>
    <col min="32" max="32" width="13.140625" style="238" hidden="1" customWidth="1"/>
    <col min="33" max="33" width="10.8515625" style="108" customWidth="1"/>
    <col min="34" max="16384" width="10.8515625" style="33" customWidth="1"/>
  </cols>
  <sheetData>
    <row r="1" spans="1:3" ht="8.25" customHeight="1">
      <c r="A1" s="33" t="s">
        <v>197</v>
      </c>
      <c r="B1" s="162"/>
      <c r="C1" s="162"/>
    </row>
    <row r="2" spans="2:22" ht="12.75">
      <c r="B2" s="326" t="s">
        <v>59</v>
      </c>
      <c r="C2" s="326"/>
      <c r="D2" s="326"/>
      <c r="E2" s="326"/>
      <c r="F2" s="326"/>
      <c r="G2" s="326"/>
      <c r="H2" s="326"/>
      <c r="I2" s="326"/>
      <c r="J2" s="326"/>
      <c r="K2" s="326"/>
      <c r="L2" s="326"/>
      <c r="M2" s="326"/>
      <c r="N2" s="326"/>
      <c r="O2" s="326"/>
      <c r="P2" s="326"/>
      <c r="Q2" s="326"/>
      <c r="R2" s="326"/>
      <c r="S2" s="326"/>
      <c r="T2" s="326"/>
      <c r="U2" s="117"/>
      <c r="V2" s="40" t="s">
        <v>136</v>
      </c>
    </row>
    <row r="3" spans="2:21" ht="12.75">
      <c r="B3" s="326" t="s">
        <v>133</v>
      </c>
      <c r="C3" s="326"/>
      <c r="D3" s="326"/>
      <c r="E3" s="326"/>
      <c r="F3" s="326"/>
      <c r="G3" s="326"/>
      <c r="H3" s="326"/>
      <c r="I3" s="326"/>
      <c r="J3" s="326"/>
      <c r="K3" s="326"/>
      <c r="L3" s="326"/>
      <c r="M3" s="326"/>
      <c r="N3" s="326"/>
      <c r="O3" s="326"/>
      <c r="P3" s="326"/>
      <c r="Q3" s="326"/>
      <c r="R3" s="326"/>
      <c r="S3" s="326"/>
      <c r="T3" s="326"/>
      <c r="U3" s="117"/>
    </row>
    <row r="4" spans="2:21" ht="12.75">
      <c r="B4" s="326" t="s">
        <v>205</v>
      </c>
      <c r="C4" s="326"/>
      <c r="D4" s="326"/>
      <c r="E4" s="326"/>
      <c r="F4" s="326"/>
      <c r="G4" s="326"/>
      <c r="H4" s="326"/>
      <c r="I4" s="326"/>
      <c r="J4" s="326"/>
      <c r="K4" s="326"/>
      <c r="L4" s="326"/>
      <c r="M4" s="326"/>
      <c r="N4" s="326"/>
      <c r="O4" s="326"/>
      <c r="P4" s="326"/>
      <c r="Q4" s="326"/>
      <c r="R4" s="326"/>
      <c r="S4" s="326"/>
      <c r="T4" s="326"/>
      <c r="U4" s="117"/>
    </row>
    <row r="5" spans="3:22" ht="12.75">
      <c r="C5" s="338" t="s">
        <v>186</v>
      </c>
      <c r="D5" s="338"/>
      <c r="E5" s="338"/>
      <c r="F5" s="338"/>
      <c r="G5" s="338"/>
      <c r="H5" s="338"/>
      <c r="I5" s="338"/>
      <c r="J5" s="338"/>
      <c r="K5" s="338"/>
      <c r="L5" s="338" t="s">
        <v>187</v>
      </c>
      <c r="M5" s="338"/>
      <c r="N5" s="338"/>
      <c r="O5" s="338"/>
      <c r="P5" s="338"/>
      <c r="Q5" s="338"/>
      <c r="R5" s="338"/>
      <c r="S5" s="338"/>
      <c r="T5" s="338"/>
      <c r="U5" s="120"/>
      <c r="V5" s="119"/>
    </row>
    <row r="6" spans="2:32" ht="25.5">
      <c r="B6" s="121" t="s">
        <v>126</v>
      </c>
      <c r="C6" s="122" t="s">
        <v>145</v>
      </c>
      <c r="D6" s="123" t="s">
        <v>22</v>
      </c>
      <c r="E6" s="123" t="s">
        <v>21</v>
      </c>
      <c r="F6" s="123" t="s">
        <v>125</v>
      </c>
      <c r="G6" s="123" t="s">
        <v>18</v>
      </c>
      <c r="H6" s="123" t="s">
        <v>260</v>
      </c>
      <c r="I6" s="123" t="s">
        <v>17</v>
      </c>
      <c r="J6" s="123" t="s">
        <v>16</v>
      </c>
      <c r="K6" s="124" t="s">
        <v>14</v>
      </c>
      <c r="L6" s="122" t="s">
        <v>145</v>
      </c>
      <c r="M6" s="123" t="s">
        <v>22</v>
      </c>
      <c r="N6" s="123" t="s">
        <v>21</v>
      </c>
      <c r="O6" s="123" t="s">
        <v>125</v>
      </c>
      <c r="P6" s="123" t="s">
        <v>18</v>
      </c>
      <c r="Q6" s="123" t="s">
        <v>260</v>
      </c>
      <c r="R6" s="123" t="s">
        <v>17</v>
      </c>
      <c r="S6" s="123" t="s">
        <v>16</v>
      </c>
      <c r="T6" s="124" t="s">
        <v>14</v>
      </c>
      <c r="U6" s="93"/>
      <c r="V6" s="119"/>
      <c r="Y6" s="241" t="s">
        <v>145</v>
      </c>
      <c r="Z6" s="241" t="s">
        <v>22</v>
      </c>
      <c r="AA6" s="241" t="s">
        <v>21</v>
      </c>
      <c r="AB6" s="241" t="s">
        <v>125</v>
      </c>
      <c r="AC6" s="241" t="s">
        <v>18</v>
      </c>
      <c r="AD6" s="241" t="s">
        <v>17</v>
      </c>
      <c r="AE6" s="241" t="s">
        <v>16</v>
      </c>
      <c r="AF6" s="241" t="s">
        <v>14</v>
      </c>
    </row>
    <row r="7" spans="2:32" ht="12.75">
      <c r="B7" s="232">
        <v>43315</v>
      </c>
      <c r="C7" s="198">
        <v>965</v>
      </c>
      <c r="D7" s="206">
        <v>1001</v>
      </c>
      <c r="E7" s="206">
        <v>965.5</v>
      </c>
      <c r="F7" s="206">
        <v>976.5</v>
      </c>
      <c r="G7" s="206">
        <v>1010.5</v>
      </c>
      <c r="H7" s="206"/>
      <c r="I7" s="206">
        <v>977.5</v>
      </c>
      <c r="J7" s="206">
        <v>941</v>
      </c>
      <c r="K7" s="233">
        <v>968</v>
      </c>
      <c r="L7" s="198">
        <v>523.5</v>
      </c>
      <c r="M7" s="206">
        <v>496</v>
      </c>
      <c r="N7" s="206">
        <v>431</v>
      </c>
      <c r="O7" s="206">
        <v>482.5</v>
      </c>
      <c r="P7" s="206">
        <v>502</v>
      </c>
      <c r="Q7" s="206"/>
      <c r="R7" s="206">
        <v>382</v>
      </c>
      <c r="S7" s="206">
        <v>449</v>
      </c>
      <c r="T7" s="233">
        <v>512.5</v>
      </c>
      <c r="U7" s="94"/>
      <c r="V7" s="119"/>
      <c r="Y7" s="234">
        <f>+IF(L7="","",((C7-L7)/L7))</f>
        <v>0.8433619866284623</v>
      </c>
      <c r="Z7" s="234">
        <f>+IF(M7="","",((D7-M7)/M7))</f>
        <v>1.0181451612903225</v>
      </c>
      <c r="AA7" s="234">
        <f>+IF(N7="","",((E7-N7)/N7))</f>
        <v>1.240139211136891</v>
      </c>
      <c r="AB7" s="234">
        <f>+IF(O7="","",((F7-O7)/O7))</f>
        <v>1.0238341968911917</v>
      </c>
      <c r="AC7" s="234">
        <f>+IF(P7="","",((G7-P7)/P7))</f>
        <v>1.0129482071713147</v>
      </c>
      <c r="AD7" s="234">
        <f aca="true" t="shared" si="0" ref="AD7:AD20">+IF(R7="","",((I7-R7)/R7))</f>
        <v>1.5589005235602094</v>
      </c>
      <c r="AE7" s="234">
        <f aca="true" t="shared" si="1" ref="AE7:AE20">+IF(S7="","",((J7-S7)/S7))</f>
        <v>1.0957683741648108</v>
      </c>
      <c r="AF7" s="234">
        <f aca="true" t="shared" si="2" ref="AF7:AF20">+IF(T7="","",((K7-T7)/T7))</f>
        <v>0.8887804878048781</v>
      </c>
    </row>
    <row r="8" spans="2:32" ht="12.75">
      <c r="B8" s="125">
        <v>43322</v>
      </c>
      <c r="C8" s="126">
        <v>890</v>
      </c>
      <c r="D8" s="75">
        <v>953</v>
      </c>
      <c r="E8" s="75">
        <v>984</v>
      </c>
      <c r="F8" s="75">
        <v>952</v>
      </c>
      <c r="G8" s="75">
        <v>1040</v>
      </c>
      <c r="H8" s="75"/>
      <c r="I8" s="75">
        <v>1001</v>
      </c>
      <c r="J8" s="75">
        <v>927.5</v>
      </c>
      <c r="K8" s="127">
        <v>990</v>
      </c>
      <c r="L8" s="126"/>
      <c r="M8" s="75">
        <v>475</v>
      </c>
      <c r="N8" s="75"/>
      <c r="O8" s="75">
        <v>524.5</v>
      </c>
      <c r="P8" s="75"/>
      <c r="Q8" s="75"/>
      <c r="R8" s="75"/>
      <c r="S8" s="75">
        <v>390</v>
      </c>
      <c r="T8" s="127"/>
      <c r="U8" s="94"/>
      <c r="V8" s="119"/>
      <c r="Y8" s="234">
        <f aca="true" t="shared" si="3" ref="Y8:Y25">+IF(L8="","",((C8-L8)/L8))</f>
      </c>
      <c r="Z8" s="234">
        <f aca="true" t="shared" si="4" ref="Z8:Z20">+IF(M8="","",((D8-M8)/M8))</f>
        <v>1.0063157894736843</v>
      </c>
      <c r="AA8" s="234">
        <f aca="true" t="shared" si="5" ref="AA8:AA20">+IF(N8="","",((E8-N8)/N8))</f>
      </c>
      <c r="AB8" s="234">
        <f aca="true" t="shared" si="6" ref="AB8:AB20">+IF(O8="","",((F8-O8)/O8))</f>
        <v>0.8150619637750238</v>
      </c>
      <c r="AC8" s="234">
        <f aca="true" t="shared" si="7" ref="AC8:AC20">+IF(P8="","",((G8-P8)/P8))</f>
      </c>
      <c r="AD8" s="234">
        <f t="shared" si="0"/>
      </c>
      <c r="AE8" s="234">
        <f t="shared" si="1"/>
        <v>1.3782051282051282</v>
      </c>
      <c r="AF8" s="234">
        <f t="shared" si="2"/>
      </c>
    </row>
    <row r="9" spans="2:32" ht="12.75">
      <c r="B9" s="125">
        <v>43329</v>
      </c>
      <c r="C9" s="126">
        <v>725</v>
      </c>
      <c r="D9" s="75">
        <v>1010</v>
      </c>
      <c r="E9" s="75">
        <v>949</v>
      </c>
      <c r="F9" s="75">
        <v>1030.5</v>
      </c>
      <c r="G9" s="75">
        <v>1030</v>
      </c>
      <c r="H9" s="75"/>
      <c r="I9" s="75">
        <v>1008.5</v>
      </c>
      <c r="J9" s="75">
        <v>949.5</v>
      </c>
      <c r="K9" s="127">
        <v>981</v>
      </c>
      <c r="L9" s="126">
        <v>522.5</v>
      </c>
      <c r="M9" s="75">
        <v>520</v>
      </c>
      <c r="N9" s="75">
        <v>375</v>
      </c>
      <c r="O9" s="75">
        <v>525</v>
      </c>
      <c r="P9" s="75">
        <v>506.5</v>
      </c>
      <c r="Q9" s="75"/>
      <c r="R9" s="75">
        <v>382</v>
      </c>
      <c r="S9" s="75">
        <v>428.5</v>
      </c>
      <c r="T9" s="127"/>
      <c r="U9" s="94"/>
      <c r="V9" s="119"/>
      <c r="Y9" s="234">
        <f t="shared" si="3"/>
        <v>0.3875598086124402</v>
      </c>
      <c r="Z9" s="234">
        <f t="shared" si="4"/>
        <v>0.9423076923076923</v>
      </c>
      <c r="AA9" s="234">
        <f t="shared" si="5"/>
        <v>1.5306666666666666</v>
      </c>
      <c r="AB9" s="234">
        <f t="shared" si="6"/>
        <v>0.9628571428571429</v>
      </c>
      <c r="AC9" s="234">
        <f t="shared" si="7"/>
        <v>1.033563672260612</v>
      </c>
      <c r="AD9" s="234">
        <f t="shared" si="0"/>
        <v>1.6400523560209423</v>
      </c>
      <c r="AE9" s="234">
        <f t="shared" si="1"/>
        <v>1.2158693115519252</v>
      </c>
      <c r="AF9" s="234">
        <f t="shared" si="2"/>
      </c>
    </row>
    <row r="10" spans="2:32" ht="12.75">
      <c r="B10" s="125">
        <v>43336</v>
      </c>
      <c r="C10" s="126">
        <v>956.5</v>
      </c>
      <c r="D10" s="75">
        <v>1023</v>
      </c>
      <c r="E10" s="75">
        <v>987.5</v>
      </c>
      <c r="F10" s="75">
        <v>964.5</v>
      </c>
      <c r="G10" s="75">
        <v>1018</v>
      </c>
      <c r="H10" s="75"/>
      <c r="I10" s="75">
        <v>1029</v>
      </c>
      <c r="J10" s="75">
        <v>961</v>
      </c>
      <c r="K10" s="127">
        <v>1021</v>
      </c>
      <c r="L10" s="126">
        <v>611</v>
      </c>
      <c r="M10" s="75">
        <v>564</v>
      </c>
      <c r="N10" s="75">
        <v>522</v>
      </c>
      <c r="O10" s="75">
        <v>564.5</v>
      </c>
      <c r="P10" s="75">
        <v>564</v>
      </c>
      <c r="Q10" s="75"/>
      <c r="R10" s="75">
        <v>388.5</v>
      </c>
      <c r="S10" s="75">
        <v>411</v>
      </c>
      <c r="T10" s="127">
        <v>512.5</v>
      </c>
      <c r="U10" s="94"/>
      <c r="V10" s="119"/>
      <c r="Y10" s="234">
        <f t="shared" si="3"/>
        <v>0.5654664484451718</v>
      </c>
      <c r="Z10" s="234">
        <f t="shared" si="4"/>
        <v>0.8138297872340425</v>
      </c>
      <c r="AA10" s="234">
        <f t="shared" si="5"/>
        <v>0.8917624521072797</v>
      </c>
      <c r="AB10" s="234">
        <f t="shared" si="6"/>
        <v>0.70859167404783</v>
      </c>
      <c r="AC10" s="234">
        <f t="shared" si="7"/>
        <v>0.8049645390070922</v>
      </c>
      <c r="AD10" s="234">
        <f t="shared" si="0"/>
        <v>1.6486486486486487</v>
      </c>
      <c r="AE10" s="234">
        <f t="shared" si="1"/>
        <v>1.338199513381995</v>
      </c>
      <c r="AF10" s="234">
        <f t="shared" si="2"/>
        <v>0.9921951219512195</v>
      </c>
    </row>
    <row r="11" spans="2:32" ht="12.75">
      <c r="B11" s="125">
        <v>43343</v>
      </c>
      <c r="C11" s="126">
        <v>1023.5</v>
      </c>
      <c r="D11" s="75">
        <v>1039</v>
      </c>
      <c r="E11" s="75">
        <v>999</v>
      </c>
      <c r="F11" s="75">
        <v>967.5</v>
      </c>
      <c r="G11" s="75">
        <v>994</v>
      </c>
      <c r="H11" s="75"/>
      <c r="I11" s="75">
        <v>1019.5</v>
      </c>
      <c r="J11" s="75">
        <v>958</v>
      </c>
      <c r="K11" s="127">
        <v>991</v>
      </c>
      <c r="L11" s="126">
        <v>640</v>
      </c>
      <c r="M11" s="75">
        <v>656.5</v>
      </c>
      <c r="N11" s="75">
        <v>609</v>
      </c>
      <c r="O11" s="75">
        <v>663.5</v>
      </c>
      <c r="P11" s="75">
        <v>527</v>
      </c>
      <c r="Q11" s="75"/>
      <c r="R11" s="75">
        <v>499.5</v>
      </c>
      <c r="S11" s="75">
        <v>573</v>
      </c>
      <c r="T11" s="127">
        <v>575</v>
      </c>
      <c r="U11" s="94"/>
      <c r="V11" s="119"/>
      <c r="Y11" s="234">
        <f t="shared" si="3"/>
        <v>0.59921875</v>
      </c>
      <c r="Z11" s="234">
        <f t="shared" si="4"/>
        <v>0.5826351865955827</v>
      </c>
      <c r="AA11" s="234">
        <f t="shared" si="5"/>
        <v>0.6403940886699507</v>
      </c>
      <c r="AB11" s="234">
        <f t="shared" si="6"/>
        <v>0.4581763376036172</v>
      </c>
      <c r="AC11" s="234">
        <f t="shared" si="7"/>
        <v>0.8861480075901328</v>
      </c>
      <c r="AD11" s="234">
        <f t="shared" si="0"/>
        <v>1.0410410410410411</v>
      </c>
      <c r="AE11" s="234">
        <f t="shared" si="1"/>
        <v>0.6719022687609075</v>
      </c>
      <c r="AF11" s="234">
        <f t="shared" si="2"/>
        <v>0.7234782608695652</v>
      </c>
    </row>
    <row r="12" spans="2:32" ht="12.75">
      <c r="B12" s="125">
        <v>43350</v>
      </c>
      <c r="C12" s="126">
        <v>890</v>
      </c>
      <c r="D12" s="75">
        <v>1032</v>
      </c>
      <c r="E12" s="75">
        <v>993.5</v>
      </c>
      <c r="F12" s="75">
        <v>966</v>
      </c>
      <c r="G12" s="75">
        <v>1019.5</v>
      </c>
      <c r="H12" s="75">
        <v>977.5</v>
      </c>
      <c r="I12" s="75">
        <v>1007</v>
      </c>
      <c r="J12" s="75">
        <v>947</v>
      </c>
      <c r="K12" s="127">
        <v>1029.5</v>
      </c>
      <c r="L12" s="126">
        <v>758</v>
      </c>
      <c r="M12" s="75">
        <v>709.5</v>
      </c>
      <c r="N12" s="75">
        <v>663.5</v>
      </c>
      <c r="O12" s="75">
        <v>680</v>
      </c>
      <c r="P12" s="75">
        <v>544</v>
      </c>
      <c r="Q12" s="75">
        <v>650</v>
      </c>
      <c r="R12" s="75">
        <v>541.5</v>
      </c>
      <c r="S12" s="75">
        <v>528</v>
      </c>
      <c r="T12" s="127">
        <v>712.5</v>
      </c>
      <c r="U12" s="94"/>
      <c r="V12" s="119"/>
      <c r="Y12" s="234">
        <f t="shared" si="3"/>
        <v>0.1741424802110818</v>
      </c>
      <c r="Z12" s="234">
        <f t="shared" si="4"/>
        <v>0.45454545454545453</v>
      </c>
      <c r="AA12" s="234">
        <f t="shared" si="5"/>
        <v>0.49736247174076864</v>
      </c>
      <c r="AB12" s="234">
        <f t="shared" si="6"/>
        <v>0.42058823529411765</v>
      </c>
      <c r="AC12" s="234">
        <f t="shared" si="7"/>
        <v>0.8740808823529411</v>
      </c>
      <c r="AD12" s="234">
        <f t="shared" si="0"/>
        <v>0.8596491228070176</v>
      </c>
      <c r="AE12" s="234">
        <f t="shared" si="1"/>
        <v>0.7935606060606061</v>
      </c>
      <c r="AF12" s="234">
        <f t="shared" si="2"/>
        <v>0.44491228070175437</v>
      </c>
    </row>
    <row r="13" spans="2:32" ht="12.75">
      <c r="B13" s="125">
        <v>43357</v>
      </c>
      <c r="C13" s="126">
        <v>990</v>
      </c>
      <c r="D13" s="75">
        <v>1118</v>
      </c>
      <c r="E13" s="75">
        <v>999</v>
      </c>
      <c r="F13" s="75">
        <v>1027</v>
      </c>
      <c r="G13" s="75">
        <v>1087</v>
      </c>
      <c r="H13" s="75">
        <v>1196.5</v>
      </c>
      <c r="I13" s="75">
        <v>1018.5</v>
      </c>
      <c r="J13" s="75">
        <v>965</v>
      </c>
      <c r="K13" s="127">
        <v>1124</v>
      </c>
      <c r="L13" s="126">
        <v>764</v>
      </c>
      <c r="M13" s="75">
        <v>703</v>
      </c>
      <c r="N13" s="75">
        <v>654</v>
      </c>
      <c r="O13" s="75">
        <v>670</v>
      </c>
      <c r="P13" s="75">
        <v>554.5</v>
      </c>
      <c r="Q13" s="75">
        <v>669</v>
      </c>
      <c r="R13" s="75">
        <v>548</v>
      </c>
      <c r="S13" s="75">
        <v>538</v>
      </c>
      <c r="T13" s="127">
        <v>644</v>
      </c>
      <c r="U13" s="94"/>
      <c r="V13" s="119"/>
      <c r="Y13" s="234">
        <f t="shared" si="3"/>
        <v>0.29581151832460734</v>
      </c>
      <c r="Z13" s="234">
        <f t="shared" si="4"/>
        <v>0.5903271692745377</v>
      </c>
      <c r="AA13" s="234">
        <f t="shared" si="5"/>
        <v>0.5275229357798165</v>
      </c>
      <c r="AB13" s="234">
        <f t="shared" si="6"/>
        <v>0.5328358208955224</v>
      </c>
      <c r="AC13" s="234">
        <f t="shared" si="7"/>
        <v>0.9603246167718665</v>
      </c>
      <c r="AD13" s="234">
        <f t="shared" si="0"/>
        <v>0.8585766423357665</v>
      </c>
      <c r="AE13" s="234">
        <f t="shared" si="1"/>
        <v>0.7936802973977695</v>
      </c>
      <c r="AF13" s="234">
        <f t="shared" si="2"/>
        <v>0.7453416149068323</v>
      </c>
    </row>
    <row r="14" spans="2:32" ht="12.75">
      <c r="B14" s="125">
        <v>43364</v>
      </c>
      <c r="C14" s="126">
        <v>990</v>
      </c>
      <c r="D14" s="75">
        <v>1390</v>
      </c>
      <c r="E14" s="75">
        <v>940</v>
      </c>
      <c r="F14" s="75">
        <v>1036</v>
      </c>
      <c r="G14" s="75">
        <v>1190</v>
      </c>
      <c r="H14" s="75">
        <v>965</v>
      </c>
      <c r="I14" s="75">
        <v>990</v>
      </c>
      <c r="J14" s="75">
        <v>990</v>
      </c>
      <c r="K14" s="127">
        <v>1205</v>
      </c>
      <c r="L14" s="126">
        <v>733.5</v>
      </c>
      <c r="M14" s="75">
        <v>731.5</v>
      </c>
      <c r="N14" s="75"/>
      <c r="O14" s="75">
        <v>757.5</v>
      </c>
      <c r="P14" s="75"/>
      <c r="Q14" s="75">
        <v>575</v>
      </c>
      <c r="R14" s="75"/>
      <c r="S14" s="75"/>
      <c r="T14" s="127">
        <v>650</v>
      </c>
      <c r="U14" s="94"/>
      <c r="V14" s="119"/>
      <c r="Y14" s="234">
        <f t="shared" si="3"/>
        <v>0.3496932515337423</v>
      </c>
      <c r="Z14" s="234">
        <f t="shared" si="4"/>
        <v>0.9002050580997949</v>
      </c>
      <c r="AA14" s="234">
        <f t="shared" si="5"/>
      </c>
      <c r="AB14" s="234">
        <f t="shared" si="6"/>
        <v>0.36765676567656763</v>
      </c>
      <c r="AC14" s="234">
        <f t="shared" si="7"/>
      </c>
      <c r="AD14" s="234">
        <f t="shared" si="0"/>
      </c>
      <c r="AE14" s="234">
        <f t="shared" si="1"/>
      </c>
      <c r="AF14" s="234">
        <f t="shared" si="2"/>
        <v>0.8538461538461538</v>
      </c>
    </row>
    <row r="15" spans="2:32" ht="12.75">
      <c r="B15" s="125">
        <v>43371</v>
      </c>
      <c r="C15" s="126">
        <v>1190</v>
      </c>
      <c r="D15" s="75">
        <v>1251</v>
      </c>
      <c r="E15" s="75">
        <v>1044</v>
      </c>
      <c r="F15" s="75">
        <v>1101</v>
      </c>
      <c r="G15" s="75">
        <v>1109.5</v>
      </c>
      <c r="H15" s="75">
        <v>1218</v>
      </c>
      <c r="I15" s="75">
        <v>1042</v>
      </c>
      <c r="J15" s="75">
        <v>1164.5</v>
      </c>
      <c r="K15" s="127">
        <v>1184.5</v>
      </c>
      <c r="L15" s="126">
        <v>764</v>
      </c>
      <c r="M15" s="75">
        <v>755</v>
      </c>
      <c r="N15" s="75">
        <v>708</v>
      </c>
      <c r="O15" s="75">
        <v>736.5</v>
      </c>
      <c r="P15" s="75">
        <v>601.5</v>
      </c>
      <c r="Q15" s="75">
        <v>644</v>
      </c>
      <c r="R15" s="75">
        <v>504</v>
      </c>
      <c r="S15" s="75">
        <v>660</v>
      </c>
      <c r="T15" s="127">
        <v>669</v>
      </c>
      <c r="U15" s="94"/>
      <c r="V15" s="119"/>
      <c r="Y15" s="234">
        <f t="shared" si="3"/>
        <v>0.5575916230366492</v>
      </c>
      <c r="Z15" s="234">
        <f t="shared" si="4"/>
        <v>0.6569536423841059</v>
      </c>
      <c r="AA15" s="234">
        <f t="shared" si="5"/>
        <v>0.4745762711864407</v>
      </c>
      <c r="AB15" s="234">
        <f t="shared" si="6"/>
        <v>0.49490835030549896</v>
      </c>
      <c r="AC15" s="234">
        <f t="shared" si="7"/>
        <v>0.8445552784704904</v>
      </c>
      <c r="AD15" s="234">
        <f t="shared" si="0"/>
        <v>1.0674603174603174</v>
      </c>
      <c r="AE15" s="234">
        <f t="shared" si="1"/>
        <v>0.7643939393939394</v>
      </c>
      <c r="AF15" s="234">
        <f t="shared" si="2"/>
        <v>0.7705530642750373</v>
      </c>
    </row>
    <row r="16" spans="2:32" ht="12.75">
      <c r="B16" s="125">
        <v>43378</v>
      </c>
      <c r="C16" s="126">
        <v>1423</v>
      </c>
      <c r="D16" s="75">
        <v>1313</v>
      </c>
      <c r="E16" s="75">
        <v>1218.5</v>
      </c>
      <c r="F16" s="75">
        <v>1300</v>
      </c>
      <c r="G16" s="75">
        <v>1229</v>
      </c>
      <c r="H16" s="75">
        <v>1363</v>
      </c>
      <c r="I16" s="75">
        <v>1012.5</v>
      </c>
      <c r="J16" s="75">
        <v>1113.5</v>
      </c>
      <c r="K16" s="127">
        <v>1332</v>
      </c>
      <c r="L16" s="126">
        <v>817</v>
      </c>
      <c r="M16" s="75">
        <v>851</v>
      </c>
      <c r="N16" s="75">
        <v>775</v>
      </c>
      <c r="O16" s="75">
        <v>820.5</v>
      </c>
      <c r="P16" s="75">
        <v>627</v>
      </c>
      <c r="Q16" s="75">
        <v>637.5</v>
      </c>
      <c r="R16" s="75">
        <v>523</v>
      </c>
      <c r="S16" s="75">
        <v>646</v>
      </c>
      <c r="T16" s="127">
        <v>856.5</v>
      </c>
      <c r="U16" s="94"/>
      <c r="V16" s="119"/>
      <c r="Y16" s="234">
        <f t="shared" si="3"/>
        <v>0.7417380660954712</v>
      </c>
      <c r="Z16" s="234">
        <f t="shared" si="4"/>
        <v>0.5428907168037603</v>
      </c>
      <c r="AA16" s="234">
        <f t="shared" si="5"/>
        <v>0.572258064516129</v>
      </c>
      <c r="AB16" s="234">
        <f t="shared" si="6"/>
        <v>0.5843997562461913</v>
      </c>
      <c r="AC16" s="234">
        <f t="shared" si="7"/>
        <v>0.960127591706539</v>
      </c>
      <c r="AD16" s="234">
        <f t="shared" si="0"/>
        <v>0.9359464627151052</v>
      </c>
      <c r="AE16" s="234">
        <f t="shared" si="1"/>
        <v>0.7236842105263158</v>
      </c>
      <c r="AF16" s="234">
        <f t="shared" si="2"/>
        <v>0.5551663747810858</v>
      </c>
    </row>
    <row r="17" spans="2:32" ht="12.75">
      <c r="B17" s="125">
        <v>43385</v>
      </c>
      <c r="C17" s="126">
        <v>1200</v>
      </c>
      <c r="D17" s="75">
        <v>1305</v>
      </c>
      <c r="E17" s="75">
        <v>1294</v>
      </c>
      <c r="F17" s="75">
        <v>1341.5</v>
      </c>
      <c r="G17" s="75">
        <v>1467.5</v>
      </c>
      <c r="H17" s="75">
        <v>1335</v>
      </c>
      <c r="I17" s="75">
        <v>1205.5</v>
      </c>
      <c r="J17" s="75">
        <v>1238.5</v>
      </c>
      <c r="K17" s="127">
        <v>1271</v>
      </c>
      <c r="L17" s="126">
        <v>880</v>
      </c>
      <c r="M17" s="75">
        <v>898</v>
      </c>
      <c r="N17" s="75">
        <v>787.5</v>
      </c>
      <c r="O17" s="75">
        <v>840.5</v>
      </c>
      <c r="P17" s="75">
        <v>644</v>
      </c>
      <c r="Q17" s="75">
        <v>675</v>
      </c>
      <c r="R17" s="75">
        <v>526</v>
      </c>
      <c r="S17" s="75">
        <v>639</v>
      </c>
      <c r="T17" s="127">
        <v>862.5</v>
      </c>
      <c r="U17" s="94"/>
      <c r="V17" s="119"/>
      <c r="Y17" s="234">
        <f t="shared" si="3"/>
        <v>0.36363636363636365</v>
      </c>
      <c r="Z17" s="234">
        <f t="shared" si="4"/>
        <v>0.4532293986636971</v>
      </c>
      <c r="AA17" s="234">
        <f t="shared" si="5"/>
        <v>0.6431746031746032</v>
      </c>
      <c r="AB17" s="234">
        <f t="shared" si="6"/>
        <v>0.5960737656157049</v>
      </c>
      <c r="AC17" s="234">
        <f t="shared" si="7"/>
        <v>1.2787267080745341</v>
      </c>
      <c r="AD17" s="234">
        <f t="shared" si="0"/>
        <v>1.2918250950570342</v>
      </c>
      <c r="AE17" s="234">
        <f t="shared" si="1"/>
        <v>0.9381846635367762</v>
      </c>
      <c r="AF17" s="234">
        <f t="shared" si="2"/>
        <v>0.4736231884057971</v>
      </c>
    </row>
    <row r="18" spans="2:32" ht="12.75">
      <c r="B18" s="125">
        <v>43392</v>
      </c>
      <c r="C18" s="126">
        <v>1540</v>
      </c>
      <c r="D18" s="75">
        <v>1321</v>
      </c>
      <c r="E18" s="75">
        <v>1502</v>
      </c>
      <c r="F18" s="75">
        <v>1436.5</v>
      </c>
      <c r="G18" s="75">
        <v>1284.5</v>
      </c>
      <c r="H18" s="75">
        <v>1402.5</v>
      </c>
      <c r="I18" s="75">
        <v>1440</v>
      </c>
      <c r="J18" s="75">
        <v>1251</v>
      </c>
      <c r="K18" s="127">
        <v>1404</v>
      </c>
      <c r="L18" s="126">
        <v>815.5</v>
      </c>
      <c r="M18" s="75">
        <v>825</v>
      </c>
      <c r="N18" s="75">
        <v>791</v>
      </c>
      <c r="O18" s="75">
        <v>829.5</v>
      </c>
      <c r="P18" s="75">
        <v>824</v>
      </c>
      <c r="Q18" s="75">
        <v>700</v>
      </c>
      <c r="R18" s="75">
        <v>581</v>
      </c>
      <c r="S18" s="75">
        <v>656</v>
      </c>
      <c r="T18" s="127">
        <v>916.5</v>
      </c>
      <c r="U18" s="94"/>
      <c r="V18" s="119"/>
      <c r="Y18" s="234">
        <f t="shared" si="3"/>
        <v>0.8884120171673819</v>
      </c>
      <c r="Z18" s="234">
        <f t="shared" si="4"/>
        <v>0.6012121212121212</v>
      </c>
      <c r="AA18" s="234">
        <f t="shared" si="5"/>
        <v>0.8988621997471555</v>
      </c>
      <c r="AB18" s="234">
        <f t="shared" si="6"/>
        <v>0.7317661241711875</v>
      </c>
      <c r="AC18" s="234">
        <f t="shared" si="7"/>
        <v>0.5588592233009708</v>
      </c>
      <c r="AD18" s="234">
        <f t="shared" si="0"/>
        <v>1.4784853700516352</v>
      </c>
      <c r="AE18" s="234">
        <f t="shared" si="1"/>
        <v>0.9070121951219512</v>
      </c>
      <c r="AF18" s="234">
        <f t="shared" si="2"/>
        <v>0.5319148936170213</v>
      </c>
    </row>
    <row r="19" spans="2:32" ht="12.75">
      <c r="B19" s="125">
        <v>43399</v>
      </c>
      <c r="C19" s="126">
        <v>1572</v>
      </c>
      <c r="D19" s="75">
        <v>1643</v>
      </c>
      <c r="E19" s="75">
        <v>1411</v>
      </c>
      <c r="F19" s="75">
        <v>1503.5</v>
      </c>
      <c r="G19" s="75">
        <v>1592.5</v>
      </c>
      <c r="H19" s="75">
        <v>1341</v>
      </c>
      <c r="I19" s="75">
        <v>1434.5</v>
      </c>
      <c r="J19" s="75">
        <v>1329</v>
      </c>
      <c r="K19" s="127">
        <v>1581.5</v>
      </c>
      <c r="L19" s="126">
        <v>842</v>
      </c>
      <c r="M19" s="75">
        <v>760</v>
      </c>
      <c r="N19" s="75">
        <v>791</v>
      </c>
      <c r="O19" s="75">
        <v>818.5</v>
      </c>
      <c r="P19" s="75">
        <v>862.5</v>
      </c>
      <c r="Q19" s="75">
        <v>744</v>
      </c>
      <c r="R19" s="75">
        <v>622.5</v>
      </c>
      <c r="S19" s="75">
        <v>670</v>
      </c>
      <c r="T19" s="127">
        <v>900</v>
      </c>
      <c r="U19" s="94"/>
      <c r="V19" s="119"/>
      <c r="Y19" s="234">
        <f t="shared" si="3"/>
        <v>0.8669833729216152</v>
      </c>
      <c r="Z19" s="234">
        <f t="shared" si="4"/>
        <v>1.1618421052631578</v>
      </c>
      <c r="AA19" s="234">
        <f t="shared" si="5"/>
        <v>0.7838179519595448</v>
      </c>
      <c r="AB19" s="234">
        <f t="shared" si="6"/>
        <v>0.8368967623701894</v>
      </c>
      <c r="AC19" s="234">
        <f t="shared" si="7"/>
        <v>0.8463768115942029</v>
      </c>
      <c r="AD19" s="234">
        <f t="shared" si="0"/>
        <v>1.3044176706827308</v>
      </c>
      <c r="AE19" s="234">
        <f t="shared" si="1"/>
        <v>0.9835820895522388</v>
      </c>
      <c r="AF19" s="234">
        <f t="shared" si="2"/>
        <v>0.7572222222222222</v>
      </c>
    </row>
    <row r="20" spans="2:32" ht="12.75">
      <c r="B20" s="125">
        <v>43406</v>
      </c>
      <c r="C20" s="126">
        <v>1590</v>
      </c>
      <c r="D20" s="75">
        <v>1597</v>
      </c>
      <c r="E20" s="75">
        <v>1604</v>
      </c>
      <c r="F20" s="75">
        <v>1616.5</v>
      </c>
      <c r="G20" s="75">
        <v>1623</v>
      </c>
      <c r="H20" s="75">
        <v>1350</v>
      </c>
      <c r="I20" s="75">
        <v>1577</v>
      </c>
      <c r="J20" s="75">
        <v>1510</v>
      </c>
      <c r="K20" s="127">
        <v>1618</v>
      </c>
      <c r="L20" s="126">
        <v>838</v>
      </c>
      <c r="M20" s="75">
        <v>734</v>
      </c>
      <c r="N20" s="75"/>
      <c r="O20" s="75">
        <v>778</v>
      </c>
      <c r="P20" s="75">
        <v>800</v>
      </c>
      <c r="Q20" s="75">
        <v>775</v>
      </c>
      <c r="R20" s="75">
        <v>600</v>
      </c>
      <c r="S20" s="75">
        <v>566</v>
      </c>
      <c r="T20" s="127">
        <v>900</v>
      </c>
      <c r="U20" s="94"/>
      <c r="V20" s="119"/>
      <c r="Y20" s="234">
        <f t="shared" si="3"/>
        <v>0.8973747016706444</v>
      </c>
      <c r="Z20" s="234">
        <f t="shared" si="4"/>
        <v>1.17574931880109</v>
      </c>
      <c r="AA20" s="234">
        <f t="shared" si="5"/>
      </c>
      <c r="AB20" s="234">
        <f t="shared" si="6"/>
        <v>1.0777634961439588</v>
      </c>
      <c r="AC20" s="234">
        <f t="shared" si="7"/>
        <v>1.02875</v>
      </c>
      <c r="AD20" s="234">
        <f t="shared" si="0"/>
        <v>1.6283333333333334</v>
      </c>
      <c r="AE20" s="234">
        <f t="shared" si="1"/>
        <v>1.667844522968198</v>
      </c>
      <c r="AF20" s="234">
        <f t="shared" si="2"/>
        <v>0.7977777777777778</v>
      </c>
    </row>
    <row r="21" spans="2:33" s="162" customFormat="1" ht="12.75">
      <c r="B21" s="125">
        <v>43413</v>
      </c>
      <c r="C21" s="126">
        <v>1615</v>
      </c>
      <c r="D21" s="75">
        <v>1609</v>
      </c>
      <c r="E21" s="75">
        <v>1644.5</v>
      </c>
      <c r="F21" s="75">
        <v>1630.5</v>
      </c>
      <c r="G21" s="75">
        <v>1668</v>
      </c>
      <c r="H21" s="75">
        <v>1537</v>
      </c>
      <c r="I21" s="75">
        <v>1473.5</v>
      </c>
      <c r="J21" s="75">
        <v>1338.5</v>
      </c>
      <c r="K21" s="127">
        <v>1642</v>
      </c>
      <c r="L21" s="126">
        <v>825</v>
      </c>
      <c r="M21" s="75">
        <v>738.5</v>
      </c>
      <c r="N21" s="75">
        <v>762.5</v>
      </c>
      <c r="O21" s="75">
        <v>729.5</v>
      </c>
      <c r="P21" s="75">
        <v>637.5</v>
      </c>
      <c r="Q21" s="75">
        <v>792</v>
      </c>
      <c r="R21" s="75">
        <v>611</v>
      </c>
      <c r="S21" s="75">
        <v>726</v>
      </c>
      <c r="T21" s="127">
        <v>1221</v>
      </c>
      <c r="U21" s="94"/>
      <c r="V21" s="119"/>
      <c r="W21" s="108"/>
      <c r="X21" s="238"/>
      <c r="Y21" s="234"/>
      <c r="Z21" s="234"/>
      <c r="AA21" s="234"/>
      <c r="AB21" s="234"/>
      <c r="AC21" s="234"/>
      <c r="AD21" s="234"/>
      <c r="AE21" s="234"/>
      <c r="AF21" s="234"/>
      <c r="AG21" s="108"/>
    </row>
    <row r="22" spans="2:33" s="162" customFormat="1" ht="12.75">
      <c r="B22" s="125">
        <v>43420</v>
      </c>
      <c r="C22" s="126">
        <v>1466.5</v>
      </c>
      <c r="D22" s="75">
        <v>1657</v>
      </c>
      <c r="E22" s="75">
        <v>1649</v>
      </c>
      <c r="F22" s="75">
        <v>1609.5</v>
      </c>
      <c r="G22" s="75">
        <v>1687.5</v>
      </c>
      <c r="H22" s="75">
        <v>1467</v>
      </c>
      <c r="I22" s="75">
        <v>1612.5</v>
      </c>
      <c r="J22" s="75">
        <v>1576</v>
      </c>
      <c r="K22" s="127">
        <v>1531</v>
      </c>
      <c r="L22" s="126">
        <v>825</v>
      </c>
      <c r="M22" s="75">
        <v>743</v>
      </c>
      <c r="N22" s="75">
        <v>684.5</v>
      </c>
      <c r="O22" s="75">
        <v>700</v>
      </c>
      <c r="P22" s="75">
        <v>571</v>
      </c>
      <c r="Q22" s="75">
        <v>544</v>
      </c>
      <c r="R22" s="75">
        <v>631</v>
      </c>
      <c r="S22" s="75">
        <v>894</v>
      </c>
      <c r="T22" s="127">
        <v>950</v>
      </c>
      <c r="U22" s="94"/>
      <c r="V22" s="119"/>
      <c r="W22" s="108"/>
      <c r="X22" s="238"/>
      <c r="Y22" s="234"/>
      <c r="Z22" s="234"/>
      <c r="AA22" s="234"/>
      <c r="AB22" s="234"/>
      <c r="AC22" s="234"/>
      <c r="AD22" s="234"/>
      <c r="AE22" s="234"/>
      <c r="AF22" s="234"/>
      <c r="AG22" s="108"/>
    </row>
    <row r="23" spans="2:33" s="162" customFormat="1" ht="12.75">
      <c r="B23" s="125">
        <v>43427</v>
      </c>
      <c r="C23" s="126">
        <v>1605</v>
      </c>
      <c r="D23" s="75">
        <v>1671</v>
      </c>
      <c r="E23" s="75">
        <v>1684</v>
      </c>
      <c r="F23" s="75">
        <v>1678.5</v>
      </c>
      <c r="G23" s="75">
        <v>1690</v>
      </c>
      <c r="H23" s="75">
        <v>1494.5</v>
      </c>
      <c r="I23" s="75">
        <v>1544.5</v>
      </c>
      <c r="J23" s="75">
        <v>1457</v>
      </c>
      <c r="K23" s="127">
        <v>1631</v>
      </c>
      <c r="L23" s="126">
        <v>820</v>
      </c>
      <c r="M23" s="75">
        <v>742.5</v>
      </c>
      <c r="N23" s="75">
        <v>556.5</v>
      </c>
      <c r="O23" s="75">
        <v>597</v>
      </c>
      <c r="P23" s="75">
        <v>546</v>
      </c>
      <c r="Q23" s="75">
        <v>534</v>
      </c>
      <c r="R23" s="75">
        <v>607</v>
      </c>
      <c r="S23" s="75">
        <v>694</v>
      </c>
      <c r="T23" s="127">
        <v>908.5</v>
      </c>
      <c r="U23" s="94"/>
      <c r="V23" s="119"/>
      <c r="W23" s="108"/>
      <c r="X23" s="238"/>
      <c r="Y23" s="234"/>
      <c r="Z23" s="234"/>
      <c r="AA23" s="234"/>
      <c r="AB23" s="234"/>
      <c r="AC23" s="234"/>
      <c r="AD23" s="234"/>
      <c r="AE23" s="234"/>
      <c r="AF23" s="234"/>
      <c r="AG23" s="108"/>
    </row>
    <row r="24" spans="2:32" ht="12.75">
      <c r="B24" s="125">
        <v>43434</v>
      </c>
      <c r="C24" s="126">
        <v>1661.5</v>
      </c>
      <c r="D24" s="75">
        <v>1621</v>
      </c>
      <c r="E24" s="75">
        <v>1686</v>
      </c>
      <c r="F24" s="75">
        <v>1683.5</v>
      </c>
      <c r="G24" s="75">
        <v>1677.5</v>
      </c>
      <c r="H24" s="75">
        <v>1545</v>
      </c>
      <c r="I24" s="75">
        <v>1592.5</v>
      </c>
      <c r="J24" s="75">
        <v>1482</v>
      </c>
      <c r="K24" s="221">
        <v>1663.5</v>
      </c>
      <c r="L24" s="126">
        <v>810</v>
      </c>
      <c r="M24" s="75">
        <v>664.5</v>
      </c>
      <c r="N24" s="75">
        <v>494</v>
      </c>
      <c r="O24" s="75">
        <v>507.5</v>
      </c>
      <c r="P24" s="75">
        <v>466.5</v>
      </c>
      <c r="Q24" s="75">
        <v>419</v>
      </c>
      <c r="R24" s="75">
        <v>618</v>
      </c>
      <c r="S24" s="75">
        <v>669</v>
      </c>
      <c r="T24" s="127">
        <v>704</v>
      </c>
      <c r="U24" s="94"/>
      <c r="V24" s="119"/>
      <c r="Y24" s="234">
        <f t="shared" si="3"/>
        <v>1.0512345679012345</v>
      </c>
      <c r="Z24" s="234">
        <f aca="true" t="shared" si="8" ref="Z24:AC25">+IF(M24="","",((D24-M24)/M24))</f>
        <v>1.439428141459744</v>
      </c>
      <c r="AA24" s="234">
        <f t="shared" si="8"/>
        <v>2.4129554655870447</v>
      </c>
      <c r="AB24" s="234">
        <f t="shared" si="8"/>
        <v>2.317241379310345</v>
      </c>
      <c r="AC24" s="234">
        <f t="shared" si="8"/>
        <v>2.5959271168274385</v>
      </c>
      <c r="AD24" s="234">
        <f aca="true" t="shared" si="9" ref="AD24:AF25">+IF(R24="","",((I24-R24)/R24))</f>
        <v>1.5768608414239482</v>
      </c>
      <c r="AE24" s="234">
        <f t="shared" si="9"/>
        <v>1.2152466367713004</v>
      </c>
      <c r="AF24" s="234">
        <f t="shared" si="9"/>
        <v>1.3629261363636365</v>
      </c>
    </row>
    <row r="25" spans="2:32" ht="12.75">
      <c r="B25" s="128">
        <v>43441</v>
      </c>
      <c r="C25" s="129">
        <v>1565</v>
      </c>
      <c r="D25" s="31">
        <v>1547</v>
      </c>
      <c r="E25" s="31">
        <v>1655.5</v>
      </c>
      <c r="F25" s="31">
        <v>1607</v>
      </c>
      <c r="G25" s="31">
        <v>1600</v>
      </c>
      <c r="H25" s="31">
        <v>1425</v>
      </c>
      <c r="I25" s="31">
        <v>1594</v>
      </c>
      <c r="J25" s="31">
        <v>1628</v>
      </c>
      <c r="K25" s="222">
        <v>1756.5</v>
      </c>
      <c r="L25" s="129">
        <v>740</v>
      </c>
      <c r="M25" s="31">
        <v>658.5</v>
      </c>
      <c r="N25" s="31">
        <v>413</v>
      </c>
      <c r="O25" s="31">
        <v>426</v>
      </c>
      <c r="P25" s="31">
        <v>435.5</v>
      </c>
      <c r="Q25" s="31">
        <v>325</v>
      </c>
      <c r="R25" s="31">
        <v>513</v>
      </c>
      <c r="S25" s="31">
        <v>619</v>
      </c>
      <c r="T25" s="130">
        <v>716.5</v>
      </c>
      <c r="U25" s="94"/>
      <c r="V25" s="119"/>
      <c r="W25" s="118"/>
      <c r="X25" s="239"/>
      <c r="Y25" s="234">
        <f t="shared" si="3"/>
        <v>1.114864864864865</v>
      </c>
      <c r="Z25" s="234">
        <f t="shared" si="8"/>
        <v>1.349278663629461</v>
      </c>
      <c r="AA25" s="234">
        <f t="shared" si="8"/>
        <v>3.0084745762711864</v>
      </c>
      <c r="AB25" s="234">
        <f t="shared" si="8"/>
        <v>2.772300469483568</v>
      </c>
      <c r="AC25" s="234">
        <f t="shared" si="8"/>
        <v>2.6739380022962114</v>
      </c>
      <c r="AD25" s="234">
        <f t="shared" si="9"/>
        <v>2.107212475633528</v>
      </c>
      <c r="AE25" s="234">
        <f t="shared" si="9"/>
        <v>1.630048465266559</v>
      </c>
      <c r="AF25" s="234">
        <f t="shared" si="9"/>
        <v>1.4515003489183531</v>
      </c>
    </row>
    <row r="26" spans="2:23" ht="12.75">
      <c r="B26" s="337" t="s">
        <v>231</v>
      </c>
      <c r="C26" s="337"/>
      <c r="D26" s="337"/>
      <c r="E26" s="337"/>
      <c r="F26" s="337"/>
      <c r="G26" s="337"/>
      <c r="H26" s="337"/>
      <c r="I26" s="337"/>
      <c r="J26" s="337"/>
      <c r="K26" s="337"/>
      <c r="R26" s="39"/>
      <c r="S26" s="39"/>
      <c r="V26" s="131"/>
      <c r="W26" s="118"/>
    </row>
    <row r="27" spans="22:32" ht="12.75">
      <c r="V27" s="119"/>
      <c r="X27" s="242" t="s">
        <v>190</v>
      </c>
      <c r="Y27" s="240">
        <f>+AVERAGE(C7:C25)</f>
        <v>1255.6842105263158</v>
      </c>
      <c r="Z27" s="240">
        <f>+AVERAGE(D7:D25)</f>
        <v>1321.1052631578948</v>
      </c>
      <c r="AA27" s="240">
        <f>+AVERAGE(E7:E25)</f>
        <v>1274.2105263157894</v>
      </c>
      <c r="AB27" s="240">
        <f>+AVERAGE(F7:F25)</f>
        <v>1285.6842105263158</v>
      </c>
      <c r="AC27" s="240">
        <f>+AVERAGE(G7:G25)</f>
        <v>1316.7368421052631</v>
      </c>
      <c r="AD27" s="240">
        <f>+AVERAGE(I7:I25)</f>
        <v>1241.0263157894738</v>
      </c>
      <c r="AE27" s="240">
        <f>+AVERAGE(J7:J25)</f>
        <v>1196.157894736842</v>
      </c>
      <c r="AF27" s="240">
        <f>+AVERAGE(K7:K25)</f>
        <v>1311.8157894736842</v>
      </c>
    </row>
    <row r="28" spans="22:32" ht="12.75">
      <c r="V28" s="119"/>
      <c r="X28" s="242" t="s">
        <v>191</v>
      </c>
      <c r="Y28" s="240">
        <f>+AVERAGE(L7:L25)</f>
        <v>751.6111111111111</v>
      </c>
      <c r="Z28" s="240">
        <f>+AVERAGE(M7:M25)</f>
        <v>696.078947368421</v>
      </c>
      <c r="AA28" s="240">
        <f>+AVERAGE(N7:N25)</f>
        <v>626.09375</v>
      </c>
      <c r="AB28" s="240">
        <f>+AVERAGE(O7:O25)</f>
        <v>665.8421052631579</v>
      </c>
      <c r="AC28" s="240">
        <f>+AVERAGE(P7:P25)</f>
        <v>600.7941176470588</v>
      </c>
      <c r="AD28" s="240">
        <f>+AVERAGE(R7:R25)</f>
        <v>534</v>
      </c>
      <c r="AE28" s="240">
        <f>+AVERAGE(S7:S25)</f>
        <v>597.5833333333334</v>
      </c>
      <c r="AF28" s="240">
        <f>+AVERAGE(T7:T25)</f>
        <v>777.1176470588235</v>
      </c>
    </row>
    <row r="29" spans="22:32" ht="12.75">
      <c r="V29" s="119"/>
      <c r="X29" s="242" t="s">
        <v>164</v>
      </c>
      <c r="Y29" s="234">
        <f>+Y27/Y28-1</f>
        <v>0.6706567957331426</v>
      </c>
      <c r="Z29" s="234">
        <f aca="true" t="shared" si="10" ref="Z29:AF29">+Z27/Z28-1</f>
        <v>0.8979244641034367</v>
      </c>
      <c r="AA29" s="234">
        <f t="shared" si="10"/>
        <v>1.0351752853558902</v>
      </c>
      <c r="AB29" s="234">
        <f t="shared" si="10"/>
        <v>0.9309145522093116</v>
      </c>
      <c r="AC29" s="234">
        <f t="shared" si="10"/>
        <v>1.1916606761432882</v>
      </c>
      <c r="AD29" s="234">
        <f t="shared" si="10"/>
        <v>1.324019317957816</v>
      </c>
      <c r="AE29" s="234">
        <f t="shared" si="10"/>
        <v>1.001658727770479</v>
      </c>
      <c r="AF29" s="234">
        <f t="shared" si="10"/>
        <v>0.6880530180192741</v>
      </c>
    </row>
    <row r="30" ht="12.75">
      <c r="V30" s="119"/>
    </row>
    <row r="31" ht="12.75">
      <c r="V31" s="119"/>
    </row>
    <row r="32" ht="12.75">
      <c r="V32" s="119"/>
    </row>
    <row r="33" ht="12.75">
      <c r="V33" s="119"/>
    </row>
    <row r="34" ht="12.75">
      <c r="V34" s="119"/>
    </row>
    <row r="35" ht="12.75">
      <c r="V35" s="119"/>
    </row>
    <row r="46" ht="12.75">
      <c r="C46" s="33" t="s">
        <v>170</v>
      </c>
    </row>
    <row r="57" ht="12.75">
      <c r="F57" s="39"/>
    </row>
    <row r="58" ht="12.75">
      <c r="F58" s="39"/>
    </row>
    <row r="59" ht="12.75">
      <c r="F59" s="39"/>
    </row>
    <row r="60" ht="12.75">
      <c r="F60" s="39"/>
    </row>
  </sheetData>
  <sheetProtection/>
  <mergeCells count="6">
    <mergeCell ref="B26:K26"/>
    <mergeCell ref="B2:T2"/>
    <mergeCell ref="B3:T3"/>
    <mergeCell ref="B4:T4"/>
    <mergeCell ref="C5:K5"/>
    <mergeCell ref="L5:T5"/>
  </mergeCells>
  <conditionalFormatting sqref="Y27:AF27">
    <cfRule type="top10" priority="5" dxfId="28" rank="1" bottom="1"/>
    <cfRule type="top10" priority="6" dxfId="29" rank="1"/>
  </conditionalFormatting>
  <conditionalFormatting sqref="Y28:AF28">
    <cfRule type="top10" priority="3" dxfId="28" rank="1" bottom="1"/>
    <cfRule type="top10" priority="4" dxfId="29" rank="1"/>
  </conditionalFormatting>
  <conditionalFormatting sqref="Y29:AF29">
    <cfRule type="top10" priority="1" dxfId="28" rank="1" bottom="1"/>
    <cfRule type="top10" priority="2" dxfId="29" rank="1"/>
  </conditionalFormatting>
  <hyperlinks>
    <hyperlink ref="V2" location="Índice!A1" display="Volver al índice"/>
  </hyperlink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119" scale="63" r:id="rId2"/>
  <headerFooter differentFirst="1">
    <oddFooter>&amp;C&amp;P</oddFooter>
  </headerFooter>
  <colBreaks count="1" manualBreakCount="1">
    <brk id="21" min="1" max="59"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2:K46"/>
  <sheetViews>
    <sheetView zoomScale="80" zoomScaleNormal="80" zoomScaleSheetLayoutView="80" zoomScalePageLayoutView="80" workbookViewId="0" topLeftCell="A1">
      <selection activeCell="A1" sqref="A1:H50"/>
    </sheetView>
  </sheetViews>
  <sheetFormatPr defaultColWidth="14.421875" defaultRowHeight="15"/>
  <cols>
    <col min="1" max="1" width="2.140625" style="20" customWidth="1"/>
    <col min="2" max="7" width="18.421875" style="20" customWidth="1"/>
    <col min="8" max="16384" width="14.421875" style="20" customWidth="1"/>
  </cols>
  <sheetData>
    <row r="1" ht="6" customHeight="1"/>
    <row r="2" spans="1:8" ht="12.75">
      <c r="A2" s="2"/>
      <c r="C2" s="340" t="s">
        <v>13</v>
      </c>
      <c r="D2" s="340"/>
      <c r="E2" s="340"/>
      <c r="F2" s="340"/>
      <c r="H2" s="40" t="s">
        <v>136</v>
      </c>
    </row>
    <row r="3" spans="1:6" ht="12.75">
      <c r="A3" s="2"/>
      <c r="C3" s="340" t="s">
        <v>114</v>
      </c>
      <c r="D3" s="340"/>
      <c r="E3" s="340"/>
      <c r="F3" s="340"/>
    </row>
    <row r="4" spans="1:6" ht="12.75">
      <c r="A4" s="2"/>
      <c r="C4" s="25"/>
      <c r="D4" s="25"/>
      <c r="E4" s="25"/>
      <c r="F4" s="25"/>
    </row>
    <row r="5" spans="1:6" ht="12.75" customHeight="1">
      <c r="A5" s="2"/>
      <c r="C5" s="341" t="s">
        <v>12</v>
      </c>
      <c r="D5" s="343" t="s">
        <v>137</v>
      </c>
      <c r="E5" s="343" t="s">
        <v>138</v>
      </c>
      <c r="F5" s="343" t="s">
        <v>139</v>
      </c>
    </row>
    <row r="6" spans="1:6" ht="12.75">
      <c r="A6" s="2"/>
      <c r="C6" s="342"/>
      <c r="D6" s="344"/>
      <c r="E6" s="344"/>
      <c r="F6" s="344"/>
    </row>
    <row r="7" spans="1:6" ht="12.75">
      <c r="A7" s="2"/>
      <c r="C7" s="25" t="s">
        <v>11</v>
      </c>
      <c r="D7" s="66">
        <v>61360</v>
      </c>
      <c r="E7" s="66">
        <v>1303267.5</v>
      </c>
      <c r="F7" s="71">
        <v>21.239691981747065</v>
      </c>
    </row>
    <row r="8" spans="1:6" ht="12.75">
      <c r="A8" s="2"/>
      <c r="C8" s="25" t="s">
        <v>10</v>
      </c>
      <c r="D8" s="66">
        <v>56000</v>
      </c>
      <c r="E8" s="66">
        <v>1093728.4</v>
      </c>
      <c r="F8" s="71">
        <v>19.530864285714287</v>
      </c>
    </row>
    <row r="9" spans="1:6" ht="12.75" customHeight="1">
      <c r="A9" s="2"/>
      <c r="C9" s="25" t="s">
        <v>9</v>
      </c>
      <c r="D9" s="66">
        <v>59560</v>
      </c>
      <c r="E9" s="66">
        <v>1144170</v>
      </c>
      <c r="F9" s="71">
        <v>19.210376091336467</v>
      </c>
    </row>
    <row r="10" spans="1:6" ht="12.75">
      <c r="A10" s="2"/>
      <c r="C10" s="25" t="s">
        <v>8</v>
      </c>
      <c r="D10" s="66">
        <v>55620</v>
      </c>
      <c r="E10" s="66">
        <v>1115735.7</v>
      </c>
      <c r="F10" s="71">
        <v>20.059973031283707</v>
      </c>
    </row>
    <row r="11" spans="1:6" ht="12.75">
      <c r="A11" s="2"/>
      <c r="C11" s="25" t="s">
        <v>7</v>
      </c>
      <c r="D11" s="66">
        <v>63200</v>
      </c>
      <c r="E11" s="66">
        <v>1391378.2</v>
      </c>
      <c r="F11" s="71">
        <v>22.015477848101266</v>
      </c>
    </row>
    <row r="12" spans="1:6" ht="12.75">
      <c r="A12" s="2"/>
      <c r="C12" s="25" t="s">
        <v>6</v>
      </c>
      <c r="D12" s="66">
        <v>54145</v>
      </c>
      <c r="E12" s="66">
        <v>834859.9</v>
      </c>
      <c r="F12" s="71">
        <v>15.41896574014221</v>
      </c>
    </row>
    <row r="13" spans="1:6" ht="12.75">
      <c r="A13" s="2"/>
      <c r="C13" s="25" t="s">
        <v>5</v>
      </c>
      <c r="D13" s="66">
        <v>55976</v>
      </c>
      <c r="E13" s="66">
        <v>965939.5</v>
      </c>
      <c r="F13" s="71">
        <v>17.25631520651708</v>
      </c>
    </row>
    <row r="14" spans="1:6" ht="12.75">
      <c r="A14" s="2"/>
      <c r="C14" s="25" t="s">
        <v>4</v>
      </c>
      <c r="D14" s="66">
        <v>45078</v>
      </c>
      <c r="E14" s="66">
        <v>924548.1</v>
      </c>
      <c r="F14" s="71">
        <v>20.50996273126581</v>
      </c>
    </row>
    <row r="15" spans="1:6" ht="12.75">
      <c r="A15" s="2"/>
      <c r="C15" s="25" t="s">
        <v>3</v>
      </c>
      <c r="D15" s="66">
        <v>50771</v>
      </c>
      <c r="E15" s="66">
        <v>1081349.2</v>
      </c>
      <c r="F15" s="71">
        <v>21.3</v>
      </c>
    </row>
    <row r="16" spans="1:6" ht="12.75">
      <c r="A16" s="2"/>
      <c r="C16" s="25" t="s">
        <v>2</v>
      </c>
      <c r="D16" s="66">
        <v>53653</v>
      </c>
      <c r="E16" s="66">
        <v>1676444</v>
      </c>
      <c r="F16" s="71">
        <v>31.25</v>
      </c>
    </row>
    <row r="17" spans="1:6" ht="12.75">
      <c r="A17" s="2"/>
      <c r="C17" s="25" t="s">
        <v>113</v>
      </c>
      <c r="D17" s="66">
        <v>41534</v>
      </c>
      <c r="E17" s="66">
        <v>1093452</v>
      </c>
      <c r="F17" s="71">
        <v>26.33</v>
      </c>
    </row>
    <row r="18" spans="1:6" ht="12.75">
      <c r="A18" s="2"/>
      <c r="C18" s="25" t="s">
        <v>122</v>
      </c>
      <c r="D18" s="66">
        <v>49576</v>
      </c>
      <c r="E18" s="66">
        <v>1159022.1</v>
      </c>
      <c r="F18" s="71">
        <v>23.3786933193481</v>
      </c>
    </row>
    <row r="19" spans="1:6" ht="12.75" customHeight="1">
      <c r="A19" s="2"/>
      <c r="C19" s="25" t="s">
        <v>131</v>
      </c>
      <c r="D19" s="66">
        <v>48965</v>
      </c>
      <c r="E19" s="66">
        <f>+D19*F19</f>
        <v>1061324.9400000002</v>
      </c>
      <c r="F19" s="71">
        <v>21.675174920861842</v>
      </c>
    </row>
    <row r="20" spans="1:6" ht="12.75">
      <c r="A20" s="2"/>
      <c r="C20" s="25" t="s">
        <v>158</v>
      </c>
      <c r="D20" s="66">
        <v>50526.3379674093</v>
      </c>
      <c r="E20" s="66">
        <v>960502</v>
      </c>
      <c r="F20" s="71">
        <v>19.01</v>
      </c>
    </row>
    <row r="21" spans="1:6" ht="12.75" customHeight="1">
      <c r="A21" s="2"/>
      <c r="C21" s="25" t="s">
        <v>168</v>
      </c>
      <c r="D21" s="66">
        <v>53485</v>
      </c>
      <c r="E21" s="66">
        <v>1166024.9</v>
      </c>
      <c r="F21" s="71">
        <v>21.8</v>
      </c>
    </row>
    <row r="22" spans="1:6" ht="12.75" customHeight="1">
      <c r="A22" s="2"/>
      <c r="C22" s="161" t="s">
        <v>199</v>
      </c>
      <c r="D22" s="66">
        <v>54082</v>
      </c>
      <c r="E22" s="66">
        <f>+D22*F22</f>
        <v>1426478.7500000002</v>
      </c>
      <c r="F22" s="71">
        <v>26.376220369069195</v>
      </c>
    </row>
    <row r="23" spans="1:11" ht="12.75" customHeight="1">
      <c r="A23" s="2"/>
      <c r="C23" s="161" t="s">
        <v>221</v>
      </c>
      <c r="D23" s="66">
        <v>41268</v>
      </c>
      <c r="E23" s="66">
        <v>1183356.6</v>
      </c>
      <c r="F23" s="71">
        <f>+E23/D23</f>
        <v>28.674920034893866</v>
      </c>
      <c r="G23" s="260"/>
      <c r="H23" s="260"/>
      <c r="I23" s="105"/>
      <c r="J23" s="105"/>
      <c r="K23" s="105"/>
    </row>
    <row r="24" spans="1:11" ht="12.75" customHeight="1">
      <c r="A24" s="2"/>
      <c r="C24" s="161" t="s">
        <v>251</v>
      </c>
      <c r="D24" s="66">
        <v>43117</v>
      </c>
      <c r="E24" s="66">
        <f>D24*F24</f>
        <v>1186820.0103988377</v>
      </c>
      <c r="F24" s="71">
        <f>AVERAGE(F22:F23)</f>
        <v>27.52557020198153</v>
      </c>
      <c r="G24" s="260"/>
      <c r="I24" s="105"/>
      <c r="J24" s="105"/>
      <c r="K24" s="105"/>
    </row>
    <row r="25" spans="1:7" ht="12.75">
      <c r="A25" s="2"/>
      <c r="B25" s="103"/>
      <c r="C25" s="251" t="s">
        <v>232</v>
      </c>
      <c r="D25" s="252"/>
      <c r="E25" s="252"/>
      <c r="F25" s="252"/>
      <c r="G25" s="103"/>
    </row>
    <row r="26" spans="1:7" ht="26.25" customHeight="1">
      <c r="A26" s="2"/>
      <c r="B26" s="103"/>
      <c r="C26" s="339" t="s">
        <v>261</v>
      </c>
      <c r="D26" s="339"/>
      <c r="E26" s="339"/>
      <c r="F26" s="339"/>
      <c r="G26" s="103"/>
    </row>
    <row r="27" spans="1:8" ht="12.75">
      <c r="A27" s="2"/>
      <c r="C27" s="220"/>
      <c r="D27" s="220"/>
      <c r="E27" s="220"/>
      <c r="F27" s="220"/>
      <c r="G27" s="220"/>
      <c r="H27" s="220"/>
    </row>
    <row r="28" ht="12.75">
      <c r="G28" s="46"/>
    </row>
    <row r="46" ht="12.75">
      <c r="H46" s="46"/>
    </row>
  </sheetData>
  <sheetProtection/>
  <mergeCells count="7">
    <mergeCell ref="C26:F26"/>
    <mergeCell ref="C2:F2"/>
    <mergeCell ref="C3:F3"/>
    <mergeCell ref="C5:C6"/>
    <mergeCell ref="D5:D6"/>
    <mergeCell ref="E5:E6"/>
    <mergeCell ref="F5:F6"/>
  </mergeCells>
  <hyperlinks>
    <hyperlink ref="H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portrait" paperSize="119" scale="71"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R50"/>
  <sheetViews>
    <sheetView zoomScale="80" zoomScaleNormal="80" zoomScalePageLayoutView="80" workbookViewId="0" topLeftCell="A1">
      <selection activeCell="R34" sqref="R34"/>
    </sheetView>
  </sheetViews>
  <sheetFormatPr defaultColWidth="15.8515625" defaultRowHeight="15"/>
  <cols>
    <col min="1" max="1" width="1.421875" style="20" customWidth="1"/>
    <col min="2" max="2" width="9.421875" style="20" customWidth="1"/>
    <col min="3" max="3" width="11.8515625" style="20" customWidth="1"/>
    <col min="4" max="4" width="12.421875" style="20" customWidth="1"/>
    <col min="5" max="5" width="14.8515625" style="20" customWidth="1"/>
    <col min="6" max="6" width="11.421875" style="20" customWidth="1"/>
    <col min="7" max="8" width="11.8515625" style="20" customWidth="1"/>
    <col min="9" max="9" width="11.7109375" style="20" customWidth="1"/>
    <col min="10" max="10" width="14.421875" style="20" customWidth="1"/>
    <col min="11" max="11" width="11.28125" style="20" customWidth="1"/>
    <col min="12" max="12" width="12.140625" style="20" customWidth="1"/>
    <col min="13" max="13" width="10.421875" style="20" customWidth="1"/>
    <col min="14" max="14" width="2.00390625" style="20" customWidth="1"/>
    <col min="15" max="15" width="14.00390625" style="20" customWidth="1"/>
    <col min="16" max="16" width="15.8515625" style="111" customWidth="1"/>
    <col min="17" max="16384" width="15.8515625" style="20" customWidth="1"/>
  </cols>
  <sheetData>
    <row r="1" ht="13.5" customHeight="1"/>
    <row r="2" spans="2:15" ht="12.75">
      <c r="B2" s="326" t="s">
        <v>101</v>
      </c>
      <c r="C2" s="326"/>
      <c r="D2" s="326"/>
      <c r="E2" s="326"/>
      <c r="F2" s="326"/>
      <c r="G2" s="326"/>
      <c r="H2" s="326"/>
      <c r="I2" s="326"/>
      <c r="J2" s="326"/>
      <c r="K2" s="326"/>
      <c r="L2" s="326"/>
      <c r="M2" s="326"/>
      <c r="N2" s="168"/>
      <c r="O2" s="40" t="s">
        <v>136</v>
      </c>
    </row>
    <row r="3" spans="2:14" ht="12.75" customHeight="1">
      <c r="B3" s="326" t="s">
        <v>48</v>
      </c>
      <c r="C3" s="326"/>
      <c r="D3" s="326"/>
      <c r="E3" s="326"/>
      <c r="F3" s="326"/>
      <c r="G3" s="326"/>
      <c r="H3" s="326"/>
      <c r="I3" s="326"/>
      <c r="J3" s="326"/>
      <c r="K3" s="326"/>
      <c r="L3" s="326"/>
      <c r="M3" s="326"/>
      <c r="N3" s="168"/>
    </row>
    <row r="4" spans="2:14" ht="12.75">
      <c r="B4" s="326" t="s">
        <v>26</v>
      </c>
      <c r="C4" s="326"/>
      <c r="D4" s="326"/>
      <c r="E4" s="326"/>
      <c r="F4" s="326"/>
      <c r="G4" s="326"/>
      <c r="H4" s="326"/>
      <c r="I4" s="326"/>
      <c r="J4" s="326"/>
      <c r="K4" s="326"/>
      <c r="L4" s="326"/>
      <c r="M4" s="326"/>
      <c r="N4" s="168"/>
    </row>
    <row r="5" spans="2:12" ht="12.75">
      <c r="B5" s="2"/>
      <c r="C5" s="2"/>
      <c r="D5" s="2"/>
      <c r="E5" s="2"/>
      <c r="F5" s="2"/>
      <c r="G5" s="2"/>
      <c r="H5" s="2"/>
      <c r="I5" s="2"/>
      <c r="J5" s="2"/>
      <c r="K5" s="44"/>
      <c r="L5" s="2"/>
    </row>
    <row r="6" spans="2:14" ht="12.75">
      <c r="B6" s="345" t="s">
        <v>12</v>
      </c>
      <c r="C6" s="177" t="s">
        <v>23</v>
      </c>
      <c r="D6" s="177" t="s">
        <v>23</v>
      </c>
      <c r="E6" s="177" t="s">
        <v>25</v>
      </c>
      <c r="F6" s="177" t="s">
        <v>23</v>
      </c>
      <c r="G6" s="177" t="s">
        <v>24</v>
      </c>
      <c r="H6" s="263" t="s">
        <v>23</v>
      </c>
      <c r="I6" s="177" t="s">
        <v>24</v>
      </c>
      <c r="J6" s="177" t="s">
        <v>23</v>
      </c>
      <c r="K6" s="177" t="s">
        <v>23</v>
      </c>
      <c r="L6" s="177" t="s">
        <v>23</v>
      </c>
      <c r="M6" s="177" t="s">
        <v>140</v>
      </c>
      <c r="N6" s="1"/>
    </row>
    <row r="7" spans="2:14" ht="12.75">
      <c r="B7" s="346"/>
      <c r="C7" s="178" t="s">
        <v>22</v>
      </c>
      <c r="D7" s="178" t="s">
        <v>21</v>
      </c>
      <c r="E7" s="178" t="s">
        <v>20</v>
      </c>
      <c r="F7" s="178" t="s">
        <v>19</v>
      </c>
      <c r="G7" s="178" t="s">
        <v>18</v>
      </c>
      <c r="H7" s="262" t="s">
        <v>260</v>
      </c>
      <c r="I7" s="178" t="s">
        <v>17</v>
      </c>
      <c r="J7" s="178" t="s">
        <v>16</v>
      </c>
      <c r="K7" s="178" t="s">
        <v>15</v>
      </c>
      <c r="L7" s="178" t="s">
        <v>14</v>
      </c>
      <c r="M7" s="178" t="s">
        <v>141</v>
      </c>
      <c r="N7" s="1"/>
    </row>
    <row r="8" spans="2:14" ht="12.75">
      <c r="B8" s="54" t="s">
        <v>11</v>
      </c>
      <c r="C8" s="53">
        <v>5960</v>
      </c>
      <c r="D8" s="53">
        <v>1480</v>
      </c>
      <c r="E8" s="53">
        <v>4280</v>
      </c>
      <c r="F8" s="53">
        <v>2960</v>
      </c>
      <c r="G8" s="53">
        <v>4170</v>
      </c>
      <c r="H8" s="53" t="s">
        <v>248</v>
      </c>
      <c r="I8" s="53">
        <v>5240</v>
      </c>
      <c r="J8" s="53">
        <v>18030</v>
      </c>
      <c r="K8" s="54" t="s">
        <v>248</v>
      </c>
      <c r="L8" s="53">
        <v>17930</v>
      </c>
      <c r="M8" s="53">
        <v>1310</v>
      </c>
      <c r="N8" s="53"/>
    </row>
    <row r="9" spans="2:14" ht="12.75">
      <c r="B9" s="54" t="s">
        <v>10</v>
      </c>
      <c r="C9" s="53">
        <v>5420</v>
      </c>
      <c r="D9" s="53">
        <v>1190</v>
      </c>
      <c r="E9" s="53">
        <v>4090</v>
      </c>
      <c r="F9" s="53">
        <v>3140</v>
      </c>
      <c r="G9" s="53">
        <v>3850</v>
      </c>
      <c r="H9" s="53" t="s">
        <v>248</v>
      </c>
      <c r="I9" s="53">
        <v>5690</v>
      </c>
      <c r="J9" s="53">
        <v>15000</v>
      </c>
      <c r="K9" s="54" t="s">
        <v>248</v>
      </c>
      <c r="L9" s="53">
        <v>16310</v>
      </c>
      <c r="M9" s="53">
        <v>1310</v>
      </c>
      <c r="N9" s="53"/>
    </row>
    <row r="10" spans="2:14" ht="12.75">
      <c r="B10" s="54" t="s">
        <v>9</v>
      </c>
      <c r="C10" s="53">
        <v>5400</v>
      </c>
      <c r="D10" s="53">
        <v>1200</v>
      </c>
      <c r="E10" s="53">
        <v>4000</v>
      </c>
      <c r="F10" s="53">
        <v>3450</v>
      </c>
      <c r="G10" s="53">
        <v>3800</v>
      </c>
      <c r="H10" s="53" t="s">
        <v>248</v>
      </c>
      <c r="I10" s="53">
        <v>6400</v>
      </c>
      <c r="J10" s="53">
        <v>16800</v>
      </c>
      <c r="K10" s="54" t="s">
        <v>248</v>
      </c>
      <c r="L10" s="53">
        <v>17200</v>
      </c>
      <c r="M10" s="53">
        <v>1310</v>
      </c>
      <c r="N10" s="53"/>
    </row>
    <row r="11" spans="2:14" ht="12.75">
      <c r="B11" s="54" t="s">
        <v>8</v>
      </c>
      <c r="C11" s="53">
        <v>4960</v>
      </c>
      <c r="D11" s="53">
        <v>1550</v>
      </c>
      <c r="E11" s="53">
        <v>3260</v>
      </c>
      <c r="F11" s="53">
        <v>2820</v>
      </c>
      <c r="G11" s="53">
        <v>2800</v>
      </c>
      <c r="H11" s="53" t="s">
        <v>248</v>
      </c>
      <c r="I11" s="53">
        <v>6290</v>
      </c>
      <c r="J11" s="53">
        <v>15620</v>
      </c>
      <c r="K11" s="54" t="s">
        <v>248</v>
      </c>
      <c r="L11" s="53">
        <v>17010</v>
      </c>
      <c r="M11" s="53">
        <v>1310</v>
      </c>
      <c r="N11" s="53"/>
    </row>
    <row r="12" spans="2:14" ht="12.75">
      <c r="B12" s="54" t="s">
        <v>7</v>
      </c>
      <c r="C12" s="53">
        <v>5590</v>
      </c>
      <c r="D12" s="53">
        <v>1870</v>
      </c>
      <c r="E12" s="53">
        <v>4000</v>
      </c>
      <c r="F12" s="53">
        <v>3410</v>
      </c>
      <c r="G12" s="53">
        <v>3740</v>
      </c>
      <c r="H12" s="53" t="s">
        <v>248</v>
      </c>
      <c r="I12" s="53">
        <v>6600</v>
      </c>
      <c r="J12" s="53">
        <v>17980</v>
      </c>
      <c r="K12" s="54" t="s">
        <v>248</v>
      </c>
      <c r="L12" s="53">
        <v>18700</v>
      </c>
      <c r="M12" s="53">
        <v>1310</v>
      </c>
      <c r="N12" s="53"/>
    </row>
    <row r="13" spans="2:14" ht="12.75">
      <c r="B13" s="54" t="s">
        <v>6</v>
      </c>
      <c r="C13" s="55">
        <v>3236.8</v>
      </c>
      <c r="D13" s="259">
        <v>2188.78</v>
      </c>
      <c r="E13" s="55">
        <v>5236.7</v>
      </c>
      <c r="F13" s="55">
        <v>1711.1</v>
      </c>
      <c r="G13" s="55">
        <v>3368.74</v>
      </c>
      <c r="H13" s="55" t="s">
        <v>248</v>
      </c>
      <c r="I13" s="55">
        <v>8440.58</v>
      </c>
      <c r="J13" s="55">
        <v>14058.9</v>
      </c>
      <c r="K13" s="55">
        <v>3971.3</v>
      </c>
      <c r="L13" s="55">
        <v>11228.6</v>
      </c>
      <c r="M13" s="55">
        <v>703.66</v>
      </c>
      <c r="N13" s="55"/>
    </row>
    <row r="14" spans="2:14" ht="12.75">
      <c r="B14" s="54" t="s">
        <v>5</v>
      </c>
      <c r="C14" s="53">
        <v>3520</v>
      </c>
      <c r="D14" s="53">
        <v>2040</v>
      </c>
      <c r="E14" s="53">
        <v>5610</v>
      </c>
      <c r="F14" s="53">
        <v>1570</v>
      </c>
      <c r="G14" s="53">
        <v>3430</v>
      </c>
      <c r="H14" s="53" t="s">
        <v>248</v>
      </c>
      <c r="I14" s="53">
        <v>8100</v>
      </c>
      <c r="J14" s="53">
        <v>14800</v>
      </c>
      <c r="K14" s="53">
        <v>4240</v>
      </c>
      <c r="L14" s="53">
        <v>11960</v>
      </c>
      <c r="M14" s="53">
        <v>706</v>
      </c>
      <c r="N14" s="53"/>
    </row>
    <row r="15" spans="2:14" ht="12.75">
      <c r="B15" s="54" t="s">
        <v>4</v>
      </c>
      <c r="C15" s="53">
        <v>2996</v>
      </c>
      <c r="D15" s="53">
        <v>606</v>
      </c>
      <c r="E15" s="53">
        <v>2760</v>
      </c>
      <c r="F15" s="53">
        <v>259</v>
      </c>
      <c r="G15" s="53">
        <v>2183</v>
      </c>
      <c r="H15" s="53" t="s">
        <v>248</v>
      </c>
      <c r="I15" s="53">
        <v>7025</v>
      </c>
      <c r="J15" s="53">
        <v>13473</v>
      </c>
      <c r="K15" s="53">
        <v>4567</v>
      </c>
      <c r="L15" s="53">
        <v>10522</v>
      </c>
      <c r="M15" s="53">
        <v>687</v>
      </c>
      <c r="N15" s="53"/>
    </row>
    <row r="16" spans="2:14" ht="12.75">
      <c r="B16" s="54" t="s">
        <v>3</v>
      </c>
      <c r="C16" s="53">
        <v>3421</v>
      </c>
      <c r="D16" s="53">
        <v>447</v>
      </c>
      <c r="E16" s="53">
        <v>3493</v>
      </c>
      <c r="F16" s="53">
        <v>1981</v>
      </c>
      <c r="G16" s="53">
        <v>4589</v>
      </c>
      <c r="H16" s="53" t="s">
        <v>248</v>
      </c>
      <c r="I16" s="53">
        <v>8958</v>
      </c>
      <c r="J16" s="53">
        <v>16756</v>
      </c>
      <c r="K16" s="53">
        <v>3767</v>
      </c>
      <c r="L16" s="53">
        <v>6672</v>
      </c>
      <c r="M16" s="53">
        <v>687</v>
      </c>
      <c r="N16" s="53"/>
    </row>
    <row r="17" spans="2:14" ht="12.75">
      <c r="B17" s="54" t="s">
        <v>2</v>
      </c>
      <c r="C17" s="53">
        <v>3208</v>
      </c>
      <c r="D17" s="53">
        <v>1493</v>
      </c>
      <c r="E17" s="53">
        <v>3750</v>
      </c>
      <c r="F17" s="53">
        <v>887</v>
      </c>
      <c r="G17" s="53">
        <v>4584</v>
      </c>
      <c r="H17" s="53" t="s">
        <v>248</v>
      </c>
      <c r="I17" s="53">
        <v>9385</v>
      </c>
      <c r="J17" s="53">
        <v>17757</v>
      </c>
      <c r="K17" s="53">
        <v>3839</v>
      </c>
      <c r="L17" s="53">
        <v>8063</v>
      </c>
      <c r="M17" s="53">
        <v>687</v>
      </c>
      <c r="N17" s="53"/>
    </row>
    <row r="18" spans="2:14" ht="12.75">
      <c r="B18" s="54" t="s">
        <v>113</v>
      </c>
      <c r="C18" s="53">
        <v>1865</v>
      </c>
      <c r="D18" s="53">
        <v>1421</v>
      </c>
      <c r="E18" s="53">
        <v>3607</v>
      </c>
      <c r="F18" s="53">
        <v>1681</v>
      </c>
      <c r="G18" s="53">
        <v>2080</v>
      </c>
      <c r="H18" s="53" t="s">
        <v>248</v>
      </c>
      <c r="I18" s="53">
        <v>5998</v>
      </c>
      <c r="J18" s="53">
        <v>10383</v>
      </c>
      <c r="K18" s="53">
        <v>3393</v>
      </c>
      <c r="L18" s="53">
        <v>10419</v>
      </c>
      <c r="M18" s="53">
        <v>687</v>
      </c>
      <c r="N18" s="53"/>
    </row>
    <row r="19" spans="2:14" ht="12.75">
      <c r="B19" s="54" t="s">
        <v>122</v>
      </c>
      <c r="C19" s="53">
        <v>2546</v>
      </c>
      <c r="D19" s="53">
        <v>1103</v>
      </c>
      <c r="E19" s="53">
        <v>5104</v>
      </c>
      <c r="F19" s="53">
        <v>942</v>
      </c>
      <c r="G19" s="53">
        <v>3017</v>
      </c>
      <c r="H19" s="53" t="s">
        <v>248</v>
      </c>
      <c r="I19" s="53">
        <v>8372</v>
      </c>
      <c r="J19" s="53">
        <v>14459</v>
      </c>
      <c r="K19" s="53">
        <v>3334</v>
      </c>
      <c r="L19" s="53">
        <v>10012</v>
      </c>
      <c r="M19" s="53">
        <v>687</v>
      </c>
      <c r="N19" s="53"/>
    </row>
    <row r="20" spans="2:14" ht="12.75">
      <c r="B20" s="54" t="s">
        <v>131</v>
      </c>
      <c r="C20" s="53">
        <v>2197</v>
      </c>
      <c r="D20" s="53">
        <v>1480</v>
      </c>
      <c r="E20" s="53">
        <v>3299</v>
      </c>
      <c r="F20" s="53">
        <v>1394</v>
      </c>
      <c r="G20" s="53">
        <v>3557</v>
      </c>
      <c r="H20" s="53" t="s">
        <v>248</v>
      </c>
      <c r="I20" s="53">
        <v>8532</v>
      </c>
      <c r="J20" s="53">
        <v>13054</v>
      </c>
      <c r="K20" s="53">
        <v>4007</v>
      </c>
      <c r="L20" s="53">
        <v>10758</v>
      </c>
      <c r="M20" s="53">
        <v>687</v>
      </c>
      <c r="N20" s="53"/>
    </row>
    <row r="21" spans="2:14" ht="12.75">
      <c r="B21" s="54" t="s">
        <v>158</v>
      </c>
      <c r="C21" s="53">
        <v>1874.8517657009927</v>
      </c>
      <c r="D21" s="53">
        <v>1451.319986235742</v>
      </c>
      <c r="E21" s="53">
        <v>4939.809486900715</v>
      </c>
      <c r="F21" s="53">
        <v>2047.895051547505</v>
      </c>
      <c r="G21" s="53">
        <v>3593.539657032328</v>
      </c>
      <c r="H21" s="53" t="s">
        <v>248</v>
      </c>
      <c r="I21" s="53">
        <v>8685.459966446108</v>
      </c>
      <c r="J21" s="53">
        <v>16788.425585779605</v>
      </c>
      <c r="K21" s="53">
        <v>3490.6066401256444</v>
      </c>
      <c r="L21" s="53">
        <v>6967.429827640695</v>
      </c>
      <c r="M21" s="53">
        <v>687</v>
      </c>
      <c r="N21" s="53"/>
    </row>
    <row r="22" spans="2:14" ht="12.75">
      <c r="B22" s="54" t="s">
        <v>168</v>
      </c>
      <c r="C22" s="53">
        <v>2244</v>
      </c>
      <c r="D22" s="53">
        <v>776</v>
      </c>
      <c r="E22" s="53">
        <v>4449</v>
      </c>
      <c r="F22" s="53">
        <v>2251</v>
      </c>
      <c r="G22" s="53">
        <v>5243</v>
      </c>
      <c r="H22" s="53" t="s">
        <v>248</v>
      </c>
      <c r="I22" s="53">
        <v>8946</v>
      </c>
      <c r="J22" s="53">
        <v>14976</v>
      </c>
      <c r="K22" s="53">
        <v>3369</v>
      </c>
      <c r="L22" s="53">
        <v>10544</v>
      </c>
      <c r="M22" s="53">
        <v>687</v>
      </c>
      <c r="N22" s="53"/>
    </row>
    <row r="23" spans="2:14" ht="12.75">
      <c r="B23" s="54" t="s">
        <v>199</v>
      </c>
      <c r="C23" s="53">
        <v>2193</v>
      </c>
      <c r="D23" s="53">
        <v>1721</v>
      </c>
      <c r="E23" s="53">
        <v>5339</v>
      </c>
      <c r="F23" s="53">
        <v>1195</v>
      </c>
      <c r="G23" s="53">
        <v>4168</v>
      </c>
      <c r="H23" s="53" t="s">
        <v>248</v>
      </c>
      <c r="I23" s="53">
        <v>9892</v>
      </c>
      <c r="J23" s="53">
        <v>13886</v>
      </c>
      <c r="K23" s="53">
        <v>3979</v>
      </c>
      <c r="L23" s="53">
        <v>11022</v>
      </c>
      <c r="M23" s="53">
        <v>687</v>
      </c>
      <c r="N23" s="53"/>
    </row>
    <row r="24" spans="2:14" ht="12.75">
      <c r="B24" s="54" t="s">
        <v>221</v>
      </c>
      <c r="C24" s="53">
        <v>2137</v>
      </c>
      <c r="D24" s="53">
        <v>625</v>
      </c>
      <c r="E24" s="53">
        <v>3197</v>
      </c>
      <c r="F24" s="53">
        <v>725</v>
      </c>
      <c r="G24" s="53">
        <v>3920</v>
      </c>
      <c r="H24" s="53">
        <v>3015</v>
      </c>
      <c r="I24" s="53">
        <v>4409</v>
      </c>
      <c r="J24" s="53">
        <v>12486</v>
      </c>
      <c r="K24" s="53">
        <v>2935</v>
      </c>
      <c r="L24" s="53">
        <v>7132</v>
      </c>
      <c r="M24" s="53">
        <f>+'sup, prod y rend'!D23-SUM('sup región'!C24:L24)</f>
        <v>687</v>
      </c>
      <c r="N24" s="53"/>
    </row>
    <row r="25" spans="2:14" ht="12.75">
      <c r="B25" s="347" t="s">
        <v>233</v>
      </c>
      <c r="C25" s="348"/>
      <c r="D25" s="348"/>
      <c r="E25" s="348"/>
      <c r="F25" s="348"/>
      <c r="G25" s="348"/>
      <c r="H25" s="349"/>
      <c r="I25" s="348"/>
      <c r="J25" s="348"/>
      <c r="K25" s="348"/>
      <c r="L25" s="348"/>
      <c r="M25" s="348"/>
      <c r="N25" s="53"/>
    </row>
    <row r="27" ht="12.75">
      <c r="N27" s="175"/>
    </row>
    <row r="28" spans="2:14" ht="12.75">
      <c r="B28" s="111"/>
      <c r="C28" s="109"/>
      <c r="D28" s="109"/>
      <c r="E28" s="109"/>
      <c r="F28" s="109"/>
      <c r="G28" s="109"/>
      <c r="H28" s="109"/>
      <c r="I28" s="109"/>
      <c r="J28" s="109"/>
      <c r="K28" s="109"/>
      <c r="L28" s="109"/>
      <c r="M28" s="109"/>
      <c r="N28" s="172"/>
    </row>
    <row r="29" spans="2:14" ht="12.75">
      <c r="B29" s="111"/>
      <c r="C29" s="109"/>
      <c r="D29" s="109"/>
      <c r="E29" s="109"/>
      <c r="F29" s="109"/>
      <c r="G29" s="109"/>
      <c r="H29" s="109"/>
      <c r="I29" s="109"/>
      <c r="J29" s="109"/>
      <c r="K29" s="109"/>
      <c r="L29" s="109"/>
      <c r="M29" s="109"/>
      <c r="N29" s="172"/>
    </row>
    <row r="30" spans="2:18" ht="12.75">
      <c r="B30" s="111"/>
      <c r="C30" s="109"/>
      <c r="D30" s="109"/>
      <c r="E30" s="109"/>
      <c r="F30" s="109"/>
      <c r="G30" s="109"/>
      <c r="H30" s="109"/>
      <c r="I30" s="109"/>
      <c r="J30" s="109"/>
      <c r="K30" s="109"/>
      <c r="L30" s="109"/>
      <c r="M30" s="109"/>
      <c r="N30" s="172"/>
      <c r="O30" s="106"/>
      <c r="P30" s="106"/>
      <c r="Q30" s="106"/>
      <c r="R30" s="106"/>
    </row>
    <row r="31" spans="2:18" ht="12.75">
      <c r="B31" s="173"/>
      <c r="C31" s="174"/>
      <c r="D31" s="174"/>
      <c r="E31" s="174"/>
      <c r="F31" s="174"/>
      <c r="G31" s="174"/>
      <c r="H31" s="174"/>
      <c r="I31" s="174"/>
      <c r="J31" s="174"/>
      <c r="K31" s="174"/>
      <c r="L31" s="174"/>
      <c r="M31" s="174"/>
      <c r="N31" s="176"/>
      <c r="O31" s="106"/>
      <c r="P31" s="106"/>
      <c r="Q31" s="106"/>
      <c r="R31" s="106"/>
    </row>
    <row r="32" spans="15:18" ht="12.75">
      <c r="O32" s="111"/>
      <c r="Q32" s="111"/>
      <c r="R32" s="111"/>
    </row>
    <row r="47" ht="12.75">
      <c r="B47" s="42"/>
    </row>
    <row r="48" spans="15:18" s="106" customFormat="1" ht="12.75" hidden="1">
      <c r="O48" s="20"/>
      <c r="P48" s="111"/>
      <c r="Q48" s="20"/>
      <c r="R48" s="20"/>
    </row>
    <row r="49" spans="15:18" s="106" customFormat="1" ht="12.75" hidden="1">
      <c r="O49" s="20"/>
      <c r="P49" s="111"/>
      <c r="Q49" s="20"/>
      <c r="R49" s="20"/>
    </row>
    <row r="50" spans="15:18" s="111" customFormat="1" ht="12.75">
      <c r="O50" s="20"/>
      <c r="Q50" s="20"/>
      <c r="R50" s="20"/>
    </row>
  </sheetData>
  <sheetProtection/>
  <mergeCells count="5">
    <mergeCell ref="B6:B7"/>
    <mergeCell ref="B2:M2"/>
    <mergeCell ref="B3:M3"/>
    <mergeCell ref="B4:M4"/>
    <mergeCell ref="B25:M25"/>
  </mergeCells>
  <hyperlinks>
    <hyperlink ref="O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landscape" paperSize="119" scale="76"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Y49"/>
  <sheetViews>
    <sheetView zoomScale="80" zoomScaleNormal="80" zoomScalePageLayoutView="80" workbookViewId="0" topLeftCell="A1">
      <selection activeCell="A1" sqref="A1:O49"/>
    </sheetView>
  </sheetViews>
  <sheetFormatPr defaultColWidth="10.8515625" defaultRowHeight="15"/>
  <cols>
    <col min="1" max="1" width="1.421875" style="20" customWidth="1"/>
    <col min="2" max="2" width="10.8515625" style="20" customWidth="1"/>
    <col min="3" max="4" width="11.7109375" style="20" customWidth="1"/>
    <col min="5" max="5" width="14.421875" style="20" customWidth="1"/>
    <col min="6" max="6" width="10.8515625" style="20" customWidth="1"/>
    <col min="7" max="8" width="11.8515625" style="20" customWidth="1"/>
    <col min="9" max="9" width="12.421875" style="20" customWidth="1"/>
    <col min="10" max="10" width="13.421875" style="20" customWidth="1"/>
    <col min="11" max="11" width="10.8515625" style="20" customWidth="1"/>
    <col min="12" max="12" width="11.421875" style="20" customWidth="1"/>
    <col min="13" max="13" width="10.8515625" style="20" customWidth="1"/>
    <col min="14" max="14" width="2.00390625" style="20" customWidth="1"/>
    <col min="15" max="15" width="14.00390625" style="20" customWidth="1"/>
    <col min="16" max="24" width="10.8515625" style="106" hidden="1" customWidth="1"/>
    <col min="25" max="25" width="10.8515625" style="111" customWidth="1"/>
    <col min="26" max="16384" width="10.8515625" style="20" customWidth="1"/>
  </cols>
  <sheetData>
    <row r="1" ht="10.5" customHeight="1"/>
    <row r="2" spans="2:15" ht="12.75">
      <c r="B2" s="352" t="s">
        <v>62</v>
      </c>
      <c r="C2" s="352"/>
      <c r="D2" s="352"/>
      <c r="E2" s="352"/>
      <c r="F2" s="352"/>
      <c r="G2" s="352"/>
      <c r="H2" s="352"/>
      <c r="I2" s="352"/>
      <c r="J2" s="352"/>
      <c r="K2" s="352"/>
      <c r="L2" s="352"/>
      <c r="M2" s="352"/>
      <c r="O2" s="40" t="s">
        <v>136</v>
      </c>
    </row>
    <row r="3" spans="2:13" ht="14.25" customHeight="1">
      <c r="B3" s="352" t="s">
        <v>47</v>
      </c>
      <c r="C3" s="352"/>
      <c r="D3" s="352"/>
      <c r="E3" s="352"/>
      <c r="F3" s="352"/>
      <c r="G3" s="352"/>
      <c r="H3" s="352"/>
      <c r="I3" s="352"/>
      <c r="J3" s="352"/>
      <c r="K3" s="352"/>
      <c r="L3" s="352"/>
      <c r="M3" s="352"/>
    </row>
    <row r="4" spans="2:13" ht="12.75">
      <c r="B4" s="352" t="s">
        <v>27</v>
      </c>
      <c r="C4" s="352"/>
      <c r="D4" s="352"/>
      <c r="E4" s="352"/>
      <c r="F4" s="352"/>
      <c r="G4" s="352"/>
      <c r="H4" s="352"/>
      <c r="I4" s="352"/>
      <c r="J4" s="352"/>
      <c r="K4" s="352"/>
      <c r="L4" s="352"/>
      <c r="M4" s="352"/>
    </row>
    <row r="5" spans="2:25" ht="12.75">
      <c r="B5" s="95"/>
      <c r="C5" s="95"/>
      <c r="D5" s="95"/>
      <c r="E5" s="95"/>
      <c r="F5" s="95"/>
      <c r="G5" s="95"/>
      <c r="H5" s="95"/>
      <c r="I5" s="95"/>
      <c r="J5" s="95"/>
      <c r="K5" s="96"/>
      <c r="L5" s="95"/>
      <c r="M5" s="97"/>
      <c r="P5" s="20"/>
      <c r="Q5" s="20"/>
      <c r="R5" s="20"/>
      <c r="S5" s="20"/>
      <c r="T5" s="20"/>
      <c r="U5" s="20"/>
      <c r="V5" s="20"/>
      <c r="W5" s="20"/>
      <c r="X5" s="20"/>
      <c r="Y5" s="20"/>
    </row>
    <row r="6" spans="2:25" ht="12.75">
      <c r="B6" s="350" t="s">
        <v>12</v>
      </c>
      <c r="C6" s="169" t="s">
        <v>23</v>
      </c>
      <c r="D6" s="169" t="s">
        <v>23</v>
      </c>
      <c r="E6" s="169" t="s">
        <v>25</v>
      </c>
      <c r="F6" s="169" t="s">
        <v>23</v>
      </c>
      <c r="G6" s="169" t="s">
        <v>24</v>
      </c>
      <c r="H6" s="263" t="s">
        <v>23</v>
      </c>
      <c r="I6" s="169" t="s">
        <v>24</v>
      </c>
      <c r="J6" s="169" t="s">
        <v>23</v>
      </c>
      <c r="K6" s="169" t="s">
        <v>23</v>
      </c>
      <c r="L6" s="169" t="s">
        <v>23</v>
      </c>
      <c r="M6" s="169" t="s">
        <v>140</v>
      </c>
      <c r="P6" s="20"/>
      <c r="Q6" s="20"/>
      <c r="R6" s="20"/>
      <c r="S6" s="20"/>
      <c r="T6" s="20"/>
      <c r="U6" s="20"/>
      <c r="V6" s="20"/>
      <c r="W6" s="20"/>
      <c r="X6" s="20"/>
      <c r="Y6" s="20"/>
    </row>
    <row r="7" spans="2:25" ht="12.75">
      <c r="B7" s="351"/>
      <c r="C7" s="170" t="s">
        <v>22</v>
      </c>
      <c r="D7" s="170" t="s">
        <v>21</v>
      </c>
      <c r="E7" s="170" t="s">
        <v>20</v>
      </c>
      <c r="F7" s="170" t="s">
        <v>19</v>
      </c>
      <c r="G7" s="170" t="s">
        <v>18</v>
      </c>
      <c r="H7" s="262" t="s">
        <v>260</v>
      </c>
      <c r="I7" s="170" t="s">
        <v>17</v>
      </c>
      <c r="J7" s="170" t="s">
        <v>16</v>
      </c>
      <c r="K7" s="170" t="s">
        <v>15</v>
      </c>
      <c r="L7" s="170" t="s">
        <v>14</v>
      </c>
      <c r="M7" s="170" t="s">
        <v>141</v>
      </c>
      <c r="P7" s="20"/>
      <c r="Q7" s="20"/>
      <c r="R7" s="20"/>
      <c r="S7" s="20"/>
      <c r="T7" s="20"/>
      <c r="U7" s="20"/>
      <c r="V7" s="20"/>
      <c r="W7" s="20"/>
      <c r="X7" s="20"/>
      <c r="Y7" s="20"/>
    </row>
    <row r="8" spans="2:25" ht="12.75">
      <c r="B8" s="54" t="s">
        <v>11</v>
      </c>
      <c r="C8" s="53">
        <v>131241.4</v>
      </c>
      <c r="D8" s="53">
        <v>21402.7</v>
      </c>
      <c r="E8" s="53">
        <v>82529.4</v>
      </c>
      <c r="F8" s="53">
        <v>49669.7</v>
      </c>
      <c r="G8" s="53">
        <v>62218.6</v>
      </c>
      <c r="H8" s="53" t="s">
        <v>248</v>
      </c>
      <c r="I8" s="53">
        <v>104593.9</v>
      </c>
      <c r="J8" s="53">
        <v>420346.7</v>
      </c>
      <c r="K8" s="54" t="s">
        <v>248</v>
      </c>
      <c r="L8" s="53">
        <v>419319.1</v>
      </c>
      <c r="M8" s="53">
        <v>11946</v>
      </c>
      <c r="P8" s="20"/>
      <c r="Q8" s="20"/>
      <c r="R8" s="20"/>
      <c r="S8" s="20"/>
      <c r="T8" s="20"/>
      <c r="U8" s="20"/>
      <c r="V8" s="20"/>
      <c r="W8" s="20"/>
      <c r="X8" s="20"/>
      <c r="Y8" s="20"/>
    </row>
    <row r="9" spans="2:25" ht="12.75">
      <c r="B9" s="54" t="s">
        <v>10</v>
      </c>
      <c r="C9" s="53">
        <v>110721.3</v>
      </c>
      <c r="D9" s="53">
        <v>14420.5</v>
      </c>
      <c r="E9" s="53">
        <v>63776.2</v>
      </c>
      <c r="F9" s="53">
        <v>57186.7</v>
      </c>
      <c r="G9" s="53">
        <v>57216.7</v>
      </c>
      <c r="H9" s="53" t="s">
        <v>248</v>
      </c>
      <c r="I9" s="53">
        <v>113195.2</v>
      </c>
      <c r="J9" s="53">
        <v>297628.6</v>
      </c>
      <c r="K9" s="54" t="s">
        <v>248</v>
      </c>
      <c r="L9" s="53">
        <v>367637.1</v>
      </c>
      <c r="M9" s="53">
        <v>11946.100000000093</v>
      </c>
      <c r="P9" s="20"/>
      <c r="Q9" s="20"/>
      <c r="R9" s="20"/>
      <c r="S9" s="20"/>
      <c r="T9" s="20"/>
      <c r="U9" s="20"/>
      <c r="V9" s="20"/>
      <c r="W9" s="20"/>
      <c r="X9" s="20"/>
      <c r="Y9" s="20"/>
    </row>
    <row r="10" spans="2:25" ht="12.75">
      <c r="B10" s="54" t="s">
        <v>9</v>
      </c>
      <c r="C10" s="53">
        <v>109620</v>
      </c>
      <c r="D10" s="53">
        <v>15000</v>
      </c>
      <c r="E10" s="53">
        <v>63360</v>
      </c>
      <c r="F10" s="53">
        <v>65550</v>
      </c>
      <c r="G10" s="53">
        <v>57190</v>
      </c>
      <c r="H10" s="53" t="s">
        <v>248</v>
      </c>
      <c r="I10" s="53">
        <v>128320</v>
      </c>
      <c r="J10" s="53">
        <v>302400</v>
      </c>
      <c r="K10" s="54" t="s">
        <v>248</v>
      </c>
      <c r="L10" s="53">
        <v>390784</v>
      </c>
      <c r="M10" s="53">
        <v>11946</v>
      </c>
      <c r="P10" s="20"/>
      <c r="Q10" s="20"/>
      <c r="R10" s="20"/>
      <c r="S10" s="20"/>
      <c r="T10" s="20"/>
      <c r="U10" s="20"/>
      <c r="V10" s="20"/>
      <c r="W10" s="20"/>
      <c r="X10" s="20"/>
      <c r="Y10" s="20"/>
    </row>
    <row r="11" spans="2:25" ht="12.75">
      <c r="B11" s="54" t="s">
        <v>8</v>
      </c>
      <c r="C11" s="53">
        <v>106540.8</v>
      </c>
      <c r="D11" s="53">
        <v>25575</v>
      </c>
      <c r="E11" s="53">
        <v>43227.6</v>
      </c>
      <c r="F11" s="53">
        <v>56512.8</v>
      </c>
      <c r="G11" s="53">
        <v>42448</v>
      </c>
      <c r="H11" s="53" t="s">
        <v>248</v>
      </c>
      <c r="I11" s="53">
        <v>127498.3</v>
      </c>
      <c r="J11" s="53">
        <v>321303.4</v>
      </c>
      <c r="K11" s="54" t="s">
        <v>248</v>
      </c>
      <c r="L11" s="53">
        <v>380683.8</v>
      </c>
      <c r="M11" s="53">
        <v>11946</v>
      </c>
      <c r="P11" s="20"/>
      <c r="Q11" s="20"/>
      <c r="R11" s="20"/>
      <c r="S11" s="20"/>
      <c r="T11" s="20"/>
      <c r="U11" s="20"/>
      <c r="V11" s="20"/>
      <c r="W11" s="20"/>
      <c r="X11" s="20"/>
      <c r="Y11" s="20"/>
    </row>
    <row r="12" spans="2:25" ht="12.75">
      <c r="B12" s="54" t="s">
        <v>7</v>
      </c>
      <c r="C12" s="53">
        <v>120464.5</v>
      </c>
      <c r="D12" s="53">
        <v>31322.5</v>
      </c>
      <c r="E12" s="53">
        <v>59440</v>
      </c>
      <c r="F12" s="53">
        <v>44261.8</v>
      </c>
      <c r="G12" s="53">
        <v>63355.6</v>
      </c>
      <c r="H12" s="53" t="s">
        <v>248</v>
      </c>
      <c r="I12" s="53">
        <v>131670</v>
      </c>
      <c r="J12" s="53">
        <v>446083.8</v>
      </c>
      <c r="K12" s="54" t="s">
        <v>248</v>
      </c>
      <c r="L12" s="53">
        <v>482834</v>
      </c>
      <c r="M12" s="53">
        <v>11946</v>
      </c>
      <c r="P12" s="20"/>
      <c r="Q12" s="20"/>
      <c r="R12" s="20"/>
      <c r="S12" s="20"/>
      <c r="T12" s="20"/>
      <c r="U12" s="20"/>
      <c r="V12" s="20"/>
      <c r="W12" s="20"/>
      <c r="X12" s="20"/>
      <c r="Y12" s="20"/>
    </row>
    <row r="13" spans="2:25" ht="12.75">
      <c r="B13" s="54" t="s">
        <v>6</v>
      </c>
      <c r="C13" s="53">
        <v>56405.8</v>
      </c>
      <c r="D13" s="53">
        <v>20414.6</v>
      </c>
      <c r="E13" s="53">
        <v>87051.9</v>
      </c>
      <c r="F13" s="53">
        <v>22726.8</v>
      </c>
      <c r="G13" s="53">
        <v>44973.2</v>
      </c>
      <c r="H13" s="53" t="s">
        <v>248</v>
      </c>
      <c r="I13" s="53">
        <v>97715.5</v>
      </c>
      <c r="J13" s="53">
        <v>212544.8</v>
      </c>
      <c r="K13" s="53">
        <v>72423.3</v>
      </c>
      <c r="L13" s="53">
        <v>213984.4</v>
      </c>
      <c r="M13" s="53">
        <v>6619.6</v>
      </c>
      <c r="P13" s="20"/>
      <c r="Q13" s="20"/>
      <c r="R13" s="20"/>
      <c r="S13" s="20"/>
      <c r="T13" s="20"/>
      <c r="U13" s="20"/>
      <c r="V13" s="20"/>
      <c r="W13" s="20"/>
      <c r="X13" s="20"/>
      <c r="Y13" s="20"/>
    </row>
    <row r="14" spans="2:25" ht="12.75">
      <c r="B14" s="54" t="s">
        <v>5</v>
      </c>
      <c r="C14" s="53">
        <v>66880</v>
      </c>
      <c r="D14" s="53">
        <v>27744</v>
      </c>
      <c r="E14" s="53">
        <v>86001.3</v>
      </c>
      <c r="F14" s="53">
        <v>26690</v>
      </c>
      <c r="G14" s="53">
        <v>58550.1</v>
      </c>
      <c r="H14" s="53" t="s">
        <v>248</v>
      </c>
      <c r="I14" s="53">
        <v>135270</v>
      </c>
      <c r="J14" s="53">
        <v>220224</v>
      </c>
      <c r="K14" s="53">
        <v>86623.2</v>
      </c>
      <c r="L14" s="53">
        <v>251518.8</v>
      </c>
      <c r="M14" s="53">
        <v>6438.07</v>
      </c>
      <c r="P14" s="20"/>
      <c r="Q14" s="20"/>
      <c r="R14" s="20"/>
      <c r="S14" s="20"/>
      <c r="T14" s="20"/>
      <c r="U14" s="20"/>
      <c r="V14" s="20"/>
      <c r="W14" s="20"/>
      <c r="X14" s="20"/>
      <c r="Y14" s="20"/>
    </row>
    <row r="15" spans="2:25" ht="12.75">
      <c r="B15" s="54" t="s">
        <v>4</v>
      </c>
      <c r="C15" s="53">
        <v>51591.1</v>
      </c>
      <c r="D15" s="53">
        <v>8350.7</v>
      </c>
      <c r="E15" s="53">
        <v>53081.5</v>
      </c>
      <c r="F15" s="53">
        <v>3752.9</v>
      </c>
      <c r="G15" s="53">
        <v>31915.5</v>
      </c>
      <c r="H15" s="53" t="s">
        <v>248</v>
      </c>
      <c r="I15" s="53">
        <v>109800.8</v>
      </c>
      <c r="J15" s="53">
        <v>265552.8</v>
      </c>
      <c r="K15" s="53">
        <v>121619.2</v>
      </c>
      <c r="L15" s="53">
        <v>272625</v>
      </c>
      <c r="M15" s="53">
        <v>6258.6</v>
      </c>
      <c r="P15" s="20"/>
      <c r="Q15" s="20"/>
      <c r="R15" s="20"/>
      <c r="S15" s="20"/>
      <c r="T15" s="20"/>
      <c r="U15" s="20"/>
      <c r="V15" s="20"/>
      <c r="W15" s="20"/>
      <c r="X15" s="20"/>
      <c r="Y15" s="20"/>
    </row>
    <row r="16" spans="2:25" ht="12.75">
      <c r="B16" s="54" t="s">
        <v>3</v>
      </c>
      <c r="C16" s="53">
        <v>78466.3</v>
      </c>
      <c r="D16" s="53">
        <v>11764.2</v>
      </c>
      <c r="E16" s="53">
        <v>86174.8</v>
      </c>
      <c r="F16" s="53">
        <v>38358</v>
      </c>
      <c r="G16" s="53">
        <v>57455.5</v>
      </c>
      <c r="H16" s="53" t="s">
        <v>248</v>
      </c>
      <c r="I16" s="53">
        <v>165633.4</v>
      </c>
      <c r="J16" s="53">
        <v>315519.2</v>
      </c>
      <c r="K16" s="53">
        <v>124687.7</v>
      </c>
      <c r="L16" s="53">
        <v>197024.2</v>
      </c>
      <c r="M16" s="53">
        <v>6265.9</v>
      </c>
      <c r="P16" s="20"/>
      <c r="Q16" s="20"/>
      <c r="R16" s="20"/>
      <c r="S16" s="20"/>
      <c r="T16" s="20"/>
      <c r="U16" s="20"/>
      <c r="V16" s="20"/>
      <c r="W16" s="20"/>
      <c r="X16" s="20"/>
      <c r="Y16" s="20"/>
    </row>
    <row r="17" spans="2:25" ht="12.75">
      <c r="B17" s="54" t="s">
        <v>2</v>
      </c>
      <c r="C17" s="53">
        <v>75516.32</v>
      </c>
      <c r="D17" s="53">
        <v>31084.26</v>
      </c>
      <c r="E17" s="53">
        <v>79125</v>
      </c>
      <c r="F17" s="53">
        <v>15806.34</v>
      </c>
      <c r="G17" s="53">
        <v>111620.4</v>
      </c>
      <c r="H17" s="53" t="s">
        <v>248</v>
      </c>
      <c r="I17" s="53">
        <v>255835.1</v>
      </c>
      <c r="J17" s="53">
        <v>615990.33</v>
      </c>
      <c r="K17" s="53">
        <v>142119.78</v>
      </c>
      <c r="L17" s="53">
        <v>343080.65</v>
      </c>
      <c r="M17" s="53">
        <v>6265.9</v>
      </c>
      <c r="P17" s="20"/>
      <c r="Q17" s="20"/>
      <c r="R17" s="20"/>
      <c r="S17" s="20"/>
      <c r="T17" s="20"/>
      <c r="U17" s="20"/>
      <c r="V17" s="20"/>
      <c r="W17" s="20"/>
      <c r="X17" s="20"/>
      <c r="Y17" s="20"/>
    </row>
    <row r="18" spans="2:25" ht="12.75">
      <c r="B18" s="54" t="s">
        <v>113</v>
      </c>
      <c r="C18" s="53">
        <v>41067.3</v>
      </c>
      <c r="D18" s="53">
        <v>16000.460000000001</v>
      </c>
      <c r="E18" s="53">
        <v>88299.36</v>
      </c>
      <c r="F18" s="53">
        <v>25652.06</v>
      </c>
      <c r="G18" s="53">
        <v>34486.4</v>
      </c>
      <c r="H18" s="53" t="s">
        <v>248</v>
      </c>
      <c r="I18" s="53">
        <v>101006.31999999999</v>
      </c>
      <c r="J18" s="53">
        <v>272034.6</v>
      </c>
      <c r="K18" s="53">
        <v>122928.38999999998</v>
      </c>
      <c r="L18" s="53">
        <v>385711.38</v>
      </c>
      <c r="M18" s="53">
        <v>6265.9</v>
      </c>
      <c r="P18" s="20"/>
      <c r="Q18" s="20"/>
      <c r="R18" s="20"/>
      <c r="S18" s="20"/>
      <c r="T18" s="20"/>
      <c r="U18" s="20"/>
      <c r="V18" s="20"/>
      <c r="W18" s="20"/>
      <c r="X18" s="20"/>
      <c r="Y18" s="20"/>
    </row>
    <row r="19" spans="2:25" ht="12.75">
      <c r="B19" s="54" t="s">
        <v>122</v>
      </c>
      <c r="C19" s="53">
        <v>51863.11990316702</v>
      </c>
      <c r="D19" s="53">
        <v>16391.720884117247</v>
      </c>
      <c r="E19" s="53">
        <v>112644.46653744439</v>
      </c>
      <c r="F19" s="53">
        <v>19220.222324539445</v>
      </c>
      <c r="G19" s="53">
        <v>69067.98620052033</v>
      </c>
      <c r="H19" s="53" t="s">
        <v>248</v>
      </c>
      <c r="I19" s="53">
        <v>152632.15975101327</v>
      </c>
      <c r="J19" s="53">
        <v>314581.7498466616</v>
      </c>
      <c r="K19" s="53">
        <v>76034.57195077253</v>
      </c>
      <c r="L19" s="53">
        <v>340220.209903059</v>
      </c>
      <c r="M19" s="53">
        <v>6365.9</v>
      </c>
      <c r="P19" s="20"/>
      <c r="Q19" s="20"/>
      <c r="R19" s="20"/>
      <c r="S19" s="20"/>
      <c r="T19" s="20"/>
      <c r="U19" s="20"/>
      <c r="V19" s="20"/>
      <c r="W19" s="20"/>
      <c r="X19" s="20"/>
      <c r="Y19" s="20"/>
    </row>
    <row r="20" spans="2:25" ht="12.75">
      <c r="B20" s="54" t="s">
        <v>131</v>
      </c>
      <c r="C20" s="53">
        <v>47235.5</v>
      </c>
      <c r="D20" s="53">
        <v>18070.8</v>
      </c>
      <c r="E20" s="53">
        <v>77889.39</v>
      </c>
      <c r="F20" s="53">
        <v>17620.16</v>
      </c>
      <c r="G20" s="53">
        <v>45494.03</v>
      </c>
      <c r="H20" s="53" t="s">
        <v>248</v>
      </c>
      <c r="I20" s="53">
        <v>131819.4</v>
      </c>
      <c r="J20" s="53">
        <v>272045.36</v>
      </c>
      <c r="K20" s="53">
        <v>100735.98000000001</v>
      </c>
      <c r="L20" s="53">
        <v>344148.42000000004</v>
      </c>
      <c r="M20" s="53">
        <v>6265.44</v>
      </c>
      <c r="P20" s="20"/>
      <c r="Q20" s="20"/>
      <c r="R20" s="20"/>
      <c r="S20" s="20"/>
      <c r="T20" s="20"/>
      <c r="U20" s="20"/>
      <c r="V20" s="20"/>
      <c r="W20" s="20"/>
      <c r="X20" s="20"/>
      <c r="Y20" s="20"/>
    </row>
    <row r="21" spans="2:25" ht="12.75">
      <c r="B21" s="54" t="s">
        <v>158</v>
      </c>
      <c r="C21" s="53">
        <v>43406.3</v>
      </c>
      <c r="D21" s="53">
        <v>21881.1</v>
      </c>
      <c r="E21" s="53">
        <v>112928.4</v>
      </c>
      <c r="F21" s="53">
        <v>33402.9</v>
      </c>
      <c r="G21" s="53">
        <v>59085.4</v>
      </c>
      <c r="H21" s="53" t="s">
        <v>248</v>
      </c>
      <c r="I21" s="53">
        <v>137049.3</v>
      </c>
      <c r="J21" s="53">
        <v>305709.5</v>
      </c>
      <c r="K21" s="53">
        <v>62139.8</v>
      </c>
      <c r="L21" s="53">
        <v>178633.9</v>
      </c>
      <c r="M21" s="53">
        <v>6265.44</v>
      </c>
      <c r="P21" s="20"/>
      <c r="Q21" s="20"/>
      <c r="R21" s="20"/>
      <c r="S21" s="20"/>
      <c r="T21" s="20"/>
      <c r="U21" s="20"/>
      <c r="V21" s="20"/>
      <c r="W21" s="20"/>
      <c r="X21" s="20"/>
      <c r="Y21" s="20"/>
    </row>
    <row r="22" spans="2:25" ht="12.75">
      <c r="B22" s="54" t="s">
        <v>168</v>
      </c>
      <c r="C22" s="53">
        <v>54372.1</v>
      </c>
      <c r="D22" s="53">
        <v>13820.6</v>
      </c>
      <c r="E22" s="53">
        <v>76522.8</v>
      </c>
      <c r="F22" s="53">
        <v>30906.2</v>
      </c>
      <c r="G22" s="53">
        <v>88711.6</v>
      </c>
      <c r="H22" s="53" t="s">
        <v>248</v>
      </c>
      <c r="I22" s="53">
        <v>132490.3</v>
      </c>
      <c r="J22" s="53">
        <v>338757.1</v>
      </c>
      <c r="K22" s="53">
        <v>74118</v>
      </c>
      <c r="L22" s="53">
        <v>350060.8</v>
      </c>
      <c r="M22" s="53">
        <v>6265.4400000000005</v>
      </c>
      <c r="P22" s="20"/>
      <c r="Q22" s="20"/>
      <c r="R22" s="20"/>
      <c r="S22" s="20"/>
      <c r="T22" s="20"/>
      <c r="U22" s="20"/>
      <c r="V22" s="20"/>
      <c r="W22" s="20"/>
      <c r="X22" s="20"/>
      <c r="Y22" s="20"/>
    </row>
    <row r="23" spans="2:25" ht="12.75">
      <c r="B23" s="54" t="s">
        <v>199</v>
      </c>
      <c r="C23" s="53">
        <v>54517.979999999996</v>
      </c>
      <c r="D23" s="53">
        <v>23887.480000000003</v>
      </c>
      <c r="E23" s="53">
        <v>90763</v>
      </c>
      <c r="F23" s="53">
        <v>18426.9</v>
      </c>
      <c r="G23" s="53">
        <v>92237.84</v>
      </c>
      <c r="H23" s="53" t="s">
        <v>248</v>
      </c>
      <c r="I23" s="53">
        <v>170637</v>
      </c>
      <c r="J23" s="53">
        <v>369923.04</v>
      </c>
      <c r="K23" s="53">
        <v>126094.50999999998</v>
      </c>
      <c r="L23" s="53">
        <v>473725.56000000006</v>
      </c>
      <c r="M23" s="53">
        <v>6265.4400000000005</v>
      </c>
      <c r="P23" s="20"/>
      <c r="Q23" s="20"/>
      <c r="R23" s="20"/>
      <c r="S23" s="20"/>
      <c r="T23" s="20"/>
      <c r="U23" s="20"/>
      <c r="V23" s="20"/>
      <c r="W23" s="20"/>
      <c r="X23" s="20"/>
      <c r="Y23" s="20"/>
    </row>
    <row r="24" spans="2:25" ht="12.75">
      <c r="B24" s="54" t="s">
        <v>221</v>
      </c>
      <c r="C24" s="53">
        <v>60645.8</v>
      </c>
      <c r="D24" s="53">
        <v>10162.5</v>
      </c>
      <c r="E24" s="53">
        <v>60586.4</v>
      </c>
      <c r="F24" s="53">
        <v>10505</v>
      </c>
      <c r="G24" s="53">
        <v>73415.3</v>
      </c>
      <c r="H24" s="53">
        <v>62576.1</v>
      </c>
      <c r="I24" s="53">
        <v>76334.6</v>
      </c>
      <c r="J24" s="53">
        <v>396541.3</v>
      </c>
      <c r="K24" s="53">
        <v>142018.3</v>
      </c>
      <c r="L24" s="53">
        <v>284305.9</v>
      </c>
      <c r="M24" s="53">
        <v>6265.4</v>
      </c>
      <c r="O24" s="45"/>
      <c r="P24" s="20"/>
      <c r="Q24" s="20"/>
      <c r="R24" s="20"/>
      <c r="S24" s="20"/>
      <c r="T24" s="20"/>
      <c r="U24" s="20"/>
      <c r="V24" s="20"/>
      <c r="W24" s="20"/>
      <c r="X24" s="20"/>
      <c r="Y24" s="20"/>
    </row>
    <row r="25" spans="2:25" ht="12.75">
      <c r="B25" s="353" t="s">
        <v>232</v>
      </c>
      <c r="C25" s="354"/>
      <c r="D25" s="354"/>
      <c r="E25" s="354"/>
      <c r="F25" s="354"/>
      <c r="G25" s="354"/>
      <c r="H25" s="355"/>
      <c r="I25" s="354"/>
      <c r="J25" s="354"/>
      <c r="K25" s="354"/>
      <c r="L25" s="354"/>
      <c r="M25" s="354"/>
      <c r="P25" s="20"/>
      <c r="Q25" s="20"/>
      <c r="R25" s="20"/>
      <c r="S25" s="20"/>
      <c r="T25" s="20"/>
      <c r="U25" s="20"/>
      <c r="V25" s="20"/>
      <c r="W25" s="20"/>
      <c r="X25" s="20"/>
      <c r="Y25" s="20"/>
    </row>
    <row r="26" spans="2:13" ht="12.75">
      <c r="B26" s="97"/>
      <c r="C26" s="97"/>
      <c r="D26" s="97"/>
      <c r="E26" s="97"/>
      <c r="F26" s="97"/>
      <c r="G26" s="97"/>
      <c r="H26" s="97"/>
      <c r="I26" s="97"/>
      <c r="J26" s="97"/>
      <c r="K26" s="97"/>
      <c r="L26" s="97"/>
      <c r="M26" s="97"/>
    </row>
    <row r="27" spans="2:13" ht="12.75">
      <c r="B27" s="179"/>
      <c r="C27" s="180"/>
      <c r="D27" s="180"/>
      <c r="E27" s="180"/>
      <c r="F27" s="180"/>
      <c r="G27" s="180"/>
      <c r="H27" s="180"/>
      <c r="I27" s="180"/>
      <c r="J27" s="180"/>
      <c r="K27" s="180"/>
      <c r="L27" s="180"/>
      <c r="M27" s="180"/>
    </row>
    <row r="28" spans="2:13" ht="12.75">
      <c r="B28" s="179"/>
      <c r="C28" s="180"/>
      <c r="D28" s="180"/>
      <c r="E28" s="180"/>
      <c r="F28" s="180"/>
      <c r="G28" s="180"/>
      <c r="H28" s="180"/>
      <c r="I28" s="180"/>
      <c r="J28" s="180"/>
      <c r="K28" s="180"/>
      <c r="L28" s="180"/>
      <c r="M28" s="180"/>
    </row>
    <row r="29" spans="2:13" ht="12.75">
      <c r="B29" s="179"/>
      <c r="C29" s="180"/>
      <c r="D29" s="180"/>
      <c r="E29" s="180"/>
      <c r="F29" s="180"/>
      <c r="G29" s="180"/>
      <c r="H29" s="180"/>
      <c r="I29" s="180"/>
      <c r="J29" s="180"/>
      <c r="K29" s="180"/>
      <c r="L29" s="180"/>
      <c r="M29" s="180"/>
    </row>
    <row r="30" spans="2:13" ht="12.75">
      <c r="B30" s="179"/>
      <c r="C30" s="181"/>
      <c r="D30" s="181"/>
      <c r="E30" s="181"/>
      <c r="F30" s="181"/>
      <c r="G30" s="181"/>
      <c r="H30" s="181"/>
      <c r="I30" s="181"/>
      <c r="J30" s="181"/>
      <c r="K30" s="181"/>
      <c r="L30" s="181"/>
      <c r="M30" s="181"/>
    </row>
    <row r="31" spans="2:13" ht="12.75">
      <c r="B31" s="97"/>
      <c r="C31" s="97"/>
      <c r="D31" s="97"/>
      <c r="E31" s="97"/>
      <c r="F31" s="97"/>
      <c r="G31" s="97"/>
      <c r="H31" s="97"/>
      <c r="I31" s="97"/>
      <c r="J31" s="97"/>
      <c r="K31" s="97"/>
      <c r="L31" s="97"/>
      <c r="M31" s="97"/>
    </row>
    <row r="32" spans="2:13" ht="12.75">
      <c r="B32" s="97"/>
      <c r="C32" s="97"/>
      <c r="D32" s="97"/>
      <c r="E32" s="97"/>
      <c r="F32" s="97"/>
      <c r="G32" s="97"/>
      <c r="H32" s="97"/>
      <c r="I32" s="97"/>
      <c r="J32" s="97"/>
      <c r="K32" s="97"/>
      <c r="L32" s="97"/>
      <c r="M32" s="97"/>
    </row>
    <row r="33" spans="2:13" ht="12.75">
      <c r="B33" s="97"/>
      <c r="C33" s="97"/>
      <c r="D33" s="97"/>
      <c r="E33" s="97"/>
      <c r="F33" s="97"/>
      <c r="G33" s="97"/>
      <c r="H33" s="97"/>
      <c r="I33" s="97"/>
      <c r="J33" s="97"/>
      <c r="K33" s="97"/>
      <c r="L33" s="97"/>
      <c r="M33" s="97"/>
    </row>
    <row r="34" spans="2:13" ht="12.75">
      <c r="B34" s="97"/>
      <c r="C34" s="97"/>
      <c r="D34" s="97"/>
      <c r="E34" s="97"/>
      <c r="F34" s="97"/>
      <c r="G34" s="97"/>
      <c r="H34" s="97"/>
      <c r="I34" s="97"/>
      <c r="J34" s="97"/>
      <c r="K34" s="97"/>
      <c r="L34" s="97"/>
      <c r="M34" s="97"/>
    </row>
    <row r="35" spans="2:13" ht="12.75">
      <c r="B35" s="97"/>
      <c r="C35" s="97"/>
      <c r="D35" s="97"/>
      <c r="E35" s="97"/>
      <c r="F35" s="97"/>
      <c r="G35" s="97"/>
      <c r="H35" s="97"/>
      <c r="I35" s="97"/>
      <c r="J35" s="97"/>
      <c r="K35" s="97"/>
      <c r="L35" s="97"/>
      <c r="M35" s="97"/>
    </row>
    <row r="36" spans="2:13" ht="12.75">
      <c r="B36" s="97"/>
      <c r="C36" s="97"/>
      <c r="D36" s="97"/>
      <c r="E36" s="97"/>
      <c r="F36" s="97"/>
      <c r="G36" s="97"/>
      <c r="H36" s="97"/>
      <c r="I36" s="97"/>
      <c r="J36" s="97"/>
      <c r="K36" s="97"/>
      <c r="L36" s="97"/>
      <c r="M36" s="97"/>
    </row>
    <row r="37" spans="2:13" ht="12.75">
      <c r="B37" s="97"/>
      <c r="C37" s="97"/>
      <c r="D37" s="97"/>
      <c r="E37" s="97"/>
      <c r="F37" s="97"/>
      <c r="G37" s="97"/>
      <c r="H37" s="97"/>
      <c r="I37" s="97"/>
      <c r="J37" s="97"/>
      <c r="K37" s="97"/>
      <c r="L37" s="97"/>
      <c r="M37" s="97"/>
    </row>
    <row r="38" spans="2:13" ht="12.75">
      <c r="B38" s="97"/>
      <c r="C38" s="97"/>
      <c r="D38" s="97"/>
      <c r="E38" s="97"/>
      <c r="F38" s="97"/>
      <c r="G38" s="97"/>
      <c r="H38" s="97"/>
      <c r="I38" s="97"/>
      <c r="J38" s="97"/>
      <c r="K38" s="97"/>
      <c r="L38" s="97"/>
      <c r="M38" s="97"/>
    </row>
    <row r="39" spans="2:13" ht="12.75">
      <c r="B39" s="97"/>
      <c r="C39" s="97"/>
      <c r="D39" s="97"/>
      <c r="E39" s="97"/>
      <c r="F39" s="97"/>
      <c r="G39" s="97"/>
      <c r="H39" s="97"/>
      <c r="I39" s="97"/>
      <c r="J39" s="97"/>
      <c r="K39" s="97"/>
      <c r="L39" s="97"/>
      <c r="M39" s="97"/>
    </row>
    <row r="40" spans="2:13" ht="12.75">
      <c r="B40" s="97"/>
      <c r="C40" s="97"/>
      <c r="D40" s="97"/>
      <c r="E40" s="97"/>
      <c r="F40" s="97"/>
      <c r="G40" s="97"/>
      <c r="H40" s="97"/>
      <c r="I40" s="97"/>
      <c r="J40" s="97"/>
      <c r="K40" s="97"/>
      <c r="L40" s="97"/>
      <c r="M40" s="97"/>
    </row>
    <row r="41" spans="2:13" ht="12.75">
      <c r="B41" s="97"/>
      <c r="C41" s="97"/>
      <c r="D41" s="97"/>
      <c r="E41" s="97"/>
      <c r="F41" s="97"/>
      <c r="G41" s="97"/>
      <c r="H41" s="97"/>
      <c r="I41" s="97"/>
      <c r="J41" s="97"/>
      <c r="K41" s="97"/>
      <c r="L41" s="97"/>
      <c r="M41" s="97"/>
    </row>
    <row r="42" spans="2:13" ht="12.75">
      <c r="B42" s="97"/>
      <c r="C42" s="97"/>
      <c r="D42" s="97"/>
      <c r="E42" s="97"/>
      <c r="F42" s="97"/>
      <c r="G42" s="97"/>
      <c r="H42" s="97"/>
      <c r="I42" s="97"/>
      <c r="J42" s="97"/>
      <c r="K42" s="97"/>
      <c r="L42" s="97"/>
      <c r="M42" s="97"/>
    </row>
    <row r="43" spans="2:13" ht="12.75">
      <c r="B43" s="97"/>
      <c r="C43" s="97"/>
      <c r="D43" s="97"/>
      <c r="E43" s="97"/>
      <c r="F43" s="97"/>
      <c r="G43" s="97"/>
      <c r="H43" s="97"/>
      <c r="I43" s="97"/>
      <c r="J43" s="97"/>
      <c r="K43" s="97"/>
      <c r="L43" s="97"/>
      <c r="M43" s="97"/>
    </row>
    <row r="44" spans="2:13" ht="12.75">
      <c r="B44" s="97"/>
      <c r="C44" s="97"/>
      <c r="D44" s="97"/>
      <c r="E44" s="97"/>
      <c r="F44" s="97"/>
      <c r="G44" s="97"/>
      <c r="H44" s="97"/>
      <c r="I44" s="97"/>
      <c r="J44" s="97"/>
      <c r="K44" s="97"/>
      <c r="L44" s="97"/>
      <c r="M44" s="97"/>
    </row>
    <row r="45" spans="2:13" ht="12.75">
      <c r="B45" s="97"/>
      <c r="C45" s="97"/>
      <c r="D45" s="97"/>
      <c r="E45" s="97"/>
      <c r="F45" s="97"/>
      <c r="G45" s="97"/>
      <c r="H45" s="97"/>
      <c r="I45" s="97"/>
      <c r="J45" s="97"/>
      <c r="K45" s="97"/>
      <c r="L45" s="97"/>
      <c r="M45" s="97"/>
    </row>
    <row r="46" spans="2:13" ht="12.75">
      <c r="B46" s="97"/>
      <c r="C46" s="97"/>
      <c r="D46" s="97"/>
      <c r="E46" s="97"/>
      <c r="F46" s="97"/>
      <c r="G46" s="97"/>
      <c r="H46" s="97"/>
      <c r="I46" s="97"/>
      <c r="J46" s="97"/>
      <c r="K46" s="97"/>
      <c r="L46" s="97"/>
      <c r="M46" s="97"/>
    </row>
    <row r="47" spans="2:13" ht="12.75">
      <c r="B47" s="97"/>
      <c r="C47" s="97"/>
      <c r="D47" s="97"/>
      <c r="E47" s="97"/>
      <c r="F47" s="97"/>
      <c r="G47" s="97"/>
      <c r="H47" s="97"/>
      <c r="I47" s="97"/>
      <c r="J47" s="97"/>
      <c r="K47" s="97"/>
      <c r="L47" s="97"/>
      <c r="M47" s="97"/>
    </row>
    <row r="48" spans="3:13" ht="12.75">
      <c r="C48" s="97"/>
      <c r="D48" s="97"/>
      <c r="E48" s="97"/>
      <c r="F48" s="97"/>
      <c r="G48" s="97"/>
      <c r="H48" s="97"/>
      <c r="I48" s="97"/>
      <c r="J48" s="97"/>
      <c r="K48" s="97"/>
      <c r="L48" s="97"/>
      <c r="M48" s="97"/>
    </row>
    <row r="49" spans="2:13" ht="12.75">
      <c r="B49" s="97"/>
      <c r="C49" s="97"/>
      <c r="D49" s="97"/>
      <c r="E49" s="97"/>
      <c r="F49" s="97"/>
      <c r="G49" s="97"/>
      <c r="H49" s="97"/>
      <c r="I49" s="97"/>
      <c r="J49" s="97"/>
      <c r="K49" s="97"/>
      <c r="L49" s="97"/>
      <c r="M49" s="97"/>
    </row>
  </sheetData>
  <sheetProtection/>
  <mergeCells count="5">
    <mergeCell ref="B6:B7"/>
    <mergeCell ref="B2:M2"/>
    <mergeCell ref="B3:M3"/>
    <mergeCell ref="B4:M4"/>
    <mergeCell ref="B25:M25"/>
  </mergeCells>
  <hyperlinks>
    <hyperlink ref="O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landscape" paperSize="119" scale="76"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Z50"/>
  <sheetViews>
    <sheetView zoomScale="80" zoomScaleNormal="80" zoomScalePageLayoutView="80" workbookViewId="0" topLeftCell="A1">
      <selection activeCell="A1" sqref="A1:O47"/>
    </sheetView>
  </sheetViews>
  <sheetFormatPr defaultColWidth="10.8515625" defaultRowHeight="15"/>
  <cols>
    <col min="1" max="1" width="1.421875" style="20" customWidth="1"/>
    <col min="2" max="2" width="11.421875" style="20" customWidth="1"/>
    <col min="3" max="4" width="12.00390625" style="20" customWidth="1"/>
    <col min="5" max="5" width="14.8515625" style="20" customWidth="1"/>
    <col min="6" max="9" width="12.00390625" style="20" customWidth="1"/>
    <col min="10" max="10" width="13.7109375" style="20" customWidth="1"/>
    <col min="11" max="12" width="12.00390625" style="20" customWidth="1"/>
    <col min="13" max="13" width="10.8515625" style="20" customWidth="1"/>
    <col min="14" max="14" width="1.28515625" style="20" customWidth="1"/>
    <col min="15" max="15" width="13.7109375" style="20" customWidth="1"/>
    <col min="16" max="16" width="10.8515625" style="111" customWidth="1"/>
    <col min="17" max="25" width="10.8515625" style="106" hidden="1" customWidth="1"/>
    <col min="26" max="26" width="10.8515625" style="111" customWidth="1"/>
    <col min="27" max="16384" width="10.8515625" style="20" customWidth="1"/>
  </cols>
  <sheetData>
    <row r="1" ht="13.5" customHeight="1"/>
    <row r="2" spans="2:17" ht="12.75">
      <c r="B2" s="326" t="s">
        <v>129</v>
      </c>
      <c r="C2" s="326"/>
      <c r="D2" s="326"/>
      <c r="E2" s="326"/>
      <c r="F2" s="326"/>
      <c r="G2" s="326"/>
      <c r="H2" s="326"/>
      <c r="I2" s="326"/>
      <c r="J2" s="326"/>
      <c r="K2" s="326"/>
      <c r="L2" s="326"/>
      <c r="M2" s="326"/>
      <c r="N2" s="168"/>
      <c r="O2" s="40" t="s">
        <v>136</v>
      </c>
      <c r="P2" s="165"/>
      <c r="Q2" s="228"/>
    </row>
    <row r="3" spans="2:17" ht="12.75">
      <c r="B3" s="326" t="s">
        <v>46</v>
      </c>
      <c r="C3" s="326"/>
      <c r="D3" s="326"/>
      <c r="E3" s="326"/>
      <c r="F3" s="326"/>
      <c r="G3" s="326"/>
      <c r="H3" s="326"/>
      <c r="I3" s="326"/>
      <c r="J3" s="326"/>
      <c r="K3" s="326"/>
      <c r="L3" s="326"/>
      <c r="M3" s="326"/>
      <c r="N3" s="168"/>
      <c r="O3" s="168"/>
      <c r="P3" s="165"/>
      <c r="Q3" s="228"/>
    </row>
    <row r="4" spans="2:17" ht="15" customHeight="1">
      <c r="B4" s="326" t="s">
        <v>28</v>
      </c>
      <c r="C4" s="326"/>
      <c r="D4" s="326"/>
      <c r="E4" s="326"/>
      <c r="F4" s="326"/>
      <c r="G4" s="326"/>
      <c r="H4" s="326"/>
      <c r="I4" s="326"/>
      <c r="J4" s="326"/>
      <c r="K4" s="326"/>
      <c r="L4" s="326"/>
      <c r="M4" s="326"/>
      <c r="N4" s="168"/>
      <c r="O4" s="168"/>
      <c r="P4" s="165"/>
      <c r="Q4" s="228"/>
    </row>
    <row r="5" spans="2:17" ht="12.75">
      <c r="B5" s="2"/>
      <c r="C5" s="2"/>
      <c r="D5" s="2"/>
      <c r="E5" s="2"/>
      <c r="F5" s="2"/>
      <c r="G5" s="2"/>
      <c r="H5" s="2"/>
      <c r="I5" s="2"/>
      <c r="J5" s="2"/>
      <c r="K5" s="2"/>
      <c r="L5" s="2"/>
      <c r="M5" s="2"/>
      <c r="N5" s="2"/>
      <c r="O5" s="2"/>
      <c r="P5" s="184"/>
      <c r="Q5" s="229"/>
    </row>
    <row r="6" spans="2:17" ht="15" customHeight="1">
      <c r="B6" s="350" t="s">
        <v>12</v>
      </c>
      <c r="C6" s="169" t="s">
        <v>23</v>
      </c>
      <c r="D6" s="169" t="s">
        <v>23</v>
      </c>
      <c r="E6" s="169" t="s">
        <v>25</v>
      </c>
      <c r="F6" s="169" t="s">
        <v>23</v>
      </c>
      <c r="G6" s="169" t="s">
        <v>24</v>
      </c>
      <c r="H6" s="263" t="s">
        <v>23</v>
      </c>
      <c r="I6" s="169" t="s">
        <v>24</v>
      </c>
      <c r="J6" s="169" t="s">
        <v>23</v>
      </c>
      <c r="K6" s="169" t="s">
        <v>23</v>
      </c>
      <c r="L6" s="169" t="s">
        <v>23</v>
      </c>
      <c r="M6" s="169" t="s">
        <v>140</v>
      </c>
      <c r="N6" s="1"/>
      <c r="O6" s="1"/>
      <c r="P6" s="185"/>
      <c r="Q6" s="230"/>
    </row>
    <row r="7" spans="2:26" ht="15" customHeight="1">
      <c r="B7" s="351"/>
      <c r="C7" s="170" t="s">
        <v>22</v>
      </c>
      <c r="D7" s="170" t="s">
        <v>21</v>
      </c>
      <c r="E7" s="170" t="s">
        <v>20</v>
      </c>
      <c r="F7" s="170" t="s">
        <v>19</v>
      </c>
      <c r="G7" s="170" t="s">
        <v>18</v>
      </c>
      <c r="H7" s="262" t="s">
        <v>260</v>
      </c>
      <c r="I7" s="170" t="s">
        <v>17</v>
      </c>
      <c r="J7" s="170" t="s">
        <v>16</v>
      </c>
      <c r="K7" s="170" t="s">
        <v>15</v>
      </c>
      <c r="L7" s="170" t="s">
        <v>14</v>
      </c>
      <c r="M7" s="170" t="s">
        <v>141</v>
      </c>
      <c r="N7" s="1"/>
      <c r="O7" s="1"/>
      <c r="P7" s="185"/>
      <c r="Q7" s="227" t="str">
        <f>+C7</f>
        <v>Coquimbo</v>
      </c>
      <c r="R7" s="227" t="str">
        <f>+D7</f>
        <v>Valparaíso</v>
      </c>
      <c r="S7" s="227" t="str">
        <f>+E7</f>
        <v>Metropolitana</v>
      </c>
      <c r="T7" s="227" t="str">
        <f>+F7</f>
        <v>O´Higgins</v>
      </c>
      <c r="U7" s="227" t="str">
        <f>+G7</f>
        <v>Maule</v>
      </c>
      <c r="V7" s="227" t="str">
        <f>+I7</f>
        <v>Bío Bío</v>
      </c>
      <c r="W7" s="227" t="str">
        <f>+J7</f>
        <v>La Araucanía</v>
      </c>
      <c r="X7" s="227" t="str">
        <f>+K7</f>
        <v>Los Ríos</v>
      </c>
      <c r="Y7" s="227" t="str">
        <f>+L7</f>
        <v>Los Lagos</v>
      </c>
      <c r="Z7" s="185"/>
    </row>
    <row r="8" spans="2:26" ht="12.75" customHeight="1">
      <c r="B8" s="54" t="s">
        <v>11</v>
      </c>
      <c r="C8" s="67">
        <v>22.020369127516776</v>
      </c>
      <c r="D8" s="68">
        <v>14.461283783783784</v>
      </c>
      <c r="E8" s="68">
        <v>19.28257009345794</v>
      </c>
      <c r="F8" s="68">
        <v>16.780304054054053</v>
      </c>
      <c r="G8" s="68">
        <v>14.920527577937651</v>
      </c>
      <c r="H8" s="53" t="s">
        <v>248</v>
      </c>
      <c r="I8" s="68">
        <v>19.960667938931298</v>
      </c>
      <c r="J8" s="68">
        <v>23.313738214087632</v>
      </c>
      <c r="K8" s="54" t="s">
        <v>248</v>
      </c>
      <c r="L8" s="68">
        <v>23.38645287228109</v>
      </c>
      <c r="M8" s="68">
        <f>'prod región'!M8/'sup región'!M8</f>
        <v>9.119083969465649</v>
      </c>
      <c r="N8" s="68"/>
      <c r="O8" s="41"/>
      <c r="P8" s="186"/>
      <c r="Z8" s="186"/>
    </row>
    <row r="9" spans="2:26" ht="12.75" customHeight="1">
      <c r="B9" s="54" t="s">
        <v>10</v>
      </c>
      <c r="C9" s="68">
        <v>20.42828413284133</v>
      </c>
      <c r="D9" s="68">
        <v>12.118067226890757</v>
      </c>
      <c r="E9" s="68">
        <v>15.59320293398533</v>
      </c>
      <c r="F9" s="68">
        <v>18.21232484076433</v>
      </c>
      <c r="G9" s="68">
        <v>14.86148051948052</v>
      </c>
      <c r="H9" s="53" t="s">
        <v>248</v>
      </c>
      <c r="I9" s="68">
        <v>19.89370826010545</v>
      </c>
      <c r="J9" s="68">
        <v>19.841906666666667</v>
      </c>
      <c r="K9" s="54" t="s">
        <v>248</v>
      </c>
      <c r="L9" s="68">
        <v>22.54059472716125</v>
      </c>
      <c r="M9" s="68">
        <f>'prod región'!M9/'sup región'!M9</f>
        <v>9.119160305343582</v>
      </c>
      <c r="N9" s="68"/>
      <c r="O9" s="41"/>
      <c r="P9" s="186"/>
      <c r="Q9" s="226">
        <f aca="true" t="shared" si="0" ref="Q9:Q23">+C9/C8-1</f>
        <v>-0.07230055888054876</v>
      </c>
      <c r="R9" s="226">
        <f aca="true" t="shared" si="1" ref="R9:R23">+D9/D8-1</f>
        <v>-0.16203378565329052</v>
      </c>
      <c r="S9" s="226">
        <f aca="true" t="shared" si="2" ref="S9:S23">+E9/E8-1</f>
        <v>-0.191331712608389</v>
      </c>
      <c r="T9" s="226">
        <f aca="true" t="shared" si="3" ref="T9:T23">+F9/F8-1</f>
        <v>0.08533938253426987</v>
      </c>
      <c r="U9" s="226">
        <f aca="true" t="shared" si="4" ref="U9:U23">+G9/G8-1</f>
        <v>-0.0039574377077954415</v>
      </c>
      <c r="V9" s="226">
        <f aca="true" t="shared" si="5" ref="V9:Y21">+I9/I8-1</f>
        <v>-0.003354581070669105</v>
      </c>
      <c r="W9" s="226">
        <f t="shared" si="5"/>
        <v>-0.14891784043980838</v>
      </c>
      <c r="X9" s="226" t="e">
        <f t="shared" si="5"/>
        <v>#VALUE!</v>
      </c>
      <c r="Y9" s="226">
        <f t="shared" si="5"/>
        <v>-0.03616872339466237</v>
      </c>
      <c r="Z9" s="186"/>
    </row>
    <row r="10" spans="2:26" ht="12.75" customHeight="1">
      <c r="B10" s="54" t="s">
        <v>9</v>
      </c>
      <c r="C10" s="68">
        <v>20.3</v>
      </c>
      <c r="D10" s="68">
        <v>12.5</v>
      </c>
      <c r="E10" s="68">
        <v>15.84</v>
      </c>
      <c r="F10" s="68">
        <v>19</v>
      </c>
      <c r="G10" s="68">
        <v>15.05</v>
      </c>
      <c r="H10" s="53" t="s">
        <v>248</v>
      </c>
      <c r="I10" s="68">
        <v>20.05</v>
      </c>
      <c r="J10" s="68">
        <v>18</v>
      </c>
      <c r="K10" s="54" t="s">
        <v>248</v>
      </c>
      <c r="L10" s="68">
        <v>22.72</v>
      </c>
      <c r="M10" s="68">
        <f>'prod región'!M10/'sup región'!M10</f>
        <v>9.119083969465649</v>
      </c>
      <c r="N10" s="68"/>
      <c r="O10" s="41"/>
      <c r="P10" s="186"/>
      <c r="Q10" s="226">
        <f t="shared" si="0"/>
        <v>-0.006279731180901971</v>
      </c>
      <c r="R10" s="226">
        <f t="shared" si="1"/>
        <v>0.03151763115009887</v>
      </c>
      <c r="S10" s="226">
        <f t="shared" si="2"/>
        <v>0.015827220812779652</v>
      </c>
      <c r="T10" s="226">
        <f t="shared" si="3"/>
        <v>0.043249566769895775</v>
      </c>
      <c r="U10" s="226">
        <f t="shared" si="4"/>
        <v>0.012685107669613949</v>
      </c>
      <c r="V10" s="226">
        <f t="shared" si="5"/>
        <v>0.007856340198171052</v>
      </c>
      <c r="W10" s="226">
        <f t="shared" si="5"/>
        <v>-0.09282911655667503</v>
      </c>
      <c r="X10" s="226" t="e">
        <f t="shared" si="5"/>
        <v>#VALUE!</v>
      </c>
      <c r="Y10" s="226">
        <f t="shared" si="5"/>
        <v>0.007959207599015361</v>
      </c>
      <c r="Z10" s="186"/>
    </row>
    <row r="11" spans="2:26" ht="12.75" customHeight="1">
      <c r="B11" s="54" t="s">
        <v>8</v>
      </c>
      <c r="C11" s="68">
        <v>21.48</v>
      </c>
      <c r="D11" s="68">
        <v>16.5</v>
      </c>
      <c r="E11" s="68">
        <v>13.26</v>
      </c>
      <c r="F11" s="68">
        <v>20.04</v>
      </c>
      <c r="G11" s="68">
        <v>15.16</v>
      </c>
      <c r="H11" s="53" t="s">
        <v>248</v>
      </c>
      <c r="I11" s="68">
        <v>20.27</v>
      </c>
      <c r="J11" s="68">
        <v>20.57</v>
      </c>
      <c r="K11" s="54" t="s">
        <v>248</v>
      </c>
      <c r="L11" s="68">
        <v>22.380000000000003</v>
      </c>
      <c r="M11" s="68">
        <f>'prod región'!M11/'sup región'!M11</f>
        <v>9.119083969465649</v>
      </c>
      <c r="N11" s="68"/>
      <c r="O11" s="41"/>
      <c r="P11" s="186"/>
      <c r="Q11" s="226">
        <f t="shared" si="0"/>
        <v>0.058128078817734075</v>
      </c>
      <c r="R11" s="226">
        <f t="shared" si="1"/>
        <v>0.32000000000000006</v>
      </c>
      <c r="S11" s="226">
        <f t="shared" si="2"/>
        <v>-0.16287878787878785</v>
      </c>
      <c r="T11" s="226">
        <f t="shared" si="3"/>
        <v>0.054736842105263195</v>
      </c>
      <c r="U11" s="226">
        <f t="shared" si="4"/>
        <v>0.0073089700996678</v>
      </c>
      <c r="V11" s="226">
        <f t="shared" si="5"/>
        <v>0.010972568578553554</v>
      </c>
      <c r="W11" s="226">
        <f t="shared" si="5"/>
        <v>0.1427777777777779</v>
      </c>
      <c r="X11" s="226" t="e">
        <f t="shared" si="5"/>
        <v>#VALUE!</v>
      </c>
      <c r="Y11" s="226">
        <f t="shared" si="5"/>
        <v>-0.014964788732394152</v>
      </c>
      <c r="Z11" s="186"/>
    </row>
    <row r="12" spans="2:26" ht="12.75" customHeight="1">
      <c r="B12" s="54" t="s">
        <v>7</v>
      </c>
      <c r="C12" s="68">
        <v>21.55</v>
      </c>
      <c r="D12" s="68">
        <v>16.75</v>
      </c>
      <c r="E12" s="68">
        <v>14.86</v>
      </c>
      <c r="F12" s="68">
        <v>12.98</v>
      </c>
      <c r="G12" s="68">
        <v>16.94</v>
      </c>
      <c r="H12" s="53" t="s">
        <v>248</v>
      </c>
      <c r="I12" s="68">
        <v>19.95</v>
      </c>
      <c r="J12" s="68">
        <v>24.81</v>
      </c>
      <c r="K12" s="54" t="s">
        <v>248</v>
      </c>
      <c r="L12" s="68">
        <v>25.82</v>
      </c>
      <c r="M12" s="68">
        <f>'prod región'!M12/'sup región'!M12</f>
        <v>9.119083969465649</v>
      </c>
      <c r="N12" s="68"/>
      <c r="O12" s="41"/>
      <c r="P12" s="186"/>
      <c r="Q12" s="226">
        <f t="shared" si="0"/>
        <v>0.0032588454376163423</v>
      </c>
      <c r="R12" s="226">
        <f t="shared" si="1"/>
        <v>0.015151515151515138</v>
      </c>
      <c r="S12" s="226">
        <f t="shared" si="2"/>
        <v>0.1206636500754148</v>
      </c>
      <c r="T12" s="226">
        <f t="shared" si="3"/>
        <v>-0.3522954091816367</v>
      </c>
      <c r="U12" s="226">
        <f t="shared" si="4"/>
        <v>0.11741424802110823</v>
      </c>
      <c r="V12" s="226">
        <f t="shared" si="5"/>
        <v>-0.015786877158362134</v>
      </c>
      <c r="W12" s="226">
        <f t="shared" si="5"/>
        <v>0.20612542537676215</v>
      </c>
      <c r="X12" s="226" t="e">
        <f t="shared" si="5"/>
        <v>#VALUE!</v>
      </c>
      <c r="Y12" s="226">
        <f t="shared" si="5"/>
        <v>0.15370866845397657</v>
      </c>
      <c r="Z12" s="186"/>
    </row>
    <row r="13" spans="2:26" ht="12.75" customHeight="1">
      <c r="B13" s="54" t="s">
        <v>6</v>
      </c>
      <c r="C13" s="68">
        <v>17.426408798813643</v>
      </c>
      <c r="D13" s="68">
        <v>9.337508813376187</v>
      </c>
      <c r="E13" s="68">
        <v>16.623426967364942</v>
      </c>
      <c r="F13" s="68">
        <v>13.281982350534744</v>
      </c>
      <c r="G13" s="68">
        <v>13.350154657230894</v>
      </c>
      <c r="H13" s="53" t="s">
        <v>248</v>
      </c>
      <c r="I13" s="68">
        <v>11.576870309860222</v>
      </c>
      <c r="J13" s="68">
        <v>15.118167139676645</v>
      </c>
      <c r="K13" s="68">
        <v>18.236673129705636</v>
      </c>
      <c r="L13" s="68">
        <v>19.057086368736975</v>
      </c>
      <c r="M13" s="68">
        <f>'prod región'!M13/'sup región'!M13</f>
        <v>9.407384248074354</v>
      </c>
      <c r="N13" s="68"/>
      <c r="O13" s="41"/>
      <c r="P13" s="186"/>
      <c r="Q13" s="226">
        <f t="shared" si="0"/>
        <v>-0.1913499397302254</v>
      </c>
      <c r="R13" s="226">
        <f t="shared" si="1"/>
        <v>-0.4425367872611231</v>
      </c>
      <c r="S13" s="226">
        <f t="shared" si="2"/>
        <v>0.11866937869212268</v>
      </c>
      <c r="T13" s="226">
        <f t="shared" si="3"/>
        <v>0.023265204201444067</v>
      </c>
      <c r="U13" s="226">
        <f t="shared" si="4"/>
        <v>-0.2119153094905022</v>
      </c>
      <c r="V13" s="226">
        <f t="shared" si="5"/>
        <v>-0.4197057488791869</v>
      </c>
      <c r="W13" s="226">
        <f t="shared" si="5"/>
        <v>-0.3906421950956612</v>
      </c>
      <c r="X13" s="226" t="e">
        <f t="shared" si="5"/>
        <v>#VALUE!</v>
      </c>
      <c r="Y13" s="226">
        <f t="shared" si="5"/>
        <v>-0.26192539238044243</v>
      </c>
      <c r="Z13" s="186"/>
    </row>
    <row r="14" spans="2:26" ht="12.75" customHeight="1">
      <c r="B14" s="54" t="s">
        <v>5</v>
      </c>
      <c r="C14" s="68">
        <v>19</v>
      </c>
      <c r="D14" s="68">
        <v>13.6</v>
      </c>
      <c r="E14" s="68">
        <v>15.330000000000002</v>
      </c>
      <c r="F14" s="68">
        <v>17</v>
      </c>
      <c r="G14" s="68">
        <v>17.07</v>
      </c>
      <c r="H14" s="53" t="s">
        <v>248</v>
      </c>
      <c r="I14" s="68">
        <v>16.7</v>
      </c>
      <c r="J14" s="68">
        <v>14.88</v>
      </c>
      <c r="K14" s="68">
        <v>20.43</v>
      </c>
      <c r="L14" s="68">
        <v>21.03</v>
      </c>
      <c r="M14" s="68">
        <f>'prod región'!M14/'sup región'!M14</f>
        <v>9.119079320113315</v>
      </c>
      <c r="N14" s="68"/>
      <c r="O14" s="41"/>
      <c r="P14" s="186"/>
      <c r="Q14" s="226">
        <f t="shared" si="0"/>
        <v>0.09029922454783024</v>
      </c>
      <c r="R14" s="226">
        <f t="shared" si="1"/>
        <v>0.456491262478671</v>
      </c>
      <c r="S14" s="226">
        <f t="shared" si="2"/>
        <v>-0.07780748036516127</v>
      </c>
      <c r="T14" s="226">
        <f t="shared" si="3"/>
        <v>0.2799294225319886</v>
      </c>
      <c r="U14" s="226">
        <f t="shared" si="4"/>
        <v>0.27863687262636416</v>
      </c>
      <c r="V14" s="226">
        <f t="shared" si="5"/>
        <v>0.4425314919332144</v>
      </c>
      <c r="W14" s="226">
        <f t="shared" si="5"/>
        <v>-0.015753704630741217</v>
      </c>
      <c r="X14" s="226">
        <f t="shared" si="5"/>
        <v>0.12027012025135564</v>
      </c>
      <c r="Y14" s="226">
        <f t="shared" si="5"/>
        <v>0.10352650940909713</v>
      </c>
      <c r="Z14" s="186"/>
    </row>
    <row r="15" spans="2:26" ht="12.75" customHeight="1">
      <c r="B15" s="54" t="s">
        <v>4</v>
      </c>
      <c r="C15" s="68">
        <v>17.22</v>
      </c>
      <c r="D15" s="68">
        <v>13.780000000000001</v>
      </c>
      <c r="E15" s="68">
        <v>19.23</v>
      </c>
      <c r="F15" s="68">
        <v>14.49</v>
      </c>
      <c r="G15" s="68">
        <v>14.62</v>
      </c>
      <c r="H15" s="53" t="s">
        <v>248</v>
      </c>
      <c r="I15" s="68">
        <v>15.63</v>
      </c>
      <c r="J15" s="68">
        <v>19.71</v>
      </c>
      <c r="K15" s="68">
        <v>26.630000000000003</v>
      </c>
      <c r="L15" s="68">
        <v>25.910000000000004</v>
      </c>
      <c r="M15" s="68">
        <f>'prod región'!M15/'sup región'!M15</f>
        <v>9.110043668122271</v>
      </c>
      <c r="N15" s="68"/>
      <c r="O15" s="41"/>
      <c r="P15" s="186"/>
      <c r="Q15" s="226">
        <f t="shared" si="0"/>
        <v>-0.09368421052631581</v>
      </c>
      <c r="R15" s="226">
        <f t="shared" si="1"/>
        <v>0.013235294117647234</v>
      </c>
      <c r="S15" s="226">
        <f t="shared" si="2"/>
        <v>0.25440313111545976</v>
      </c>
      <c r="T15" s="226">
        <f t="shared" si="3"/>
        <v>-0.14764705882352935</v>
      </c>
      <c r="U15" s="226">
        <f t="shared" si="4"/>
        <v>-0.1435266549502051</v>
      </c>
      <c r="V15" s="226">
        <f t="shared" si="5"/>
        <v>-0.06407185628742507</v>
      </c>
      <c r="W15" s="226">
        <f t="shared" si="5"/>
        <v>0.32459677419354827</v>
      </c>
      <c r="X15" s="226">
        <f t="shared" si="5"/>
        <v>0.30347528144884994</v>
      </c>
      <c r="Y15" s="226">
        <f t="shared" si="5"/>
        <v>0.2320494531621493</v>
      </c>
      <c r="Z15" s="186"/>
    </row>
    <row r="16" spans="2:26" ht="12.75" customHeight="1">
      <c r="B16" s="54" t="s">
        <v>3</v>
      </c>
      <c r="C16" s="68">
        <v>22.94</v>
      </c>
      <c r="D16" s="68">
        <v>26.330000000000002</v>
      </c>
      <c r="E16" s="68">
        <v>24.669999999999998</v>
      </c>
      <c r="F16" s="68">
        <v>19.36</v>
      </c>
      <c r="G16" s="68">
        <v>12.52</v>
      </c>
      <c r="H16" s="53" t="s">
        <v>248</v>
      </c>
      <c r="I16" s="68">
        <v>18.490000000000002</v>
      </c>
      <c r="J16" s="68">
        <v>18.830000000000002</v>
      </c>
      <c r="K16" s="68">
        <v>33.1</v>
      </c>
      <c r="L16" s="68">
        <v>29.53</v>
      </c>
      <c r="M16" s="68">
        <f>'prod región'!M16/'sup región'!M16</f>
        <v>9.120669577874818</v>
      </c>
      <c r="N16" s="68"/>
      <c r="O16" s="41"/>
      <c r="P16" s="186"/>
      <c r="Q16" s="226">
        <f t="shared" si="0"/>
        <v>0.33217189314750306</v>
      </c>
      <c r="R16" s="226">
        <f t="shared" si="1"/>
        <v>0.9107402031930334</v>
      </c>
      <c r="S16" s="226">
        <f t="shared" si="2"/>
        <v>0.28289131565262604</v>
      </c>
      <c r="T16" s="226">
        <f t="shared" si="3"/>
        <v>0.3360938578329882</v>
      </c>
      <c r="U16" s="226">
        <f t="shared" si="4"/>
        <v>-0.14363885088919282</v>
      </c>
      <c r="V16" s="226">
        <f t="shared" si="5"/>
        <v>0.18298144593730004</v>
      </c>
      <c r="W16" s="226">
        <f t="shared" si="5"/>
        <v>-0.044647387113140535</v>
      </c>
      <c r="X16" s="226">
        <f t="shared" si="5"/>
        <v>0.24295906871948914</v>
      </c>
      <c r="Y16" s="226">
        <f t="shared" si="5"/>
        <v>0.13971439598610558</v>
      </c>
      <c r="Z16" s="186"/>
    </row>
    <row r="17" spans="2:26" ht="12.75" customHeight="1">
      <c r="B17" s="54" t="s">
        <v>2</v>
      </c>
      <c r="C17" s="68">
        <v>23.54</v>
      </c>
      <c r="D17" s="68">
        <v>20.52</v>
      </c>
      <c r="E17" s="68">
        <v>21.1</v>
      </c>
      <c r="F17" s="68">
        <v>17.82</v>
      </c>
      <c r="G17" s="68">
        <v>24.35</v>
      </c>
      <c r="H17" s="53" t="s">
        <v>248</v>
      </c>
      <c r="I17" s="68">
        <v>27.26</v>
      </c>
      <c r="J17" s="68">
        <v>34.69</v>
      </c>
      <c r="K17" s="68">
        <v>37.019999999999996</v>
      </c>
      <c r="L17" s="68">
        <v>42.55</v>
      </c>
      <c r="M17" s="68">
        <f>'prod región'!M17/'sup región'!M17</f>
        <v>9.120669577874818</v>
      </c>
      <c r="N17" s="68"/>
      <c r="O17" s="41"/>
      <c r="P17" s="186"/>
      <c r="Q17" s="226">
        <f t="shared" si="0"/>
        <v>0.02615518744550993</v>
      </c>
      <c r="R17" s="226">
        <f t="shared" si="1"/>
        <v>-0.2206608431447019</v>
      </c>
      <c r="S17" s="226">
        <f t="shared" si="2"/>
        <v>-0.14471017430077004</v>
      </c>
      <c r="T17" s="226">
        <f t="shared" si="3"/>
        <v>-0.07954545454545447</v>
      </c>
      <c r="U17" s="226">
        <f t="shared" si="4"/>
        <v>0.9448881789137382</v>
      </c>
      <c r="V17" s="226">
        <f t="shared" si="5"/>
        <v>0.4743104380746348</v>
      </c>
      <c r="W17" s="226">
        <f t="shared" si="5"/>
        <v>0.8422729686670205</v>
      </c>
      <c r="X17" s="226">
        <f t="shared" si="5"/>
        <v>0.1184290030211479</v>
      </c>
      <c r="Y17" s="226">
        <f t="shared" si="5"/>
        <v>0.4409075516423975</v>
      </c>
      <c r="Z17" s="186"/>
    </row>
    <row r="18" spans="2:26" ht="12.75" customHeight="1">
      <c r="B18" s="54" t="s">
        <v>113</v>
      </c>
      <c r="C18" s="68">
        <v>22.02</v>
      </c>
      <c r="D18" s="68">
        <v>11.26</v>
      </c>
      <c r="E18" s="68">
        <v>24.48</v>
      </c>
      <c r="F18" s="68">
        <v>15.260000000000002</v>
      </c>
      <c r="G18" s="68">
        <v>16.580000000000002</v>
      </c>
      <c r="H18" s="53" t="s">
        <v>248</v>
      </c>
      <c r="I18" s="68">
        <v>16.84</v>
      </c>
      <c r="J18" s="68">
        <v>26.2</v>
      </c>
      <c r="K18" s="68">
        <v>36.230000000000004</v>
      </c>
      <c r="L18" s="68">
        <v>37.019999999999996</v>
      </c>
      <c r="M18" s="68">
        <f>'prod región'!M18/'sup región'!M18</f>
        <v>9.120669577874818</v>
      </c>
      <c r="N18" s="68"/>
      <c r="O18" s="41"/>
      <c r="P18" s="186"/>
      <c r="Q18" s="226">
        <f t="shared" si="0"/>
        <v>-0.06457094307561595</v>
      </c>
      <c r="R18" s="226">
        <f t="shared" si="1"/>
        <v>-0.45126705653021437</v>
      </c>
      <c r="S18" s="226">
        <f t="shared" si="2"/>
        <v>0.16018957345971563</v>
      </c>
      <c r="T18" s="226">
        <f t="shared" si="3"/>
        <v>-0.1436588103254769</v>
      </c>
      <c r="U18" s="226">
        <f t="shared" si="4"/>
        <v>-0.31909650924024635</v>
      </c>
      <c r="V18" s="226">
        <f t="shared" si="5"/>
        <v>-0.38224504768892154</v>
      </c>
      <c r="W18" s="226">
        <f t="shared" si="5"/>
        <v>-0.24473911790141245</v>
      </c>
      <c r="X18" s="226">
        <f t="shared" si="5"/>
        <v>-0.021339816315504967</v>
      </c>
      <c r="Y18" s="226">
        <f t="shared" si="5"/>
        <v>-0.1299647473560518</v>
      </c>
      <c r="Z18" s="186"/>
    </row>
    <row r="19" spans="2:26" ht="12.75" customHeight="1">
      <c r="B19" s="54" t="s">
        <v>122</v>
      </c>
      <c r="C19" s="68">
        <v>20.37043201224156</v>
      </c>
      <c r="D19" s="68">
        <v>14.861034346434494</v>
      </c>
      <c r="E19" s="68">
        <v>22.069840622540045</v>
      </c>
      <c r="F19" s="68">
        <v>20.40363304091236</v>
      </c>
      <c r="G19" s="68">
        <v>22.892935432721355</v>
      </c>
      <c r="H19" s="53" t="s">
        <v>248</v>
      </c>
      <c r="I19" s="68">
        <v>18.231266095438755</v>
      </c>
      <c r="J19" s="68">
        <v>21.75681235539536</v>
      </c>
      <c r="K19" s="68">
        <v>22.80581042314713</v>
      </c>
      <c r="L19" s="68">
        <v>33.98124349810817</v>
      </c>
      <c r="M19" s="68">
        <f>'prod región'!M19/'sup región'!M19</f>
        <v>9.266229985443958</v>
      </c>
      <c r="N19" s="68"/>
      <c r="O19" s="41"/>
      <c r="P19" s="186"/>
      <c r="Q19" s="226">
        <f t="shared" si="0"/>
        <v>-0.07491226102445225</v>
      </c>
      <c r="R19" s="226">
        <f t="shared" si="1"/>
        <v>0.3198076684222464</v>
      </c>
      <c r="S19" s="226">
        <f t="shared" si="2"/>
        <v>-0.09845422293545569</v>
      </c>
      <c r="T19" s="226">
        <f t="shared" si="3"/>
        <v>0.3370663853808884</v>
      </c>
      <c r="U19" s="226">
        <f t="shared" si="4"/>
        <v>0.3807560574620841</v>
      </c>
      <c r="V19" s="226">
        <f t="shared" si="5"/>
        <v>0.08261675151061487</v>
      </c>
      <c r="W19" s="226">
        <f t="shared" si="5"/>
        <v>-0.16958731467956634</v>
      </c>
      <c r="X19" s="226">
        <f t="shared" si="5"/>
        <v>-0.3705268997199247</v>
      </c>
      <c r="Y19" s="226">
        <f t="shared" si="5"/>
        <v>-0.08208418427584618</v>
      </c>
      <c r="Z19" s="186"/>
    </row>
    <row r="20" spans="2:26" ht="12.75" customHeight="1">
      <c r="B20" s="54" t="s">
        <v>131</v>
      </c>
      <c r="C20" s="68">
        <v>21.5</v>
      </c>
      <c r="D20" s="68">
        <v>12.209999999999999</v>
      </c>
      <c r="E20" s="68">
        <v>23.61</v>
      </c>
      <c r="F20" s="68">
        <v>12.64</v>
      </c>
      <c r="G20" s="68">
        <v>12.79</v>
      </c>
      <c r="H20" s="53" t="s">
        <v>248</v>
      </c>
      <c r="I20" s="68">
        <v>15.45</v>
      </c>
      <c r="J20" s="68">
        <v>20.84</v>
      </c>
      <c r="K20" s="68">
        <v>25.14</v>
      </c>
      <c r="L20" s="68">
        <v>31.990000000000002</v>
      </c>
      <c r="M20" s="68">
        <v>9.120669577874818</v>
      </c>
      <c r="N20" s="68"/>
      <c r="O20" s="41"/>
      <c r="P20" s="186"/>
      <c r="Q20" s="226">
        <f t="shared" si="0"/>
        <v>0.05545135160018333</v>
      </c>
      <c r="R20" s="226">
        <f t="shared" si="1"/>
        <v>-0.17838827935086088</v>
      </c>
      <c r="S20" s="226">
        <f t="shared" si="2"/>
        <v>0.06978570456403665</v>
      </c>
      <c r="T20" s="226">
        <f t="shared" si="3"/>
        <v>-0.3805024833246661</v>
      </c>
      <c r="U20" s="226">
        <f t="shared" si="4"/>
        <v>-0.4413123630393426</v>
      </c>
      <c r="V20" s="226">
        <f t="shared" si="5"/>
        <v>-0.15255474199537877</v>
      </c>
      <c r="W20" s="226">
        <f t="shared" si="5"/>
        <v>-0.04213909374311475</v>
      </c>
      <c r="X20" s="226">
        <f t="shared" si="5"/>
        <v>0.10235065246722153</v>
      </c>
      <c r="Y20" s="226">
        <f t="shared" si="5"/>
        <v>-0.0585983116897717</v>
      </c>
      <c r="Z20" s="186"/>
    </row>
    <row r="21" spans="2:26" ht="12.75" customHeight="1">
      <c r="B21" s="54" t="s">
        <v>158</v>
      </c>
      <c r="C21" s="68">
        <v>23.15</v>
      </c>
      <c r="D21" s="68">
        <v>15.08</v>
      </c>
      <c r="E21" s="68">
        <v>22.86</v>
      </c>
      <c r="F21" s="68">
        <v>16.31</v>
      </c>
      <c r="G21" s="68">
        <v>16.44</v>
      </c>
      <c r="H21" s="53" t="s">
        <v>248</v>
      </c>
      <c r="I21" s="68">
        <v>15.78</v>
      </c>
      <c r="J21" s="68">
        <v>18.21</v>
      </c>
      <c r="K21" s="68">
        <v>17.8</v>
      </c>
      <c r="L21" s="68">
        <v>25.64</v>
      </c>
      <c r="M21" s="68">
        <v>9.12</v>
      </c>
      <c r="N21" s="68"/>
      <c r="O21" s="41"/>
      <c r="P21" s="186"/>
      <c r="Q21" s="226">
        <f t="shared" si="0"/>
        <v>0.07674418604651145</v>
      </c>
      <c r="R21" s="226">
        <f t="shared" si="1"/>
        <v>0.23505323505323505</v>
      </c>
      <c r="S21" s="226">
        <f t="shared" si="2"/>
        <v>-0.031766200762388785</v>
      </c>
      <c r="T21" s="226">
        <f t="shared" si="3"/>
        <v>0.29034810126582267</v>
      </c>
      <c r="U21" s="226">
        <f t="shared" si="4"/>
        <v>0.2853792025019548</v>
      </c>
      <c r="V21" s="226">
        <f t="shared" si="5"/>
        <v>0.021359223300970953</v>
      </c>
      <c r="W21" s="226">
        <f t="shared" si="5"/>
        <v>-0.1261996161228407</v>
      </c>
      <c r="X21" s="226">
        <f t="shared" si="5"/>
        <v>-0.2919649960222752</v>
      </c>
      <c r="Y21" s="226">
        <f t="shared" si="5"/>
        <v>-0.19849953110346985</v>
      </c>
      <c r="Z21" s="186"/>
    </row>
    <row r="22" spans="2:26" ht="12.75" customHeight="1">
      <c r="B22" s="54" t="s">
        <v>168</v>
      </c>
      <c r="C22" s="68">
        <v>24.23</v>
      </c>
      <c r="D22" s="68">
        <v>17.81</v>
      </c>
      <c r="E22" s="68">
        <v>17.2</v>
      </c>
      <c r="F22" s="68">
        <v>13.73</v>
      </c>
      <c r="G22" s="68">
        <v>16.919999999999998</v>
      </c>
      <c r="H22" s="53" t="s">
        <v>248</v>
      </c>
      <c r="I22" s="68">
        <v>14.809999999999999</v>
      </c>
      <c r="J22" s="68">
        <v>22.619999999999997</v>
      </c>
      <c r="K22" s="68">
        <v>22</v>
      </c>
      <c r="L22" s="68">
        <v>33.2</v>
      </c>
      <c r="M22" s="68">
        <v>9.120000000000001</v>
      </c>
      <c r="N22" s="68"/>
      <c r="O22" s="41"/>
      <c r="P22" s="186"/>
      <c r="Q22" s="226">
        <f t="shared" si="0"/>
        <v>0.046652267818574567</v>
      </c>
      <c r="R22" s="226">
        <f t="shared" si="1"/>
        <v>0.18103448275862055</v>
      </c>
      <c r="S22" s="226">
        <f t="shared" si="2"/>
        <v>-0.24759405074365703</v>
      </c>
      <c r="T22" s="226">
        <f t="shared" si="3"/>
        <v>-0.15818516247700787</v>
      </c>
      <c r="U22" s="226">
        <f t="shared" si="4"/>
        <v>0.029197080291970545</v>
      </c>
      <c r="V22" s="226">
        <f>+I22/I21-1</f>
        <v>-0.06147021546261089</v>
      </c>
      <c r="W22" s="226">
        <f>+J22/J21-1</f>
        <v>0.2421746293245468</v>
      </c>
      <c r="X22" s="226">
        <f>+K22/K21-1</f>
        <v>0.2359550561797752</v>
      </c>
      <c r="Y22" s="226">
        <f>+L22/L21-1</f>
        <v>0.294851794071763</v>
      </c>
      <c r="Z22" s="186"/>
    </row>
    <row r="23" spans="2:26" ht="12.75" customHeight="1">
      <c r="B23" s="54" t="s">
        <v>199</v>
      </c>
      <c r="C23" s="68">
        <v>24.86</v>
      </c>
      <c r="D23" s="68">
        <v>13.88</v>
      </c>
      <c r="E23" s="68">
        <v>17</v>
      </c>
      <c r="F23" s="68">
        <v>15.419999999999998</v>
      </c>
      <c r="G23" s="68">
        <v>22.130000000000003</v>
      </c>
      <c r="H23" s="53" t="s">
        <v>248</v>
      </c>
      <c r="I23" s="68">
        <v>17.25</v>
      </c>
      <c r="J23" s="68">
        <v>26.639999999999997</v>
      </c>
      <c r="K23" s="68">
        <v>31.689999999999998</v>
      </c>
      <c r="L23" s="68">
        <v>42.980000000000004</v>
      </c>
      <c r="M23" s="68">
        <v>9.120000000000001</v>
      </c>
      <c r="N23" s="68"/>
      <c r="O23" s="41"/>
      <c r="P23" s="186"/>
      <c r="Q23" s="226">
        <f t="shared" si="0"/>
        <v>0.026000825423029283</v>
      </c>
      <c r="R23" s="226">
        <f t="shared" si="1"/>
        <v>-0.2206625491297023</v>
      </c>
      <c r="S23" s="226">
        <f t="shared" si="2"/>
        <v>-0.011627906976744096</v>
      </c>
      <c r="T23" s="226">
        <f t="shared" si="3"/>
        <v>0.12308812818645287</v>
      </c>
      <c r="U23" s="226">
        <f t="shared" si="4"/>
        <v>0.30791962174940934</v>
      </c>
      <c r="V23" s="226">
        <f>+I23/I22-1</f>
        <v>0.16475354490209337</v>
      </c>
      <c r="W23" s="226">
        <f>+J23/J22-1</f>
        <v>0.17771883289124668</v>
      </c>
      <c r="X23" s="226">
        <f>+K23/K22-1</f>
        <v>0.44045454545454543</v>
      </c>
      <c r="Y23" s="226">
        <f>+L23/L22-1</f>
        <v>0.294578313253012</v>
      </c>
      <c r="Z23" s="186"/>
    </row>
    <row r="24" spans="2:26" ht="12.75" customHeight="1">
      <c r="B24" s="54" t="s">
        <v>221</v>
      </c>
      <c r="C24" s="68">
        <v>28.378922166817894</v>
      </c>
      <c r="D24" s="68">
        <v>16.260056952992556</v>
      </c>
      <c r="E24" s="68">
        <v>18.951020851994503</v>
      </c>
      <c r="F24" s="68">
        <v>14.489636066017113</v>
      </c>
      <c r="G24" s="68">
        <v>18.72839431316322</v>
      </c>
      <c r="H24" s="68">
        <v>20.754925615331164</v>
      </c>
      <c r="I24" s="68">
        <v>17.313359038330688</v>
      </c>
      <c r="J24" s="68">
        <v>31.758873628341366</v>
      </c>
      <c r="K24" s="68">
        <v>48.387835356389296</v>
      </c>
      <c r="L24" s="68">
        <v>39.863420959984026</v>
      </c>
      <c r="M24" s="68">
        <v>9.120000000000001</v>
      </c>
      <c r="N24" s="68"/>
      <c r="O24" s="41"/>
      <c r="P24" s="186"/>
      <c r="Q24" s="226"/>
      <c r="R24" s="226"/>
      <c r="S24" s="226"/>
      <c r="T24" s="226"/>
      <c r="U24" s="226"/>
      <c r="V24" s="226"/>
      <c r="W24" s="226"/>
      <c r="X24" s="226"/>
      <c r="Y24" s="226"/>
      <c r="Z24" s="186"/>
    </row>
    <row r="25" spans="2:13" ht="12.75">
      <c r="B25" s="347" t="s">
        <v>232</v>
      </c>
      <c r="C25" s="348"/>
      <c r="D25" s="348"/>
      <c r="E25" s="348"/>
      <c r="F25" s="348"/>
      <c r="G25" s="348"/>
      <c r="H25" s="349"/>
      <c r="I25" s="348"/>
      <c r="J25" s="348"/>
      <c r="K25" s="348"/>
      <c r="L25" s="348"/>
      <c r="M25" s="348"/>
    </row>
    <row r="26" spans="2:12" ht="12.75" customHeight="1">
      <c r="B26" s="182"/>
      <c r="C26" s="183"/>
      <c r="D26" s="183"/>
      <c r="E26" s="183"/>
      <c r="F26" s="183"/>
      <c r="G26" s="183"/>
      <c r="H26" s="183"/>
      <c r="I26" s="42"/>
      <c r="J26" s="42"/>
      <c r="K26" s="42"/>
      <c r="L26" s="42"/>
    </row>
    <row r="27" spans="2:12" ht="12.75">
      <c r="B27" s="2"/>
      <c r="C27" s="2"/>
      <c r="D27" s="2"/>
      <c r="E27" s="2"/>
      <c r="F27" s="2"/>
      <c r="G27" s="2"/>
      <c r="H27" s="2"/>
      <c r="I27" s="2"/>
      <c r="J27" s="2"/>
      <c r="K27" s="2"/>
      <c r="L27" s="2"/>
    </row>
    <row r="32" ht="12.75">
      <c r="Q32" s="229"/>
    </row>
    <row r="47" ht="12.75">
      <c r="O47" s="2"/>
    </row>
    <row r="49" spans="3:13" ht="12.75">
      <c r="C49" s="105"/>
      <c r="D49" s="105"/>
      <c r="E49" s="105"/>
      <c r="F49" s="105"/>
      <c r="G49" s="105"/>
      <c r="H49" s="105"/>
      <c r="I49" s="105"/>
      <c r="J49" s="105"/>
      <c r="K49" s="105"/>
      <c r="L49" s="105"/>
      <c r="M49" s="105"/>
    </row>
    <row r="50" spans="3:13" ht="12.75">
      <c r="C50" s="68"/>
      <c r="D50" s="68"/>
      <c r="E50" s="68"/>
      <c r="F50" s="68"/>
      <c r="G50" s="68"/>
      <c r="H50" s="68"/>
      <c r="I50" s="68"/>
      <c r="J50" s="68"/>
      <c r="K50" s="68"/>
      <c r="L50" s="68"/>
      <c r="M50" s="68"/>
    </row>
  </sheetData>
  <sheetProtection/>
  <mergeCells count="5">
    <mergeCell ref="B6:B7"/>
    <mergeCell ref="B3:M3"/>
    <mergeCell ref="B2:M2"/>
    <mergeCell ref="B4:M4"/>
    <mergeCell ref="B25:M25"/>
  </mergeCells>
  <hyperlinks>
    <hyperlink ref="O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landscape" paperSize="119" scale="75"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H34"/>
  <sheetViews>
    <sheetView zoomScale="80" zoomScaleNormal="80" zoomScalePageLayoutView="80" workbookViewId="0" topLeftCell="A1">
      <selection activeCell="P18" sqref="P18"/>
    </sheetView>
  </sheetViews>
  <sheetFormatPr defaultColWidth="10.8515625" defaultRowHeight="15"/>
  <cols>
    <col min="1" max="1" width="1.7109375" style="33" customWidth="1"/>
    <col min="2" max="2" width="41.00390625" style="33" customWidth="1"/>
    <col min="3" max="3" width="26.28125" style="33" customWidth="1"/>
    <col min="4" max="4" width="26.140625" style="33" customWidth="1"/>
    <col min="5" max="5" width="22.28125" style="33" customWidth="1"/>
    <col min="6" max="6" width="4.00390625" style="33" customWidth="1"/>
    <col min="7" max="7" width="14.421875" style="33" customWidth="1"/>
    <col min="8" max="16384" width="10.8515625" style="33" customWidth="1"/>
  </cols>
  <sheetData>
    <row r="1" ht="9.75" customHeight="1"/>
    <row r="2" spans="2:7" ht="12.75">
      <c r="B2" s="364" t="s">
        <v>194</v>
      </c>
      <c r="C2" s="364"/>
      <c r="D2" s="364"/>
      <c r="E2" s="364"/>
      <c r="G2" s="40" t="s">
        <v>136</v>
      </c>
    </row>
    <row r="3" spans="2:7" ht="12.75">
      <c r="B3" s="364" t="s">
        <v>195</v>
      </c>
      <c r="C3" s="364"/>
      <c r="D3" s="364"/>
      <c r="E3" s="364"/>
      <c r="G3" s="40"/>
    </row>
    <row r="4" spans="2:5" ht="12.75">
      <c r="B4" s="364" t="s">
        <v>240</v>
      </c>
      <c r="C4" s="364"/>
      <c r="D4" s="364"/>
      <c r="E4" s="364"/>
    </row>
    <row r="6" spans="3:5" ht="38.25">
      <c r="C6" s="133" t="s">
        <v>212</v>
      </c>
      <c r="D6" s="133" t="s">
        <v>241</v>
      </c>
      <c r="E6" s="133" t="s">
        <v>208</v>
      </c>
    </row>
    <row r="7" spans="2:5" ht="12.75">
      <c r="B7" s="134" t="s">
        <v>139</v>
      </c>
      <c r="C7" s="135">
        <v>26</v>
      </c>
      <c r="D7" s="135">
        <v>30</v>
      </c>
      <c r="E7" s="135">
        <v>30</v>
      </c>
    </row>
    <row r="8" spans="2:7" ht="12.75">
      <c r="B8" s="134" t="s">
        <v>171</v>
      </c>
      <c r="C8" s="136">
        <v>998000</v>
      </c>
      <c r="D8" s="136">
        <v>648000</v>
      </c>
      <c r="E8" s="136">
        <v>1538000</v>
      </c>
      <c r="G8" s="162"/>
    </row>
    <row r="9" spans="2:5" ht="12.75">
      <c r="B9" s="134" t="s">
        <v>172</v>
      </c>
      <c r="C9" s="136">
        <v>612000</v>
      </c>
      <c r="D9" s="136">
        <v>651000</v>
      </c>
      <c r="E9" s="136">
        <v>622000</v>
      </c>
    </row>
    <row r="10" spans="2:5" ht="12.75">
      <c r="B10" s="134" t="s">
        <v>173</v>
      </c>
      <c r="C10" s="136">
        <v>1718582</v>
      </c>
      <c r="D10" s="136">
        <v>2349219</v>
      </c>
      <c r="E10" s="136">
        <v>1816105</v>
      </c>
    </row>
    <row r="11" spans="2:5" ht="14.25">
      <c r="B11" s="137" t="s">
        <v>202</v>
      </c>
      <c r="C11" s="136">
        <f>124821.825+166429.1</f>
        <v>291250.925</v>
      </c>
      <c r="D11" s="136">
        <v>346581</v>
      </c>
      <c r="E11" s="136">
        <f>198805+178925</f>
        <v>377730</v>
      </c>
    </row>
    <row r="12" spans="2:5" ht="12.75">
      <c r="B12" s="138" t="s">
        <v>174</v>
      </c>
      <c r="C12" s="139">
        <f>SUM(C8:C11)</f>
        <v>3619832.925</v>
      </c>
      <c r="D12" s="139">
        <f>SUM(D8:D11)</f>
        <v>3994800</v>
      </c>
      <c r="E12" s="139">
        <f>SUM(E8:E11)</f>
        <v>4353835</v>
      </c>
    </row>
    <row r="13" spans="2:8" ht="14.25">
      <c r="B13" s="134" t="s">
        <v>237</v>
      </c>
      <c r="C13" s="231">
        <f>8947/1.19</f>
        <v>7518.487394957983</v>
      </c>
      <c r="D13" s="155">
        <f>10900/1.19</f>
        <v>9159.66386554622</v>
      </c>
      <c r="E13" s="155">
        <f>C13</f>
        <v>7518.487394957983</v>
      </c>
      <c r="G13" s="162"/>
      <c r="H13" s="257"/>
    </row>
    <row r="14" spans="2:5" ht="12.75">
      <c r="B14" s="140" t="s">
        <v>175</v>
      </c>
      <c r="C14" s="139">
        <f>(C13/25)*C7*1000</f>
        <v>7819226.8907563025</v>
      </c>
      <c r="D14" s="139">
        <f>(D13/25)*D7*1000</f>
        <v>10991596.638655463</v>
      </c>
      <c r="E14" s="139">
        <f>(E13/25)*E7*1000</f>
        <v>9022184.87394958</v>
      </c>
    </row>
    <row r="15" spans="2:5" ht="12.75">
      <c r="B15" s="140" t="s">
        <v>176</v>
      </c>
      <c r="C15" s="223">
        <f>C14-C12</f>
        <v>4199393.965756303</v>
      </c>
      <c r="D15" s="223">
        <f>D14-D12</f>
        <v>6996796.638655463</v>
      </c>
      <c r="E15" s="223">
        <f>E14-E12</f>
        <v>4668349.87394958</v>
      </c>
    </row>
    <row r="16" spans="2:5" ht="12.75">
      <c r="B16" s="141"/>
      <c r="C16" s="142"/>
      <c r="D16" s="142"/>
      <c r="E16" s="142"/>
    </row>
    <row r="17" spans="2:5" ht="26.25" customHeight="1">
      <c r="B17" s="357" t="s">
        <v>238</v>
      </c>
      <c r="C17" s="358"/>
      <c r="D17" s="358"/>
      <c r="E17" s="359"/>
    </row>
    <row r="18" spans="2:5" ht="12.75">
      <c r="B18" s="362" t="s">
        <v>177</v>
      </c>
      <c r="C18" s="365" t="s">
        <v>239</v>
      </c>
      <c r="D18" s="366"/>
      <c r="E18" s="367"/>
    </row>
    <row r="19" spans="2:5" ht="12.75">
      <c r="B19" s="363"/>
      <c r="C19" s="258">
        <v>7000</v>
      </c>
      <c r="D19" s="258">
        <v>9000</v>
      </c>
      <c r="E19" s="258">
        <v>11000</v>
      </c>
    </row>
    <row r="20" spans="2:5" ht="12.75">
      <c r="B20" s="143">
        <v>25000</v>
      </c>
      <c r="C20" s="188">
        <f>+$B20*(C$19/25)-$D$12</f>
        <v>3005200</v>
      </c>
      <c r="D20" s="188">
        <f>+$B20*(D$19/25)-$D$12</f>
        <v>5005200</v>
      </c>
      <c r="E20" s="188">
        <f>+$B20*(E$19/25)-$D$12</f>
        <v>7005200</v>
      </c>
    </row>
    <row r="21" spans="2:5" ht="12.75">
      <c r="B21" s="143">
        <v>30000</v>
      </c>
      <c r="C21" s="188">
        <f aca="true" t="shared" si="0" ref="C21:E22">+$B21*(C$19/25)-$D$12</f>
        <v>4405200</v>
      </c>
      <c r="D21" s="188">
        <f t="shared" si="0"/>
        <v>6805200</v>
      </c>
      <c r="E21" s="188">
        <f t="shared" si="0"/>
        <v>9205200</v>
      </c>
    </row>
    <row r="22" spans="2:5" ht="12.75">
      <c r="B22" s="143">
        <v>35000</v>
      </c>
      <c r="C22" s="188">
        <f t="shared" si="0"/>
        <v>5805200</v>
      </c>
      <c r="D22" s="188">
        <f t="shared" si="0"/>
        <v>8605200</v>
      </c>
      <c r="E22" s="188">
        <f t="shared" si="0"/>
        <v>11405200</v>
      </c>
    </row>
    <row r="23" spans="2:5" ht="12.75">
      <c r="B23" s="146"/>
      <c r="C23" s="189"/>
      <c r="D23" s="189"/>
      <c r="E23" s="189"/>
    </row>
    <row r="24" spans="2:5" ht="15" customHeight="1">
      <c r="B24" s="357" t="s">
        <v>242</v>
      </c>
      <c r="C24" s="358"/>
      <c r="D24" s="358"/>
      <c r="E24" s="359"/>
    </row>
    <row r="25" spans="2:5" ht="12.75">
      <c r="B25" s="163" t="s">
        <v>184</v>
      </c>
      <c r="C25" s="164">
        <f>+B20</f>
        <v>25000</v>
      </c>
      <c r="D25" s="164">
        <f>+B21</f>
        <v>30000</v>
      </c>
      <c r="E25" s="164">
        <f>+B22</f>
        <v>35000</v>
      </c>
    </row>
    <row r="26" spans="2:5" ht="12.75">
      <c r="B26" s="148" t="s">
        <v>236</v>
      </c>
      <c r="C26" s="147">
        <f>($D12/C25)*25</f>
        <v>3994.8</v>
      </c>
      <c r="D26" s="147">
        <f>($D12/D25)*25</f>
        <v>3329</v>
      </c>
      <c r="E26" s="147">
        <f>($D12/E25)*25</f>
        <v>2853.4285714285716</v>
      </c>
    </row>
    <row r="27" spans="2:5" ht="12.75">
      <c r="B27" s="144" t="s">
        <v>183</v>
      </c>
      <c r="C27" s="144"/>
      <c r="D27" s="144"/>
      <c r="E27" s="144"/>
    </row>
    <row r="28" spans="2:5" ht="12.75">
      <c r="B28" s="145" t="s">
        <v>178</v>
      </c>
      <c r="C28" s="145"/>
      <c r="D28" s="145"/>
      <c r="E28" s="145"/>
    </row>
    <row r="29" spans="2:5" ht="12.75">
      <c r="B29" s="356" t="s">
        <v>188</v>
      </c>
      <c r="C29" s="356"/>
      <c r="D29" s="356"/>
      <c r="E29" s="356"/>
    </row>
    <row r="30" spans="2:5" ht="26.25" customHeight="1">
      <c r="B30" s="360" t="s">
        <v>196</v>
      </c>
      <c r="C30" s="360"/>
      <c r="D30" s="360"/>
      <c r="E30" s="360"/>
    </row>
    <row r="31" spans="2:5" ht="12.75">
      <c r="B31" s="361" t="s">
        <v>268</v>
      </c>
      <c r="C31" s="361"/>
      <c r="D31" s="361"/>
      <c r="E31" s="361"/>
    </row>
    <row r="32" spans="2:5" ht="12.75">
      <c r="B32" s="356" t="s">
        <v>189</v>
      </c>
      <c r="C32" s="356"/>
      <c r="D32" s="356"/>
      <c r="E32" s="356"/>
    </row>
    <row r="33" spans="2:5" ht="12.75">
      <c r="B33" s="356" t="s">
        <v>179</v>
      </c>
      <c r="C33" s="356"/>
      <c r="D33" s="356"/>
      <c r="E33" s="356"/>
    </row>
    <row r="34" spans="2:5" ht="12.75">
      <c r="B34" s="356" t="s">
        <v>185</v>
      </c>
      <c r="C34" s="356"/>
      <c r="D34" s="356"/>
      <c r="E34" s="356"/>
    </row>
  </sheetData>
  <sheetProtection/>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19" scale="90"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M30"/>
  <sheetViews>
    <sheetView zoomScale="90" zoomScaleNormal="90" zoomScalePageLayoutView="0" workbookViewId="0" topLeftCell="A1">
      <selection activeCell="O10" sqref="O10"/>
    </sheetView>
  </sheetViews>
  <sheetFormatPr defaultColWidth="10.8515625" defaultRowHeight="15"/>
  <cols>
    <col min="1" max="1" width="1.421875" style="33" customWidth="1"/>
    <col min="2" max="2" width="13.00390625" style="33" customWidth="1"/>
    <col min="3" max="3" width="17.57421875" style="33" customWidth="1"/>
    <col min="4" max="4" width="11.7109375" style="33" customWidth="1"/>
    <col min="5" max="5" width="11.00390625" style="33" bestFit="1" customWidth="1"/>
    <col min="6" max="6" width="10.140625" style="33" customWidth="1"/>
    <col min="7" max="7" width="10.421875" style="33" customWidth="1"/>
    <col min="8" max="8" width="11.28125" style="33" customWidth="1"/>
    <col min="9" max="10" width="10.140625" style="33" customWidth="1"/>
    <col min="11" max="11" width="10.00390625" style="33" customWidth="1"/>
    <col min="12" max="12" width="1.57421875" style="33" customWidth="1"/>
    <col min="13" max="13" width="13.7109375" style="108" customWidth="1"/>
    <col min="14" max="16384" width="10.8515625" style="33" customWidth="1"/>
  </cols>
  <sheetData>
    <row r="2" spans="2:13" ht="12.75">
      <c r="B2" s="373" t="s">
        <v>180</v>
      </c>
      <c r="C2" s="373"/>
      <c r="D2" s="373"/>
      <c r="E2" s="373"/>
      <c r="F2" s="373"/>
      <c r="G2" s="373"/>
      <c r="H2" s="373"/>
      <c r="I2" s="373"/>
      <c r="J2" s="373"/>
      <c r="K2" s="373"/>
      <c r="L2" s="91"/>
      <c r="M2" s="225" t="s">
        <v>136</v>
      </c>
    </row>
    <row r="3" spans="2:13" ht="12.75">
      <c r="B3" s="91"/>
      <c r="C3" s="91"/>
      <c r="D3" s="91"/>
      <c r="E3" s="91"/>
      <c r="F3" s="91"/>
      <c r="G3" s="91"/>
      <c r="H3" s="91"/>
      <c r="I3" s="91"/>
      <c r="J3" s="91"/>
      <c r="K3" s="91"/>
      <c r="L3" s="91"/>
      <c r="M3" s="110"/>
    </row>
    <row r="4" spans="2:12" ht="12.75">
      <c r="B4" s="377" t="s">
        <v>67</v>
      </c>
      <c r="C4" s="379" t="s">
        <v>68</v>
      </c>
      <c r="D4" s="374" t="s">
        <v>69</v>
      </c>
      <c r="E4" s="375"/>
      <c r="F4" s="375"/>
      <c r="G4" s="376"/>
      <c r="H4" s="374" t="s">
        <v>70</v>
      </c>
      <c r="I4" s="375"/>
      <c r="J4" s="375"/>
      <c r="K4" s="376"/>
      <c r="L4" s="91"/>
    </row>
    <row r="5" spans="2:13" ht="31.5" customHeight="1">
      <c r="B5" s="378"/>
      <c r="C5" s="380"/>
      <c r="D5" s="156" t="s">
        <v>209</v>
      </c>
      <c r="E5" s="157" t="s">
        <v>270</v>
      </c>
      <c r="F5" s="157" t="s">
        <v>271</v>
      </c>
      <c r="G5" s="158" t="s">
        <v>204</v>
      </c>
      <c r="H5" s="156" t="str">
        <f>+D5</f>
        <v>2017</v>
      </c>
      <c r="I5" s="159" t="str">
        <f>+E5</f>
        <v>ene-nov 2017</v>
      </c>
      <c r="J5" s="159" t="str">
        <f>+F5</f>
        <v>ene-nov 2018</v>
      </c>
      <c r="K5" s="160" t="str">
        <f>+G5</f>
        <v>variación (%)</v>
      </c>
      <c r="L5" s="92"/>
      <c r="M5" s="118"/>
    </row>
    <row r="6" spans="2:13" ht="12" customHeight="1">
      <c r="B6" s="370" t="s">
        <v>85</v>
      </c>
      <c r="C6" s="268" t="s">
        <v>75</v>
      </c>
      <c r="D6" s="269">
        <v>1171608.53</v>
      </c>
      <c r="E6" s="270">
        <v>1044129.85</v>
      </c>
      <c r="F6" s="270">
        <v>496717.63</v>
      </c>
      <c r="G6" s="271">
        <v>-52.42759988137491</v>
      </c>
      <c r="H6" s="270">
        <v>6519414.26</v>
      </c>
      <c r="I6" s="270">
        <v>5763936.36</v>
      </c>
      <c r="J6" s="270">
        <v>2950391.85</v>
      </c>
      <c r="K6" s="271">
        <v>-48.81290032147406</v>
      </c>
      <c r="M6" s="39"/>
    </row>
    <row r="7" spans="2:13" ht="15">
      <c r="B7" s="371"/>
      <c r="C7" s="272" t="s">
        <v>86</v>
      </c>
      <c r="D7" s="273">
        <v>86229.1</v>
      </c>
      <c r="E7" s="274">
        <v>79717.42</v>
      </c>
      <c r="F7" s="274">
        <v>122324.65</v>
      </c>
      <c r="G7" s="275">
        <v>53.44782859254602</v>
      </c>
      <c r="H7" s="274">
        <v>360492.34</v>
      </c>
      <c r="I7" s="274">
        <v>335888.74</v>
      </c>
      <c r="J7" s="274">
        <v>564896.7</v>
      </c>
      <c r="K7" s="275">
        <v>68.17970736381338</v>
      </c>
      <c r="M7" s="39"/>
    </row>
    <row r="8" spans="2:13" ht="15">
      <c r="B8" s="371"/>
      <c r="C8" s="272" t="s">
        <v>84</v>
      </c>
      <c r="D8" s="273">
        <v>15248.12</v>
      </c>
      <c r="E8" s="274">
        <v>13834.68</v>
      </c>
      <c r="F8" s="274">
        <v>19676.2</v>
      </c>
      <c r="G8" s="275">
        <v>42.223744965550345</v>
      </c>
      <c r="H8" s="274">
        <v>97619.7</v>
      </c>
      <c r="I8" s="274">
        <v>85712.9</v>
      </c>
      <c r="J8" s="274">
        <v>120510.1</v>
      </c>
      <c r="K8" s="275">
        <v>40.59738965779949</v>
      </c>
      <c r="M8" s="39"/>
    </row>
    <row r="9" spans="2:13" ht="15">
      <c r="B9" s="371"/>
      <c r="C9" s="272" t="s">
        <v>77</v>
      </c>
      <c r="D9" s="273">
        <v>10693.76</v>
      </c>
      <c r="E9" s="274">
        <v>10693.76</v>
      </c>
      <c r="F9" s="274">
        <v>2553.2</v>
      </c>
      <c r="G9" s="275">
        <v>-76.12439403914058</v>
      </c>
      <c r="H9" s="274">
        <v>69276</v>
      </c>
      <c r="I9" s="274">
        <v>69276</v>
      </c>
      <c r="J9" s="274">
        <v>16450.1</v>
      </c>
      <c r="K9" s="275">
        <v>-76.25425832900284</v>
      </c>
      <c r="M9" s="39"/>
    </row>
    <row r="10" spans="2:13" ht="15">
      <c r="B10" s="371"/>
      <c r="C10" s="272" t="s">
        <v>73</v>
      </c>
      <c r="D10" s="273">
        <v>5625.2</v>
      </c>
      <c r="E10" s="274">
        <v>5625.2</v>
      </c>
      <c r="F10" s="274">
        <v>4816</v>
      </c>
      <c r="G10" s="275">
        <v>-14.385266301642607</v>
      </c>
      <c r="H10" s="274">
        <v>50530.9</v>
      </c>
      <c r="I10" s="274">
        <v>50530.9</v>
      </c>
      <c r="J10" s="274">
        <v>40346.2</v>
      </c>
      <c r="K10" s="275">
        <v>-20.155390068255276</v>
      </c>
      <c r="M10" s="39"/>
    </row>
    <row r="11" spans="2:13" ht="15">
      <c r="B11" s="371"/>
      <c r="C11" s="272" t="s">
        <v>118</v>
      </c>
      <c r="D11" s="273">
        <v>4466.66</v>
      </c>
      <c r="E11" s="274">
        <v>4466.66</v>
      </c>
      <c r="F11" s="274">
        <v>1295</v>
      </c>
      <c r="G11" s="275">
        <v>-71.00741941405883</v>
      </c>
      <c r="H11" s="274">
        <v>17271.4</v>
      </c>
      <c r="I11" s="274">
        <v>17271.4</v>
      </c>
      <c r="J11" s="274">
        <v>3165.66</v>
      </c>
      <c r="K11" s="275">
        <v>-81.67108630452657</v>
      </c>
      <c r="M11" s="39"/>
    </row>
    <row r="12" spans="2:13" ht="15">
      <c r="B12" s="371"/>
      <c r="C12" s="276" t="s">
        <v>76</v>
      </c>
      <c r="D12" s="273">
        <v>138</v>
      </c>
      <c r="E12" s="274">
        <v>138</v>
      </c>
      <c r="F12" s="274">
        <v>1960</v>
      </c>
      <c r="G12" s="275">
        <v>1320.2898550724638</v>
      </c>
      <c r="H12" s="274">
        <v>184</v>
      </c>
      <c r="I12" s="274">
        <v>184</v>
      </c>
      <c r="J12" s="274">
        <v>13429.18</v>
      </c>
      <c r="K12" s="275">
        <v>7198.467391304348</v>
      </c>
      <c r="M12" s="39"/>
    </row>
    <row r="13" spans="2:13" ht="15">
      <c r="B13" s="372"/>
      <c r="C13" s="276" t="s">
        <v>269</v>
      </c>
      <c r="D13" s="273">
        <v>0</v>
      </c>
      <c r="E13" s="274">
        <v>0</v>
      </c>
      <c r="F13" s="274">
        <v>11744.66</v>
      </c>
      <c r="G13" s="275" t="s">
        <v>132</v>
      </c>
      <c r="H13" s="274">
        <v>0</v>
      </c>
      <c r="I13" s="274">
        <v>0</v>
      </c>
      <c r="J13" s="274">
        <v>27290.81</v>
      </c>
      <c r="K13" s="275" t="s">
        <v>132</v>
      </c>
      <c r="M13" s="39"/>
    </row>
    <row r="14" spans="2:13" ht="12" customHeight="1">
      <c r="B14" s="278" t="s">
        <v>107</v>
      </c>
      <c r="C14" s="279"/>
      <c r="D14" s="280">
        <v>1294009.37</v>
      </c>
      <c r="E14" s="281">
        <v>1158605.5699999998</v>
      </c>
      <c r="F14" s="281">
        <v>661087.34</v>
      </c>
      <c r="G14" s="282">
        <v>-42.94112188671766</v>
      </c>
      <c r="H14" s="281">
        <v>7114788.600000001</v>
      </c>
      <c r="I14" s="281">
        <v>6322800.300000002</v>
      </c>
      <c r="J14" s="281">
        <v>3736480.6000000006</v>
      </c>
      <c r="K14" s="282">
        <v>-40.90465580575115</v>
      </c>
      <c r="M14" s="39"/>
    </row>
    <row r="15" spans="2:13" ht="15">
      <c r="B15" s="370" t="s">
        <v>81</v>
      </c>
      <c r="C15" s="268" t="s">
        <v>75</v>
      </c>
      <c r="D15" s="283">
        <v>7443335</v>
      </c>
      <c r="E15" s="284">
        <v>7085835</v>
      </c>
      <c r="F15" s="284">
        <v>225200</v>
      </c>
      <c r="G15" s="285">
        <v>-96.82182833780352</v>
      </c>
      <c r="H15" s="284">
        <v>1510215.8</v>
      </c>
      <c r="I15" s="284">
        <v>1463740.8</v>
      </c>
      <c r="J15" s="284">
        <v>83800</v>
      </c>
      <c r="K15" s="285">
        <v>-94.27494266744495</v>
      </c>
      <c r="M15" s="39"/>
    </row>
    <row r="16" spans="2:13" ht="15">
      <c r="B16" s="372"/>
      <c r="C16" s="276" t="s">
        <v>72</v>
      </c>
      <c r="D16" s="273">
        <v>1280500</v>
      </c>
      <c r="E16" s="274">
        <v>1280500</v>
      </c>
      <c r="F16" s="274">
        <v>25000</v>
      </c>
      <c r="G16" s="275">
        <v>-98.04763764154627</v>
      </c>
      <c r="H16" s="274">
        <v>308865.2</v>
      </c>
      <c r="I16" s="274">
        <v>308865.2</v>
      </c>
      <c r="J16" s="274">
        <v>23000</v>
      </c>
      <c r="K16" s="275">
        <v>-92.5533857488639</v>
      </c>
      <c r="M16" s="39"/>
    </row>
    <row r="17" spans="2:13" ht="15">
      <c r="B17" s="278" t="s">
        <v>110</v>
      </c>
      <c r="C17" s="279"/>
      <c r="D17" s="280">
        <v>8723835</v>
      </c>
      <c r="E17" s="281">
        <v>8366335</v>
      </c>
      <c r="F17" s="281">
        <v>250200</v>
      </c>
      <c r="G17" s="282">
        <v>-97.00944320302737</v>
      </c>
      <c r="H17" s="281">
        <v>1819081</v>
      </c>
      <c r="I17" s="281">
        <v>1772606</v>
      </c>
      <c r="J17" s="281">
        <v>106800</v>
      </c>
      <c r="K17" s="282">
        <v>-93.97497244170448</v>
      </c>
      <c r="M17" s="39"/>
    </row>
    <row r="18" spans="2:13" ht="15">
      <c r="B18" s="268" t="s">
        <v>257</v>
      </c>
      <c r="C18" s="268" t="s">
        <v>72</v>
      </c>
      <c r="D18" s="283">
        <v>475000</v>
      </c>
      <c r="E18" s="284">
        <v>475000</v>
      </c>
      <c r="F18" s="284">
        <v>275000</v>
      </c>
      <c r="G18" s="285">
        <v>-42.10526315789473</v>
      </c>
      <c r="H18" s="284">
        <v>423150.5</v>
      </c>
      <c r="I18" s="284">
        <v>423150.5</v>
      </c>
      <c r="J18" s="284">
        <v>213606</v>
      </c>
      <c r="K18" s="285">
        <v>-49.52008800651305</v>
      </c>
      <c r="M18" s="39"/>
    </row>
    <row r="19" spans="2:13" ht="15">
      <c r="B19" s="277"/>
      <c r="C19" s="276" t="s">
        <v>78</v>
      </c>
      <c r="D19" s="273">
        <v>240000</v>
      </c>
      <c r="E19" s="274">
        <v>240000</v>
      </c>
      <c r="F19" s="274">
        <v>0</v>
      </c>
      <c r="G19" s="275">
        <v>-100</v>
      </c>
      <c r="H19" s="274">
        <v>261600</v>
      </c>
      <c r="I19" s="274">
        <v>261600</v>
      </c>
      <c r="J19" s="274">
        <v>0</v>
      </c>
      <c r="K19" s="275">
        <v>-100</v>
      </c>
      <c r="M19" s="39"/>
    </row>
    <row r="20" spans="2:13" ht="15">
      <c r="B20" s="278" t="s">
        <v>258</v>
      </c>
      <c r="C20" s="279"/>
      <c r="D20" s="280">
        <v>715000</v>
      </c>
      <c r="E20" s="281">
        <v>715000</v>
      </c>
      <c r="F20" s="281">
        <v>275000</v>
      </c>
      <c r="G20" s="282">
        <v>-61.53846153846154</v>
      </c>
      <c r="H20" s="281">
        <v>684750.5</v>
      </c>
      <c r="I20" s="281">
        <v>684750.5</v>
      </c>
      <c r="J20" s="281">
        <v>213606</v>
      </c>
      <c r="K20" s="282">
        <v>-68.80528017139089</v>
      </c>
      <c r="M20" s="39"/>
    </row>
    <row r="21" spans="2:13" ht="15">
      <c r="B21" s="370" t="s">
        <v>71</v>
      </c>
      <c r="C21" s="268" t="s">
        <v>76</v>
      </c>
      <c r="D21" s="283">
        <v>23537</v>
      </c>
      <c r="E21" s="284">
        <v>21900</v>
      </c>
      <c r="F21" s="284">
        <v>20900.87</v>
      </c>
      <c r="G21" s="285">
        <v>-4.562237442922379</v>
      </c>
      <c r="H21" s="284">
        <v>50253</v>
      </c>
      <c r="I21" s="284">
        <v>47851</v>
      </c>
      <c r="J21" s="284">
        <v>49968</v>
      </c>
      <c r="K21" s="285">
        <v>4.424149965517965</v>
      </c>
      <c r="M21" s="39"/>
    </row>
    <row r="22" spans="2:13" ht="15">
      <c r="B22" s="371"/>
      <c r="C22" s="272" t="s">
        <v>74</v>
      </c>
      <c r="D22" s="273">
        <v>300</v>
      </c>
      <c r="E22" s="274">
        <v>300</v>
      </c>
      <c r="F22" s="274">
        <v>0</v>
      </c>
      <c r="G22" s="275">
        <v>-100</v>
      </c>
      <c r="H22" s="274">
        <v>2488.76</v>
      </c>
      <c r="I22" s="274">
        <v>2488.76</v>
      </c>
      <c r="J22" s="274">
        <v>0</v>
      </c>
      <c r="K22" s="275">
        <v>-100</v>
      </c>
      <c r="M22" s="39"/>
    </row>
    <row r="23" spans="2:13" ht="15">
      <c r="B23" s="371"/>
      <c r="C23" s="272" t="s">
        <v>118</v>
      </c>
      <c r="D23" s="273">
        <v>63.26</v>
      </c>
      <c r="E23" s="274">
        <v>63.26</v>
      </c>
      <c r="F23" s="274">
        <v>0</v>
      </c>
      <c r="G23" s="275">
        <v>-100</v>
      </c>
      <c r="H23" s="274">
        <v>137.54</v>
      </c>
      <c r="I23" s="274">
        <v>137.54</v>
      </c>
      <c r="J23" s="274">
        <v>0</v>
      </c>
      <c r="K23" s="275">
        <v>-100</v>
      </c>
      <c r="M23" s="39"/>
    </row>
    <row r="24" spans="2:13" s="162" customFormat="1" ht="15">
      <c r="B24" s="371"/>
      <c r="C24" s="272" t="s">
        <v>80</v>
      </c>
      <c r="D24" s="273">
        <v>31.65</v>
      </c>
      <c r="E24" s="274">
        <v>31.65</v>
      </c>
      <c r="F24" s="274">
        <v>129</v>
      </c>
      <c r="G24" s="275">
        <v>307.58293838862556</v>
      </c>
      <c r="H24" s="274">
        <v>71.36</v>
      </c>
      <c r="I24" s="274">
        <v>71.36</v>
      </c>
      <c r="J24" s="274">
        <v>702.36</v>
      </c>
      <c r="K24" s="275">
        <v>884.2488789237668</v>
      </c>
      <c r="M24" s="39"/>
    </row>
    <row r="25" spans="2:13" ht="15">
      <c r="B25" s="372"/>
      <c r="C25" s="276" t="s">
        <v>83</v>
      </c>
      <c r="D25" s="273">
        <v>0</v>
      </c>
      <c r="E25" s="274">
        <v>0</v>
      </c>
      <c r="F25" s="274">
        <v>5040</v>
      </c>
      <c r="G25" s="275" t="s">
        <v>132</v>
      </c>
      <c r="H25" s="274">
        <v>0</v>
      </c>
      <c r="I25" s="274">
        <v>0</v>
      </c>
      <c r="J25" s="274">
        <v>8754.79</v>
      </c>
      <c r="K25" s="275" t="s">
        <v>132</v>
      </c>
      <c r="M25" s="39"/>
    </row>
    <row r="26" spans="2:13" s="162" customFormat="1" ht="15">
      <c r="B26" s="278" t="s">
        <v>108</v>
      </c>
      <c r="C26" s="279"/>
      <c r="D26" s="280">
        <v>23931.91</v>
      </c>
      <c r="E26" s="281">
        <v>22294.91</v>
      </c>
      <c r="F26" s="281">
        <v>26069.87</v>
      </c>
      <c r="G26" s="282">
        <v>16.93193648236302</v>
      </c>
      <c r="H26" s="281">
        <v>52950.66</v>
      </c>
      <c r="I26" s="281">
        <v>50548.66</v>
      </c>
      <c r="J26" s="281">
        <v>59425.15</v>
      </c>
      <c r="K26" s="282">
        <v>17.56028745371292</v>
      </c>
      <c r="M26" s="39"/>
    </row>
    <row r="27" spans="2:13" s="162" customFormat="1" ht="30">
      <c r="B27" s="290" t="s">
        <v>245</v>
      </c>
      <c r="C27" s="286" t="s">
        <v>73</v>
      </c>
      <c r="D27" s="283">
        <v>15600</v>
      </c>
      <c r="E27" s="284">
        <v>9000</v>
      </c>
      <c r="F27" s="284">
        <v>350</v>
      </c>
      <c r="G27" s="285">
        <v>-96.11111111111111</v>
      </c>
      <c r="H27" s="284">
        <v>52572</v>
      </c>
      <c r="I27" s="284">
        <v>30330</v>
      </c>
      <c r="J27" s="284">
        <v>798.93</v>
      </c>
      <c r="K27" s="285">
        <v>-97.36587537091988</v>
      </c>
      <c r="M27" s="39"/>
    </row>
    <row r="28" spans="2:13" ht="15">
      <c r="B28" s="278" t="s">
        <v>246</v>
      </c>
      <c r="C28" s="279"/>
      <c r="D28" s="280">
        <v>15600</v>
      </c>
      <c r="E28" s="281">
        <v>9000</v>
      </c>
      <c r="F28" s="281">
        <v>350</v>
      </c>
      <c r="G28" s="282">
        <v>-96.11111111111111</v>
      </c>
      <c r="H28" s="281">
        <v>52572</v>
      </c>
      <c r="I28" s="281">
        <v>30330</v>
      </c>
      <c r="J28" s="281">
        <v>798.93</v>
      </c>
      <c r="K28" s="282">
        <v>-97.36587537091988</v>
      </c>
      <c r="M28" s="39"/>
    </row>
    <row r="29" spans="2:13" s="162" customFormat="1" ht="15">
      <c r="B29" s="278" t="s">
        <v>247</v>
      </c>
      <c r="C29" s="279"/>
      <c r="D29" s="287">
        <v>10772376.279999997</v>
      </c>
      <c r="E29" s="288">
        <v>10271235.479999999</v>
      </c>
      <c r="F29" s="288">
        <v>1212707.2099999997</v>
      </c>
      <c r="G29" s="289">
        <v>-88.19317099329126</v>
      </c>
      <c r="H29" s="288">
        <v>9724142.76</v>
      </c>
      <c r="I29" s="288">
        <v>8861035.46</v>
      </c>
      <c r="J29" s="288">
        <v>4117110.680000001</v>
      </c>
      <c r="K29" s="289">
        <v>-53.536912265104505</v>
      </c>
      <c r="M29" s="39"/>
    </row>
    <row r="30" spans="2:11" ht="12.75">
      <c r="B30" s="368" t="s">
        <v>234</v>
      </c>
      <c r="C30" s="369"/>
      <c r="D30" s="369"/>
      <c r="E30" s="369"/>
      <c r="F30" s="369"/>
      <c r="G30" s="369"/>
      <c r="H30" s="369"/>
      <c r="I30" s="369"/>
      <c r="J30" s="369"/>
      <c r="K30" s="369"/>
    </row>
  </sheetData>
  <sheetProtection/>
  <mergeCells count="9">
    <mergeCell ref="B30:K30"/>
    <mergeCell ref="B6:B13"/>
    <mergeCell ref="B15:B16"/>
    <mergeCell ref="B21:B25"/>
    <mergeCell ref="B2:K2"/>
    <mergeCell ref="D4:G4"/>
    <mergeCell ref="H4:K4"/>
    <mergeCell ref="B4:B5"/>
    <mergeCell ref="C4:C5"/>
  </mergeCells>
  <hyperlinks>
    <hyperlink ref="M2" location="Índice!A1" display="Volver al índice"/>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119" scale="68"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M101"/>
  <sheetViews>
    <sheetView zoomScale="90" zoomScaleNormal="90" zoomScalePageLayoutView="0" workbookViewId="0" topLeftCell="A1">
      <selection activeCell="O12" sqref="O12"/>
    </sheetView>
  </sheetViews>
  <sheetFormatPr defaultColWidth="10.8515625" defaultRowHeight="15"/>
  <cols>
    <col min="1" max="1" width="1.421875" style="33" customWidth="1"/>
    <col min="2" max="2" width="18.00390625" style="33" customWidth="1"/>
    <col min="3" max="3" width="17.421875" style="33" customWidth="1"/>
    <col min="4" max="6" width="12.00390625" style="33" bestFit="1" customWidth="1"/>
    <col min="7" max="7" width="11.140625" style="33" customWidth="1"/>
    <col min="8" max="8" width="12.00390625" style="33" bestFit="1" customWidth="1"/>
    <col min="9" max="9" width="11.140625" style="33" customWidth="1"/>
    <col min="10" max="10" width="12.00390625" style="33" bestFit="1" customWidth="1"/>
    <col min="11" max="11" width="11.140625" style="33" customWidth="1"/>
    <col min="12" max="12" width="2.8515625" style="33" customWidth="1"/>
    <col min="13" max="13" width="13.421875" style="33" bestFit="1" customWidth="1"/>
    <col min="14" max="16384" width="10.8515625" style="33" customWidth="1"/>
  </cols>
  <sheetData>
    <row r="2" spans="2:13" ht="12.75">
      <c r="B2" s="373" t="s">
        <v>181</v>
      </c>
      <c r="C2" s="373"/>
      <c r="D2" s="373"/>
      <c r="E2" s="373"/>
      <c r="F2" s="373"/>
      <c r="G2" s="373"/>
      <c r="H2" s="373"/>
      <c r="I2" s="373"/>
      <c r="J2" s="373"/>
      <c r="K2" s="373"/>
      <c r="L2" s="91"/>
      <c r="M2" s="40" t="s">
        <v>136</v>
      </c>
    </row>
    <row r="3" spans="2:13" ht="12.75">
      <c r="B3" s="91"/>
      <c r="C3" s="91"/>
      <c r="D3" s="91"/>
      <c r="E3" s="91"/>
      <c r="F3" s="91"/>
      <c r="G3" s="91"/>
      <c r="H3" s="91"/>
      <c r="I3" s="91"/>
      <c r="J3" s="91"/>
      <c r="K3" s="91"/>
      <c r="L3" s="91"/>
      <c r="M3" s="40"/>
    </row>
    <row r="4" spans="2:12" ht="12.75">
      <c r="B4" s="383" t="s">
        <v>67</v>
      </c>
      <c r="C4" s="383" t="s">
        <v>68</v>
      </c>
      <c r="D4" s="374" t="s">
        <v>69</v>
      </c>
      <c r="E4" s="375"/>
      <c r="F4" s="375"/>
      <c r="G4" s="376"/>
      <c r="H4" s="374" t="s">
        <v>88</v>
      </c>
      <c r="I4" s="375"/>
      <c r="J4" s="375"/>
      <c r="K4" s="376"/>
      <c r="L4" s="91"/>
    </row>
    <row r="5" spans="2:12" ht="25.5">
      <c r="B5" s="384"/>
      <c r="C5" s="384"/>
      <c r="D5" s="34" t="str">
        <f>+export!D5</f>
        <v>2017</v>
      </c>
      <c r="E5" s="35" t="str">
        <f>+export!E5</f>
        <v>ene-nov 2017</v>
      </c>
      <c r="F5" s="35" t="str">
        <f>+export!F5</f>
        <v>ene-nov 2018</v>
      </c>
      <c r="G5" s="36" t="str">
        <f>+export!G5</f>
        <v>variación (%)</v>
      </c>
      <c r="H5" s="34" t="str">
        <f>+export!H5</f>
        <v>2017</v>
      </c>
      <c r="I5" s="37" t="str">
        <f>+export!I5</f>
        <v>ene-nov 2017</v>
      </c>
      <c r="J5" s="37" t="str">
        <f>+export!J5</f>
        <v>ene-nov 2018</v>
      </c>
      <c r="K5" s="38" t="str">
        <f>+export!K5</f>
        <v>variación (%)</v>
      </c>
      <c r="L5" s="92"/>
    </row>
    <row r="6" spans="2:13" ht="15" customHeight="1">
      <c r="B6" s="370" t="s">
        <v>82</v>
      </c>
      <c r="C6" s="291" t="s">
        <v>90</v>
      </c>
      <c r="D6" s="269">
        <v>49840085.68</v>
      </c>
      <c r="E6" s="270">
        <v>47326409.68</v>
      </c>
      <c r="F6" s="270">
        <v>55251173.52</v>
      </c>
      <c r="G6" s="271">
        <v>16.74490816773069</v>
      </c>
      <c r="H6" s="270">
        <v>40894096.53</v>
      </c>
      <c r="I6" s="270">
        <v>38806686.07</v>
      </c>
      <c r="J6" s="270">
        <v>44630568.47</v>
      </c>
      <c r="K6" s="271">
        <v>15.007420086051159</v>
      </c>
      <c r="M6" s="261"/>
    </row>
    <row r="7" spans="2:11" ht="15">
      <c r="B7" s="371"/>
      <c r="C7" s="292" t="s">
        <v>120</v>
      </c>
      <c r="D7" s="273">
        <v>26397881.4223</v>
      </c>
      <c r="E7" s="274">
        <v>23647238.1323</v>
      </c>
      <c r="F7" s="274">
        <v>26262475.5246</v>
      </c>
      <c r="G7" s="275">
        <v>11.059377749183398</v>
      </c>
      <c r="H7" s="274">
        <v>21992787.71</v>
      </c>
      <c r="I7" s="274">
        <v>19654306.25</v>
      </c>
      <c r="J7" s="274">
        <v>21600484.99</v>
      </c>
      <c r="K7" s="275">
        <v>9.902047496588695</v>
      </c>
    </row>
    <row r="8" spans="2:11" ht="15">
      <c r="B8" s="371"/>
      <c r="C8" s="292" t="s">
        <v>75</v>
      </c>
      <c r="D8" s="273">
        <v>8273486.2846</v>
      </c>
      <c r="E8" s="274">
        <v>7608609.6846</v>
      </c>
      <c r="F8" s="274">
        <v>8004772.8169</v>
      </c>
      <c r="G8" s="275">
        <v>5.206774282321813</v>
      </c>
      <c r="H8" s="274">
        <v>10044832.08</v>
      </c>
      <c r="I8" s="274">
        <v>9265480.3</v>
      </c>
      <c r="J8" s="274">
        <v>9328046.06</v>
      </c>
      <c r="K8" s="275">
        <v>0.6752565217800877</v>
      </c>
    </row>
    <row r="9" spans="2:11" ht="15">
      <c r="B9" s="371"/>
      <c r="C9" s="292" t="s">
        <v>89</v>
      </c>
      <c r="D9" s="273">
        <v>9058523.5615</v>
      </c>
      <c r="E9" s="274">
        <v>8062718.5615</v>
      </c>
      <c r="F9" s="274">
        <v>9760492.0615</v>
      </c>
      <c r="G9" s="275">
        <v>21.05708499000545</v>
      </c>
      <c r="H9" s="274">
        <v>7143811.77</v>
      </c>
      <c r="I9" s="274">
        <v>6412283.17</v>
      </c>
      <c r="J9" s="274">
        <v>7377224.68</v>
      </c>
      <c r="K9" s="275">
        <v>15.048329657593706</v>
      </c>
    </row>
    <row r="10" spans="2:11" ht="15">
      <c r="B10" s="371"/>
      <c r="C10" s="292" t="s">
        <v>118</v>
      </c>
      <c r="D10" s="273">
        <v>1027063.3901</v>
      </c>
      <c r="E10" s="274">
        <v>979131.8091</v>
      </c>
      <c r="F10" s="274">
        <v>1113482.2304</v>
      </c>
      <c r="G10" s="275">
        <v>13.721382560688378</v>
      </c>
      <c r="H10" s="274">
        <v>1409431.11</v>
      </c>
      <c r="I10" s="274">
        <v>1323684.58</v>
      </c>
      <c r="J10" s="274">
        <v>1644115.33</v>
      </c>
      <c r="K10" s="275">
        <v>24.20748529079337</v>
      </c>
    </row>
    <row r="11" spans="2:11" ht="15">
      <c r="B11" s="371"/>
      <c r="C11" s="292" t="s">
        <v>94</v>
      </c>
      <c r="D11" s="273">
        <v>483246.3069</v>
      </c>
      <c r="E11" s="274">
        <v>414376.3069</v>
      </c>
      <c r="F11" s="274">
        <v>567564.15</v>
      </c>
      <c r="G11" s="275">
        <v>36.96829199671598</v>
      </c>
      <c r="H11" s="274">
        <v>445261.41</v>
      </c>
      <c r="I11" s="274">
        <v>382164.94</v>
      </c>
      <c r="J11" s="274">
        <v>579782.07</v>
      </c>
      <c r="K11" s="275">
        <v>51.70990567580582</v>
      </c>
    </row>
    <row r="12" spans="2:11" ht="15">
      <c r="B12" s="371"/>
      <c r="C12" s="292" t="s">
        <v>80</v>
      </c>
      <c r="D12" s="273">
        <v>66510.2308</v>
      </c>
      <c r="E12" s="274">
        <v>0</v>
      </c>
      <c r="F12" s="274">
        <v>33147.06</v>
      </c>
      <c r="G12" s="275" t="s">
        <v>132</v>
      </c>
      <c r="H12" s="274">
        <v>306689.76</v>
      </c>
      <c r="I12" s="274">
        <v>0</v>
      </c>
      <c r="J12" s="274">
        <v>136811.13</v>
      </c>
      <c r="K12" s="275" t="s">
        <v>132</v>
      </c>
    </row>
    <row r="13" spans="2:11" ht="15">
      <c r="B13" s="371"/>
      <c r="C13" s="292" t="s">
        <v>206</v>
      </c>
      <c r="D13" s="273">
        <v>48002</v>
      </c>
      <c r="E13" s="274">
        <v>48002</v>
      </c>
      <c r="F13" s="274">
        <v>0</v>
      </c>
      <c r="G13" s="275">
        <v>-100</v>
      </c>
      <c r="H13" s="274">
        <v>37312</v>
      </c>
      <c r="I13" s="274">
        <v>37312</v>
      </c>
      <c r="J13" s="274">
        <v>0</v>
      </c>
      <c r="K13" s="275">
        <v>-100</v>
      </c>
    </row>
    <row r="14" spans="2:11" ht="15">
      <c r="B14" s="371"/>
      <c r="C14" s="292" t="s">
        <v>111</v>
      </c>
      <c r="D14" s="273">
        <v>7525.8</v>
      </c>
      <c r="E14" s="274">
        <v>7525.8</v>
      </c>
      <c r="F14" s="274">
        <v>0</v>
      </c>
      <c r="G14" s="275">
        <v>-100</v>
      </c>
      <c r="H14" s="274">
        <v>32601.06</v>
      </c>
      <c r="I14" s="274">
        <v>32601.06</v>
      </c>
      <c r="J14" s="274">
        <v>0</v>
      </c>
      <c r="K14" s="275">
        <v>-100</v>
      </c>
    </row>
    <row r="15" spans="2:11" ht="15">
      <c r="B15" s="371"/>
      <c r="C15" s="292" t="s">
        <v>95</v>
      </c>
      <c r="D15" s="273">
        <v>25200</v>
      </c>
      <c r="E15" s="274">
        <v>0</v>
      </c>
      <c r="F15" s="274">
        <v>90000</v>
      </c>
      <c r="G15" s="275" t="s">
        <v>132</v>
      </c>
      <c r="H15" s="274">
        <v>18144</v>
      </c>
      <c r="I15" s="274">
        <v>0</v>
      </c>
      <c r="J15" s="274">
        <v>71316</v>
      </c>
      <c r="K15" s="275" t="s">
        <v>132</v>
      </c>
    </row>
    <row r="16" spans="2:11" ht="15">
      <c r="B16" s="371"/>
      <c r="C16" s="292" t="s">
        <v>73</v>
      </c>
      <c r="D16" s="273">
        <v>4200</v>
      </c>
      <c r="E16" s="274">
        <v>4200</v>
      </c>
      <c r="F16" s="274">
        <v>7495</v>
      </c>
      <c r="G16" s="275">
        <v>78.45238095238096</v>
      </c>
      <c r="H16" s="274">
        <v>9165.99</v>
      </c>
      <c r="I16" s="274">
        <v>9165.99</v>
      </c>
      <c r="J16" s="274">
        <v>14048.6</v>
      </c>
      <c r="K16" s="275">
        <v>53.268768567279714</v>
      </c>
    </row>
    <row r="17" spans="2:11" ht="15">
      <c r="B17" s="371"/>
      <c r="C17" s="292" t="s">
        <v>77</v>
      </c>
      <c r="D17" s="273">
        <v>3037.44</v>
      </c>
      <c r="E17" s="274">
        <v>3037.44</v>
      </c>
      <c r="F17" s="274">
        <v>5464.76</v>
      </c>
      <c r="G17" s="275">
        <v>79.91334808259587</v>
      </c>
      <c r="H17" s="274">
        <v>8104.66</v>
      </c>
      <c r="I17" s="274">
        <v>8104.66</v>
      </c>
      <c r="J17" s="274">
        <v>14836.95</v>
      </c>
      <c r="K17" s="275">
        <v>83.0669022512974</v>
      </c>
    </row>
    <row r="18" spans="2:11" ht="15">
      <c r="B18" s="371"/>
      <c r="C18" s="292" t="s">
        <v>97</v>
      </c>
      <c r="D18" s="273">
        <v>1890</v>
      </c>
      <c r="E18" s="274">
        <v>1890</v>
      </c>
      <c r="F18" s="274">
        <v>0</v>
      </c>
      <c r="G18" s="275">
        <v>-100</v>
      </c>
      <c r="H18" s="274">
        <v>2455.39</v>
      </c>
      <c r="I18" s="274">
        <v>2455.39</v>
      </c>
      <c r="J18" s="274">
        <v>0</v>
      </c>
      <c r="K18" s="275">
        <v>-100</v>
      </c>
    </row>
    <row r="19" spans="2:11" s="162" customFormat="1" ht="15">
      <c r="B19" s="371"/>
      <c r="C19" s="292" t="s">
        <v>207</v>
      </c>
      <c r="D19" s="273">
        <v>119.68</v>
      </c>
      <c r="E19" s="274">
        <v>119.68</v>
      </c>
      <c r="F19" s="274">
        <v>0</v>
      </c>
      <c r="G19" s="275">
        <v>-100</v>
      </c>
      <c r="H19" s="274">
        <v>389.8</v>
      </c>
      <c r="I19" s="274">
        <v>389.8</v>
      </c>
      <c r="J19" s="274">
        <v>0</v>
      </c>
      <c r="K19" s="275">
        <v>-100</v>
      </c>
    </row>
    <row r="20" spans="2:11" ht="15">
      <c r="B20" s="371"/>
      <c r="C20" s="292" t="s">
        <v>252</v>
      </c>
      <c r="D20" s="273">
        <v>3.3</v>
      </c>
      <c r="E20" s="274">
        <v>3.3</v>
      </c>
      <c r="F20" s="274">
        <v>0</v>
      </c>
      <c r="G20" s="275">
        <v>-100</v>
      </c>
      <c r="H20" s="274">
        <v>12.96</v>
      </c>
      <c r="I20" s="274">
        <v>12.96</v>
      </c>
      <c r="J20" s="274">
        <v>0</v>
      </c>
      <c r="K20" s="275">
        <v>-100</v>
      </c>
    </row>
    <row r="21" spans="2:11" ht="15">
      <c r="B21" s="371"/>
      <c r="C21" s="292" t="s">
        <v>92</v>
      </c>
      <c r="D21" s="273">
        <v>0</v>
      </c>
      <c r="E21" s="274">
        <v>0</v>
      </c>
      <c r="F21" s="274">
        <v>580.29</v>
      </c>
      <c r="G21" s="275" t="s">
        <v>132</v>
      </c>
      <c r="H21" s="274">
        <v>0</v>
      </c>
      <c r="I21" s="274">
        <v>0</v>
      </c>
      <c r="J21" s="274">
        <v>2338.78</v>
      </c>
      <c r="K21" s="275" t="s">
        <v>132</v>
      </c>
    </row>
    <row r="22" spans="2:11" ht="15" customHeight="1">
      <c r="B22" s="371"/>
      <c r="C22" s="292" t="s">
        <v>86</v>
      </c>
      <c r="D22" s="273">
        <v>0</v>
      </c>
      <c r="E22" s="274">
        <v>0</v>
      </c>
      <c r="F22" s="274">
        <v>69984</v>
      </c>
      <c r="G22" s="275" t="s">
        <v>132</v>
      </c>
      <c r="H22" s="274">
        <v>0</v>
      </c>
      <c r="I22" s="274">
        <v>0</v>
      </c>
      <c r="J22" s="274">
        <v>95487.3</v>
      </c>
      <c r="K22" s="275" t="s">
        <v>132</v>
      </c>
    </row>
    <row r="23" spans="2:13" ht="15">
      <c r="B23" s="372"/>
      <c r="C23" s="292" t="s">
        <v>72</v>
      </c>
      <c r="D23" s="293">
        <v>0</v>
      </c>
      <c r="E23" s="294">
        <v>0</v>
      </c>
      <c r="F23" s="294">
        <v>23328</v>
      </c>
      <c r="G23" s="295" t="s">
        <v>132</v>
      </c>
      <c r="H23" s="294">
        <v>0</v>
      </c>
      <c r="I23" s="294">
        <v>0</v>
      </c>
      <c r="J23" s="294">
        <v>28929.96</v>
      </c>
      <c r="K23" s="295" t="s">
        <v>132</v>
      </c>
      <c r="M23" s="261"/>
    </row>
    <row r="24" spans="2:11" ht="14.25" customHeight="1">
      <c r="B24" s="296" t="s">
        <v>106</v>
      </c>
      <c r="C24" s="297"/>
      <c r="D24" s="280">
        <v>95236775.09619999</v>
      </c>
      <c r="E24" s="281">
        <v>88103262.3944</v>
      </c>
      <c r="F24" s="281">
        <v>101189959.41340002</v>
      </c>
      <c r="G24" s="282">
        <v>14.853816604902281</v>
      </c>
      <c r="H24" s="281">
        <v>82345096.22999997</v>
      </c>
      <c r="I24" s="281">
        <v>75934647.16999997</v>
      </c>
      <c r="J24" s="281">
        <v>85523990.32</v>
      </c>
      <c r="K24" s="298">
        <v>12.628416022703991</v>
      </c>
    </row>
    <row r="25" spans="2:11" ht="14.25" customHeight="1">
      <c r="B25" s="381" t="s">
        <v>85</v>
      </c>
      <c r="C25" s="291" t="s">
        <v>118</v>
      </c>
      <c r="D25" s="283">
        <v>594014.3076</v>
      </c>
      <c r="E25" s="284">
        <v>593663.6796</v>
      </c>
      <c r="F25" s="284">
        <v>468932.8228</v>
      </c>
      <c r="G25" s="285">
        <v>-21.010356719825175</v>
      </c>
      <c r="H25" s="284">
        <v>3919535.67</v>
      </c>
      <c r="I25" s="284">
        <v>3917548.53</v>
      </c>
      <c r="J25" s="284">
        <v>2348267.94</v>
      </c>
      <c r="K25" s="299">
        <v>-40.05771920839485</v>
      </c>
    </row>
    <row r="26" spans="2:11" ht="15">
      <c r="B26" s="385"/>
      <c r="C26" s="292" t="s">
        <v>120</v>
      </c>
      <c r="D26" s="273">
        <v>2474656.8</v>
      </c>
      <c r="E26" s="274">
        <v>2381548.8</v>
      </c>
      <c r="F26" s="274">
        <v>1927928</v>
      </c>
      <c r="G26" s="275">
        <v>-19.047302326956306</v>
      </c>
      <c r="H26" s="300">
        <v>2566092.42</v>
      </c>
      <c r="I26" s="300">
        <v>2474817.57</v>
      </c>
      <c r="J26" s="300">
        <v>2096762.86</v>
      </c>
      <c r="K26" s="301">
        <v>-15.276063762550374</v>
      </c>
    </row>
    <row r="27" spans="2:11" ht="15">
      <c r="B27" s="385"/>
      <c r="C27" s="292" t="s">
        <v>94</v>
      </c>
      <c r="D27" s="273">
        <v>938570</v>
      </c>
      <c r="E27" s="274">
        <v>938570</v>
      </c>
      <c r="F27" s="274">
        <v>1565420.2</v>
      </c>
      <c r="G27" s="275">
        <v>66.78779419755585</v>
      </c>
      <c r="H27" s="300">
        <v>1468278.25</v>
      </c>
      <c r="I27" s="300">
        <v>1468278.25</v>
      </c>
      <c r="J27" s="300">
        <v>2299380.23</v>
      </c>
      <c r="K27" s="301">
        <v>56.60384739745346</v>
      </c>
    </row>
    <row r="28" spans="2:11" ht="15">
      <c r="B28" s="385"/>
      <c r="C28" s="292" t="s">
        <v>80</v>
      </c>
      <c r="D28" s="273">
        <v>240797.1</v>
      </c>
      <c r="E28" s="274">
        <v>240797.1</v>
      </c>
      <c r="F28" s="274">
        <v>150890.7423</v>
      </c>
      <c r="G28" s="275">
        <v>-37.33697694033691</v>
      </c>
      <c r="H28" s="300">
        <v>1175078.93</v>
      </c>
      <c r="I28" s="300">
        <v>1175078.93</v>
      </c>
      <c r="J28" s="300">
        <v>790093.57</v>
      </c>
      <c r="K28" s="301">
        <v>-32.76251068513329</v>
      </c>
    </row>
    <row r="29" spans="2:11" ht="15">
      <c r="B29" s="385"/>
      <c r="C29" s="292" t="s">
        <v>92</v>
      </c>
      <c r="D29" s="273">
        <v>182120.899</v>
      </c>
      <c r="E29" s="274">
        <v>180829.8554</v>
      </c>
      <c r="F29" s="274">
        <v>202056.6457</v>
      </c>
      <c r="G29" s="275">
        <v>11.73854298176915</v>
      </c>
      <c r="H29" s="300">
        <v>912248.83</v>
      </c>
      <c r="I29" s="300">
        <v>910969.89</v>
      </c>
      <c r="J29" s="300">
        <v>934187.95</v>
      </c>
      <c r="K29" s="301">
        <v>2.548718706827935</v>
      </c>
    </row>
    <row r="30" spans="2:11" ht="15">
      <c r="B30" s="385"/>
      <c r="C30" s="292" t="s">
        <v>111</v>
      </c>
      <c r="D30" s="273">
        <v>35825.33</v>
      </c>
      <c r="E30" s="274">
        <v>28784.45</v>
      </c>
      <c r="F30" s="274">
        <v>55229.53</v>
      </c>
      <c r="G30" s="275">
        <v>91.872799376052</v>
      </c>
      <c r="H30" s="300">
        <v>178474.73</v>
      </c>
      <c r="I30" s="300">
        <v>151045.15</v>
      </c>
      <c r="J30" s="300">
        <v>253534.7</v>
      </c>
      <c r="K30" s="301">
        <v>67.85358550075922</v>
      </c>
    </row>
    <row r="31" spans="2:11" ht="15">
      <c r="B31" s="385"/>
      <c r="C31" s="292" t="s">
        <v>72</v>
      </c>
      <c r="D31" s="273">
        <v>43202.5192</v>
      </c>
      <c r="E31" s="274">
        <v>43202.5192</v>
      </c>
      <c r="F31" s="274">
        <v>0.2308</v>
      </c>
      <c r="G31" s="275">
        <v>-99.99946577189417</v>
      </c>
      <c r="H31" s="300">
        <v>54652.5</v>
      </c>
      <c r="I31" s="300">
        <v>54652.5</v>
      </c>
      <c r="J31" s="300">
        <v>49.06</v>
      </c>
      <c r="K31" s="301">
        <v>-99.9102328347285</v>
      </c>
    </row>
    <row r="32" spans="2:11" ht="15">
      <c r="B32" s="385"/>
      <c r="C32" s="292" t="s">
        <v>73</v>
      </c>
      <c r="D32" s="273">
        <v>7998.32</v>
      </c>
      <c r="E32" s="274">
        <v>7998.32</v>
      </c>
      <c r="F32" s="274">
        <v>38666.7463</v>
      </c>
      <c r="G32" s="275">
        <v>383.43585027855846</v>
      </c>
      <c r="H32" s="300">
        <v>30243.08</v>
      </c>
      <c r="I32" s="300">
        <v>30243.08</v>
      </c>
      <c r="J32" s="300">
        <v>21073.99</v>
      </c>
      <c r="K32" s="301">
        <v>-30.31797687272593</v>
      </c>
    </row>
    <row r="33" spans="2:11" ht="15">
      <c r="B33" s="385"/>
      <c r="C33" s="292" t="s">
        <v>77</v>
      </c>
      <c r="D33" s="273">
        <v>2134</v>
      </c>
      <c r="E33" s="274">
        <v>1656</v>
      </c>
      <c r="F33" s="274">
        <v>6827.6</v>
      </c>
      <c r="G33" s="275">
        <v>312.2946859903382</v>
      </c>
      <c r="H33" s="300">
        <v>9813.99</v>
      </c>
      <c r="I33" s="300">
        <v>7267.78</v>
      </c>
      <c r="J33" s="300">
        <v>41775.66</v>
      </c>
      <c r="K33" s="301">
        <v>474.80633701075163</v>
      </c>
    </row>
    <row r="34" spans="2:11" ht="15">
      <c r="B34" s="385"/>
      <c r="C34" s="292" t="s">
        <v>89</v>
      </c>
      <c r="D34" s="273">
        <v>2467.2</v>
      </c>
      <c r="E34" s="274">
        <v>2467.2</v>
      </c>
      <c r="F34" s="274">
        <v>12495</v>
      </c>
      <c r="G34" s="275">
        <v>406.4445525291829</v>
      </c>
      <c r="H34" s="300">
        <v>6526.12</v>
      </c>
      <c r="I34" s="300">
        <v>6526.12</v>
      </c>
      <c r="J34" s="300">
        <v>27781.73</v>
      </c>
      <c r="K34" s="301">
        <v>325.7005694041789</v>
      </c>
    </row>
    <row r="35" spans="2:11" ht="15">
      <c r="B35" s="385"/>
      <c r="C35" s="292" t="s">
        <v>96</v>
      </c>
      <c r="D35" s="273">
        <v>1015.5</v>
      </c>
      <c r="E35" s="274">
        <v>847.5</v>
      </c>
      <c r="F35" s="274">
        <v>829.68</v>
      </c>
      <c r="G35" s="275">
        <v>-2.102654867256648</v>
      </c>
      <c r="H35" s="300">
        <v>4649.29</v>
      </c>
      <c r="I35" s="300">
        <v>3898.92</v>
      </c>
      <c r="J35" s="300">
        <v>10475.15</v>
      </c>
      <c r="K35" s="301">
        <v>168.66799011008175</v>
      </c>
    </row>
    <row r="36" spans="2:11" ht="15">
      <c r="B36" s="385"/>
      <c r="C36" s="292" t="s">
        <v>74</v>
      </c>
      <c r="D36" s="273">
        <v>514.8</v>
      </c>
      <c r="E36" s="274">
        <v>514.8</v>
      </c>
      <c r="F36" s="274">
        <v>7228.8378</v>
      </c>
      <c r="G36" s="275">
        <v>1304.203146853147</v>
      </c>
      <c r="H36" s="300">
        <v>3918.34</v>
      </c>
      <c r="I36" s="300">
        <v>3918.34</v>
      </c>
      <c r="J36" s="300">
        <v>52202.51</v>
      </c>
      <c r="K36" s="301">
        <v>1232.2608553622197</v>
      </c>
    </row>
    <row r="37" spans="2:11" ht="15">
      <c r="B37" s="385"/>
      <c r="C37" s="292" t="s">
        <v>97</v>
      </c>
      <c r="D37" s="273">
        <v>474.4015</v>
      </c>
      <c r="E37" s="274">
        <v>474.4015</v>
      </c>
      <c r="F37" s="274">
        <v>32.3652</v>
      </c>
      <c r="G37" s="275">
        <v>-93.17767755793352</v>
      </c>
      <c r="H37" s="300">
        <v>1944.21</v>
      </c>
      <c r="I37" s="300">
        <v>1944.21</v>
      </c>
      <c r="J37" s="300">
        <v>448.07</v>
      </c>
      <c r="K37" s="301">
        <v>-76.95362126519254</v>
      </c>
    </row>
    <row r="38" spans="2:11" s="162" customFormat="1" ht="15">
      <c r="B38" s="385"/>
      <c r="C38" s="292" t="s">
        <v>150</v>
      </c>
      <c r="D38" s="273">
        <v>80.24</v>
      </c>
      <c r="E38" s="274">
        <v>80.24</v>
      </c>
      <c r="F38" s="274">
        <v>61.02</v>
      </c>
      <c r="G38" s="275">
        <v>-23.9531405782652</v>
      </c>
      <c r="H38" s="300">
        <v>825.82</v>
      </c>
      <c r="I38" s="300">
        <v>825.82</v>
      </c>
      <c r="J38" s="300">
        <v>519.51</v>
      </c>
      <c r="K38" s="301">
        <v>-37.091618028141724</v>
      </c>
    </row>
    <row r="39" spans="2:11" ht="15">
      <c r="B39" s="385"/>
      <c r="C39" s="292" t="s">
        <v>76</v>
      </c>
      <c r="D39" s="273">
        <v>3600</v>
      </c>
      <c r="E39" s="274">
        <v>3600</v>
      </c>
      <c r="F39" s="274">
        <v>1800</v>
      </c>
      <c r="G39" s="275">
        <v>-50</v>
      </c>
      <c r="H39" s="300">
        <v>597.7</v>
      </c>
      <c r="I39" s="300">
        <v>597.7</v>
      </c>
      <c r="J39" s="300">
        <v>490.98</v>
      </c>
      <c r="K39" s="301">
        <v>-17.85511125982935</v>
      </c>
    </row>
    <row r="40" spans="2:11" ht="15">
      <c r="B40" s="385"/>
      <c r="C40" s="292" t="s">
        <v>90</v>
      </c>
      <c r="D40" s="273">
        <v>44.6602</v>
      </c>
      <c r="E40" s="274">
        <v>44.6602</v>
      </c>
      <c r="F40" s="274">
        <v>25292.8</v>
      </c>
      <c r="G40" s="275">
        <v>56533.87087384292</v>
      </c>
      <c r="H40" s="300">
        <v>533.69</v>
      </c>
      <c r="I40" s="300">
        <v>533.69</v>
      </c>
      <c r="J40" s="300">
        <v>157100.83</v>
      </c>
      <c r="K40" s="301">
        <v>29336.71981862129</v>
      </c>
    </row>
    <row r="41" spans="2:11" ht="15">
      <c r="B41" s="385"/>
      <c r="C41" s="292" t="s">
        <v>259</v>
      </c>
      <c r="D41" s="273">
        <v>0</v>
      </c>
      <c r="E41" s="274">
        <v>0</v>
      </c>
      <c r="F41" s="274">
        <v>4280.32</v>
      </c>
      <c r="G41" s="275" t="s">
        <v>132</v>
      </c>
      <c r="H41" s="300">
        <v>0</v>
      </c>
      <c r="I41" s="300">
        <v>0</v>
      </c>
      <c r="J41" s="300">
        <v>26525.11</v>
      </c>
      <c r="K41" s="301" t="s">
        <v>132</v>
      </c>
    </row>
    <row r="42" spans="2:11" ht="15">
      <c r="B42" s="385"/>
      <c r="C42" s="292" t="s">
        <v>169</v>
      </c>
      <c r="D42" s="273">
        <v>0</v>
      </c>
      <c r="E42" s="274">
        <v>0</v>
      </c>
      <c r="F42" s="274">
        <v>19.44</v>
      </c>
      <c r="G42" s="275" t="s">
        <v>132</v>
      </c>
      <c r="H42" s="300">
        <v>0</v>
      </c>
      <c r="I42" s="300">
        <v>0</v>
      </c>
      <c r="J42" s="300">
        <v>189.69</v>
      </c>
      <c r="K42" s="301" t="s">
        <v>132</v>
      </c>
    </row>
    <row r="43" spans="2:11" ht="15">
      <c r="B43" s="385"/>
      <c r="C43" s="292" t="s">
        <v>162</v>
      </c>
      <c r="D43" s="273">
        <v>0</v>
      </c>
      <c r="E43" s="274">
        <v>0</v>
      </c>
      <c r="F43" s="274">
        <v>3.4615</v>
      </c>
      <c r="G43" s="275" t="s">
        <v>132</v>
      </c>
      <c r="H43" s="300">
        <v>0</v>
      </c>
      <c r="I43" s="300">
        <v>0</v>
      </c>
      <c r="J43" s="300">
        <v>258.76</v>
      </c>
      <c r="K43" s="301" t="s">
        <v>132</v>
      </c>
    </row>
    <row r="44" spans="2:11" ht="15">
      <c r="B44" s="382"/>
      <c r="C44" s="292" t="s">
        <v>91</v>
      </c>
      <c r="D44" s="273">
        <v>0</v>
      </c>
      <c r="E44" s="274">
        <v>0</v>
      </c>
      <c r="F44" s="274">
        <v>12.3077</v>
      </c>
      <c r="G44" s="275" t="s">
        <v>132</v>
      </c>
      <c r="H44" s="300">
        <v>0</v>
      </c>
      <c r="I44" s="300">
        <v>0</v>
      </c>
      <c r="J44" s="300">
        <v>187.4</v>
      </c>
      <c r="K44" s="301" t="s">
        <v>132</v>
      </c>
    </row>
    <row r="45" spans="2:11" ht="15">
      <c r="B45" s="296" t="s">
        <v>107</v>
      </c>
      <c r="C45" s="297"/>
      <c r="D45" s="280">
        <v>4527516.0775</v>
      </c>
      <c r="E45" s="281">
        <v>4425079.525900001</v>
      </c>
      <c r="F45" s="281">
        <v>4468007.7501</v>
      </c>
      <c r="G45" s="282">
        <v>0.9701119256442681</v>
      </c>
      <c r="H45" s="281">
        <v>10333413.57</v>
      </c>
      <c r="I45" s="281">
        <v>10208146.479999999</v>
      </c>
      <c r="J45" s="281">
        <v>9061305.700000001</v>
      </c>
      <c r="K45" s="298">
        <v>-11.234564298689387</v>
      </c>
    </row>
    <row r="46" spans="2:11" ht="15">
      <c r="B46" s="386" t="s">
        <v>71</v>
      </c>
      <c r="C46" s="291" t="s">
        <v>89</v>
      </c>
      <c r="D46" s="283">
        <v>3356955.862</v>
      </c>
      <c r="E46" s="284">
        <v>3025435.862</v>
      </c>
      <c r="F46" s="284">
        <v>2544555.82</v>
      </c>
      <c r="G46" s="285">
        <v>-15.894570697727794</v>
      </c>
      <c r="H46" s="284">
        <v>4107128.67</v>
      </c>
      <c r="I46" s="284">
        <v>3674497.49</v>
      </c>
      <c r="J46" s="284">
        <v>3354681.05</v>
      </c>
      <c r="K46" s="299">
        <v>-8.703678281734263</v>
      </c>
    </row>
    <row r="47" spans="2:11" s="162" customFormat="1" ht="15">
      <c r="B47" s="387"/>
      <c r="C47" s="292" t="s">
        <v>120</v>
      </c>
      <c r="D47" s="273">
        <v>1848136.1</v>
      </c>
      <c r="E47" s="274">
        <v>1758801.1</v>
      </c>
      <c r="F47" s="274">
        <v>2761425</v>
      </c>
      <c r="G47" s="275">
        <v>57.0060992115595</v>
      </c>
      <c r="H47" s="300">
        <v>2229245.02</v>
      </c>
      <c r="I47" s="300">
        <v>2116659.2</v>
      </c>
      <c r="J47" s="300">
        <v>3586490.6</v>
      </c>
      <c r="K47" s="301">
        <v>69.44109850088289</v>
      </c>
    </row>
    <row r="48" spans="2:11" s="162" customFormat="1" ht="15">
      <c r="B48" s="387"/>
      <c r="C48" s="292" t="s">
        <v>118</v>
      </c>
      <c r="D48" s="273">
        <v>949902.502</v>
      </c>
      <c r="E48" s="274">
        <v>872078.502</v>
      </c>
      <c r="F48" s="274">
        <v>495997.3254</v>
      </c>
      <c r="G48" s="275">
        <v>-43.124692987787924</v>
      </c>
      <c r="H48" s="300">
        <v>1392843.82</v>
      </c>
      <c r="I48" s="300">
        <v>1273727.54</v>
      </c>
      <c r="J48" s="300">
        <v>740543.92</v>
      </c>
      <c r="K48" s="301">
        <v>-41.86009984521494</v>
      </c>
    </row>
    <row r="49" spans="2:11" s="162" customFormat="1" ht="15">
      <c r="B49" s="387"/>
      <c r="C49" s="292" t="s">
        <v>162</v>
      </c>
      <c r="D49" s="273">
        <v>523656.06</v>
      </c>
      <c r="E49" s="274">
        <v>458834.56</v>
      </c>
      <c r="F49" s="274">
        <v>754001</v>
      </c>
      <c r="G49" s="275">
        <v>64.32960062990895</v>
      </c>
      <c r="H49" s="300">
        <v>582349.06</v>
      </c>
      <c r="I49" s="300">
        <v>506250.97</v>
      </c>
      <c r="J49" s="300">
        <v>898568.37</v>
      </c>
      <c r="K49" s="301">
        <v>77.49464657815865</v>
      </c>
    </row>
    <row r="50" spans="2:11" ht="15">
      <c r="B50" s="387"/>
      <c r="C50" s="292" t="s">
        <v>90</v>
      </c>
      <c r="D50" s="273">
        <v>206044.8</v>
      </c>
      <c r="E50" s="274">
        <v>206044.8</v>
      </c>
      <c r="F50" s="274">
        <v>125859</v>
      </c>
      <c r="G50" s="275">
        <v>-38.916682197269715</v>
      </c>
      <c r="H50" s="300">
        <v>281750</v>
      </c>
      <c r="I50" s="300">
        <v>281750</v>
      </c>
      <c r="J50" s="300">
        <v>172297.54</v>
      </c>
      <c r="K50" s="301">
        <v>-38.847368234250226</v>
      </c>
    </row>
    <row r="51" spans="2:11" ht="12.75" customHeight="1">
      <c r="B51" s="387"/>
      <c r="C51" s="292" t="s">
        <v>95</v>
      </c>
      <c r="D51" s="273">
        <v>108900</v>
      </c>
      <c r="E51" s="274">
        <v>108900</v>
      </c>
      <c r="F51" s="274">
        <v>18150</v>
      </c>
      <c r="G51" s="275">
        <v>-83.33333333333334</v>
      </c>
      <c r="H51" s="300">
        <v>140524.55</v>
      </c>
      <c r="I51" s="300">
        <v>140524.55</v>
      </c>
      <c r="J51" s="300">
        <v>27129.77</v>
      </c>
      <c r="K51" s="301">
        <v>-80.6939285697766</v>
      </c>
    </row>
    <row r="52" spans="2:11" ht="15">
      <c r="B52" s="387"/>
      <c r="C52" s="292" t="s">
        <v>73</v>
      </c>
      <c r="D52" s="273">
        <v>140</v>
      </c>
      <c r="E52" s="274">
        <v>140</v>
      </c>
      <c r="F52" s="274">
        <v>0</v>
      </c>
      <c r="G52" s="275">
        <v>-100</v>
      </c>
      <c r="H52" s="300">
        <v>1891.74</v>
      </c>
      <c r="I52" s="300">
        <v>1891.74</v>
      </c>
      <c r="J52" s="300">
        <v>0</v>
      </c>
      <c r="K52" s="301">
        <v>-100</v>
      </c>
    </row>
    <row r="53" spans="2:11" ht="15">
      <c r="B53" s="387"/>
      <c r="C53" s="292" t="s">
        <v>111</v>
      </c>
      <c r="D53" s="273">
        <v>16.5</v>
      </c>
      <c r="E53" s="274">
        <v>16.5</v>
      </c>
      <c r="F53" s="274">
        <v>0</v>
      </c>
      <c r="G53" s="275">
        <v>-100</v>
      </c>
      <c r="H53" s="300">
        <v>348.7</v>
      </c>
      <c r="I53" s="300">
        <v>348.7</v>
      </c>
      <c r="J53" s="300">
        <v>0</v>
      </c>
      <c r="K53" s="301">
        <v>-100</v>
      </c>
    </row>
    <row r="54" spans="2:11" ht="15">
      <c r="B54" s="387"/>
      <c r="C54" s="292" t="s">
        <v>161</v>
      </c>
      <c r="D54" s="273">
        <v>9</v>
      </c>
      <c r="E54" s="274">
        <v>9</v>
      </c>
      <c r="F54" s="274">
        <v>3.9</v>
      </c>
      <c r="G54" s="275">
        <v>-56.666666666666664</v>
      </c>
      <c r="H54" s="300">
        <v>170.42</v>
      </c>
      <c r="I54" s="300">
        <v>170.42</v>
      </c>
      <c r="J54" s="300">
        <v>122.65</v>
      </c>
      <c r="K54" s="301">
        <v>-28.030747564839796</v>
      </c>
    </row>
    <row r="55" spans="2:11" ht="15">
      <c r="B55" s="387"/>
      <c r="C55" s="292" t="s">
        <v>91</v>
      </c>
      <c r="D55" s="273">
        <v>15</v>
      </c>
      <c r="E55" s="274">
        <v>15</v>
      </c>
      <c r="F55" s="274">
        <v>0</v>
      </c>
      <c r="G55" s="275">
        <v>-100</v>
      </c>
      <c r="H55" s="300">
        <v>20.85</v>
      </c>
      <c r="I55" s="300">
        <v>20.85</v>
      </c>
      <c r="J55" s="300">
        <v>0</v>
      </c>
      <c r="K55" s="301">
        <v>-100</v>
      </c>
    </row>
    <row r="56" spans="2:11" ht="15">
      <c r="B56" s="388"/>
      <c r="C56" s="292" t="s">
        <v>249</v>
      </c>
      <c r="D56" s="273">
        <v>0</v>
      </c>
      <c r="E56" s="274">
        <v>0</v>
      </c>
      <c r="F56" s="274">
        <v>132000</v>
      </c>
      <c r="G56" s="275" t="s">
        <v>132</v>
      </c>
      <c r="H56" s="300">
        <v>0</v>
      </c>
      <c r="I56" s="300">
        <v>0</v>
      </c>
      <c r="J56" s="300">
        <v>169620.01</v>
      </c>
      <c r="K56" s="301" t="s">
        <v>132</v>
      </c>
    </row>
    <row r="57" spans="2:11" ht="15">
      <c r="B57" s="296" t="s">
        <v>108</v>
      </c>
      <c r="C57" s="297"/>
      <c r="D57" s="280">
        <v>6993775.824</v>
      </c>
      <c r="E57" s="281">
        <v>6430275.324</v>
      </c>
      <c r="F57" s="281">
        <v>6831992.045400001</v>
      </c>
      <c r="G57" s="282">
        <v>6.247270935672944</v>
      </c>
      <c r="H57" s="281">
        <v>8736272.83</v>
      </c>
      <c r="I57" s="281">
        <v>7995841.46</v>
      </c>
      <c r="J57" s="281">
        <v>8949453.91</v>
      </c>
      <c r="K57" s="298">
        <v>11.926355153119816</v>
      </c>
    </row>
    <row r="58" spans="2:11" ht="15">
      <c r="B58" s="381" t="s">
        <v>79</v>
      </c>
      <c r="C58" s="291" t="s">
        <v>120</v>
      </c>
      <c r="D58" s="283">
        <v>513302.2692</v>
      </c>
      <c r="E58" s="284">
        <v>453302.2692</v>
      </c>
      <c r="F58" s="284">
        <v>713550.5</v>
      </c>
      <c r="G58" s="285">
        <v>57.41163203513035</v>
      </c>
      <c r="H58" s="284">
        <v>546199.5</v>
      </c>
      <c r="I58" s="284">
        <v>493190.86</v>
      </c>
      <c r="J58" s="284">
        <v>750231.05</v>
      </c>
      <c r="K58" s="299">
        <v>52.117792693887324</v>
      </c>
    </row>
    <row r="59" spans="2:11" ht="15">
      <c r="B59" s="385"/>
      <c r="C59" s="292" t="s">
        <v>118</v>
      </c>
      <c r="D59" s="273">
        <v>323190</v>
      </c>
      <c r="E59" s="274">
        <v>323190</v>
      </c>
      <c r="F59" s="274">
        <v>0</v>
      </c>
      <c r="G59" s="275">
        <v>-100</v>
      </c>
      <c r="H59" s="300">
        <v>351811.57</v>
      </c>
      <c r="I59" s="300">
        <v>351811.57</v>
      </c>
      <c r="J59" s="300">
        <v>0</v>
      </c>
      <c r="K59" s="301">
        <v>-100</v>
      </c>
    </row>
    <row r="60" spans="2:11" ht="15">
      <c r="B60" s="385"/>
      <c r="C60" s="292" t="s">
        <v>95</v>
      </c>
      <c r="D60" s="273">
        <v>467750</v>
      </c>
      <c r="E60" s="274">
        <v>404750</v>
      </c>
      <c r="F60" s="274">
        <v>243500</v>
      </c>
      <c r="G60" s="275">
        <v>-39.839407041383566</v>
      </c>
      <c r="H60" s="300">
        <v>336456.42</v>
      </c>
      <c r="I60" s="300">
        <v>289128.49</v>
      </c>
      <c r="J60" s="300">
        <v>178824.22</v>
      </c>
      <c r="K60" s="301">
        <v>-38.15060563557745</v>
      </c>
    </row>
    <row r="61" spans="2:11" ht="15">
      <c r="B61" s="385"/>
      <c r="C61" s="292" t="s">
        <v>89</v>
      </c>
      <c r="D61" s="273">
        <v>260000</v>
      </c>
      <c r="E61" s="274">
        <v>220000</v>
      </c>
      <c r="F61" s="274">
        <v>470350</v>
      </c>
      <c r="G61" s="275">
        <v>113.79545454545456</v>
      </c>
      <c r="H61" s="300">
        <v>192440</v>
      </c>
      <c r="I61" s="300">
        <v>161120</v>
      </c>
      <c r="J61" s="300">
        <v>372846.91</v>
      </c>
      <c r="K61" s="301">
        <v>131.4094525819265</v>
      </c>
    </row>
    <row r="62" spans="2:11" ht="15">
      <c r="B62" s="385"/>
      <c r="C62" s="292" t="s">
        <v>93</v>
      </c>
      <c r="D62" s="273">
        <v>210000</v>
      </c>
      <c r="E62" s="274">
        <v>189000</v>
      </c>
      <c r="F62" s="274">
        <v>164021</v>
      </c>
      <c r="G62" s="275">
        <v>-13.216402116402115</v>
      </c>
      <c r="H62" s="300">
        <v>149141.53</v>
      </c>
      <c r="I62" s="300">
        <v>133601.53</v>
      </c>
      <c r="J62" s="300">
        <v>142595.96</v>
      </c>
      <c r="K62" s="301">
        <v>6.732280685707703</v>
      </c>
    </row>
    <row r="63" spans="2:11" ht="15">
      <c r="B63" s="385"/>
      <c r="C63" s="292" t="s">
        <v>91</v>
      </c>
      <c r="D63" s="273">
        <v>164606.3077</v>
      </c>
      <c r="E63" s="274">
        <v>164606.3077</v>
      </c>
      <c r="F63" s="274">
        <v>47000</v>
      </c>
      <c r="G63" s="275">
        <v>-71.44702371572606</v>
      </c>
      <c r="H63" s="300">
        <v>95734.19</v>
      </c>
      <c r="I63" s="300">
        <v>95734.19</v>
      </c>
      <c r="J63" s="300">
        <v>27260</v>
      </c>
      <c r="K63" s="301">
        <v>-71.52532444260508</v>
      </c>
    </row>
    <row r="64" spans="2:11" ht="15">
      <c r="B64" s="385"/>
      <c r="C64" s="292" t="s">
        <v>159</v>
      </c>
      <c r="D64" s="273">
        <v>140360</v>
      </c>
      <c r="E64" s="274">
        <v>140360</v>
      </c>
      <c r="F64" s="274">
        <v>0</v>
      </c>
      <c r="G64" s="275">
        <v>-100</v>
      </c>
      <c r="H64" s="300">
        <v>92357.54</v>
      </c>
      <c r="I64" s="300">
        <v>92357.54</v>
      </c>
      <c r="J64" s="300">
        <v>0</v>
      </c>
      <c r="K64" s="301">
        <v>-100</v>
      </c>
    </row>
    <row r="65" spans="2:11" s="162" customFormat="1" ht="15">
      <c r="B65" s="385"/>
      <c r="C65" s="292" t="s">
        <v>94</v>
      </c>
      <c r="D65" s="273">
        <v>22000</v>
      </c>
      <c r="E65" s="274">
        <v>22000</v>
      </c>
      <c r="F65" s="274">
        <v>22500</v>
      </c>
      <c r="G65" s="275">
        <v>2.2727272727272707</v>
      </c>
      <c r="H65" s="300">
        <v>14365</v>
      </c>
      <c r="I65" s="300">
        <v>14365</v>
      </c>
      <c r="J65" s="300">
        <v>19305</v>
      </c>
      <c r="K65" s="301">
        <v>34.389140271493225</v>
      </c>
    </row>
    <row r="66" spans="2:11" ht="15">
      <c r="B66" s="385"/>
      <c r="C66" s="292" t="s">
        <v>103</v>
      </c>
      <c r="D66" s="273">
        <v>17500</v>
      </c>
      <c r="E66" s="274">
        <v>0</v>
      </c>
      <c r="F66" s="274">
        <v>17500</v>
      </c>
      <c r="G66" s="275" t="s">
        <v>132</v>
      </c>
      <c r="H66" s="300">
        <v>13410.36</v>
      </c>
      <c r="I66" s="300">
        <v>0</v>
      </c>
      <c r="J66" s="300">
        <v>10885</v>
      </c>
      <c r="K66" s="301" t="s">
        <v>132</v>
      </c>
    </row>
    <row r="67" spans="2:11" ht="12.75" customHeight="1">
      <c r="B67" s="385"/>
      <c r="C67" s="292" t="s">
        <v>73</v>
      </c>
      <c r="D67" s="273">
        <v>2128</v>
      </c>
      <c r="E67" s="274">
        <v>2128</v>
      </c>
      <c r="F67" s="274">
        <v>44.4077</v>
      </c>
      <c r="G67" s="275">
        <v>-97.91317199248121</v>
      </c>
      <c r="H67" s="300">
        <v>5393.3</v>
      </c>
      <c r="I67" s="300">
        <v>5393.3</v>
      </c>
      <c r="J67" s="300">
        <v>111.48</v>
      </c>
      <c r="K67" s="301">
        <v>-97.93299093319489</v>
      </c>
    </row>
    <row r="68" spans="2:11" ht="15">
      <c r="B68" s="385"/>
      <c r="C68" s="292" t="s">
        <v>96</v>
      </c>
      <c r="D68" s="273">
        <v>3305.7837</v>
      </c>
      <c r="E68" s="274">
        <v>2000</v>
      </c>
      <c r="F68" s="274">
        <v>3298.0658</v>
      </c>
      <c r="G68" s="275">
        <v>64.90329</v>
      </c>
      <c r="H68" s="300">
        <v>4200.84</v>
      </c>
      <c r="I68" s="300">
        <v>1395.58</v>
      </c>
      <c r="J68" s="300">
        <v>5252.94</v>
      </c>
      <c r="K68" s="301">
        <v>276.3983433411198</v>
      </c>
    </row>
    <row r="69" spans="2:11" s="162" customFormat="1" ht="15">
      <c r="B69" s="385"/>
      <c r="C69" s="292" t="s">
        <v>92</v>
      </c>
      <c r="D69" s="273">
        <v>833.5257</v>
      </c>
      <c r="E69" s="274">
        <v>563.1657</v>
      </c>
      <c r="F69" s="274">
        <v>881.6</v>
      </c>
      <c r="G69" s="275">
        <v>56.543624727145136</v>
      </c>
      <c r="H69" s="300">
        <v>1303.65</v>
      </c>
      <c r="I69" s="300">
        <v>810.74</v>
      </c>
      <c r="J69" s="300">
        <v>683.79</v>
      </c>
      <c r="K69" s="301">
        <v>-15.658534178651607</v>
      </c>
    </row>
    <row r="70" spans="2:11" ht="15">
      <c r="B70" s="385"/>
      <c r="C70" s="292" t="s">
        <v>169</v>
      </c>
      <c r="D70" s="273">
        <v>352.5</v>
      </c>
      <c r="E70" s="274">
        <v>0</v>
      </c>
      <c r="F70" s="274">
        <v>0</v>
      </c>
      <c r="G70" s="275" t="s">
        <v>132</v>
      </c>
      <c r="H70" s="300">
        <v>409.65</v>
      </c>
      <c r="I70" s="300">
        <v>0</v>
      </c>
      <c r="J70" s="300">
        <v>0</v>
      </c>
      <c r="K70" s="301" t="s">
        <v>132</v>
      </c>
    </row>
    <row r="71" spans="2:11" s="162" customFormat="1" ht="15">
      <c r="B71" s="385"/>
      <c r="C71" s="292" t="s">
        <v>211</v>
      </c>
      <c r="D71" s="273">
        <v>0</v>
      </c>
      <c r="E71" s="274">
        <v>0</v>
      </c>
      <c r="F71" s="274">
        <v>13.5846</v>
      </c>
      <c r="G71" s="275" t="s">
        <v>132</v>
      </c>
      <c r="H71" s="300">
        <v>0</v>
      </c>
      <c r="I71" s="300">
        <v>0</v>
      </c>
      <c r="J71" s="300">
        <v>67.81</v>
      </c>
      <c r="K71" s="301" t="s">
        <v>132</v>
      </c>
    </row>
    <row r="72" spans="2:11" ht="15">
      <c r="B72" s="385"/>
      <c r="C72" s="292" t="s">
        <v>80</v>
      </c>
      <c r="D72" s="273">
        <v>0</v>
      </c>
      <c r="E72" s="274">
        <v>0</v>
      </c>
      <c r="F72" s="274">
        <v>19.2</v>
      </c>
      <c r="G72" s="275" t="s">
        <v>132</v>
      </c>
      <c r="H72" s="300">
        <v>0</v>
      </c>
      <c r="I72" s="300">
        <v>0</v>
      </c>
      <c r="J72" s="300">
        <v>254.18</v>
      </c>
      <c r="K72" s="301" t="s">
        <v>132</v>
      </c>
    </row>
    <row r="73" spans="2:11" ht="12" customHeight="1">
      <c r="B73" s="382"/>
      <c r="C73" s="292" t="s">
        <v>150</v>
      </c>
      <c r="D73" s="273">
        <v>0</v>
      </c>
      <c r="E73" s="274">
        <v>0</v>
      </c>
      <c r="F73" s="274">
        <v>40</v>
      </c>
      <c r="G73" s="275" t="s">
        <v>132</v>
      </c>
      <c r="H73" s="300">
        <v>0</v>
      </c>
      <c r="I73" s="300">
        <v>0</v>
      </c>
      <c r="J73" s="300">
        <v>73.76</v>
      </c>
      <c r="K73" s="301" t="s">
        <v>132</v>
      </c>
    </row>
    <row r="74" spans="2:11" s="162" customFormat="1" ht="14.25" customHeight="1">
      <c r="B74" s="296" t="s">
        <v>109</v>
      </c>
      <c r="C74" s="297"/>
      <c r="D74" s="280">
        <v>2125328.3863000004</v>
      </c>
      <c r="E74" s="281">
        <v>1921899.7426</v>
      </c>
      <c r="F74" s="281">
        <v>1682718.3581</v>
      </c>
      <c r="G74" s="282">
        <v>-12.445050030363635</v>
      </c>
      <c r="H74" s="281">
        <v>1803223.55</v>
      </c>
      <c r="I74" s="281">
        <v>1638908.8000000003</v>
      </c>
      <c r="J74" s="281">
        <v>1508392.0999999999</v>
      </c>
      <c r="K74" s="298">
        <v>-7.96363409605223</v>
      </c>
    </row>
    <row r="75" spans="2:11" ht="15">
      <c r="B75" s="386" t="s">
        <v>223</v>
      </c>
      <c r="C75" s="291" t="s">
        <v>118</v>
      </c>
      <c r="D75" s="283">
        <v>13688.3538</v>
      </c>
      <c r="E75" s="284">
        <v>13688.3538</v>
      </c>
      <c r="F75" s="284">
        <v>0</v>
      </c>
      <c r="G75" s="285">
        <v>-100</v>
      </c>
      <c r="H75" s="284">
        <v>21851.92</v>
      </c>
      <c r="I75" s="284">
        <v>21851.92</v>
      </c>
      <c r="J75" s="284">
        <v>0</v>
      </c>
      <c r="K75" s="299">
        <v>-100</v>
      </c>
    </row>
    <row r="76" spans="2:11" ht="15">
      <c r="B76" s="387"/>
      <c r="C76" s="292" t="s">
        <v>120</v>
      </c>
      <c r="D76" s="273">
        <v>20000</v>
      </c>
      <c r="E76" s="274">
        <v>20000</v>
      </c>
      <c r="F76" s="274">
        <v>0</v>
      </c>
      <c r="G76" s="275">
        <v>-100</v>
      </c>
      <c r="H76" s="300">
        <v>15760</v>
      </c>
      <c r="I76" s="300">
        <v>15760</v>
      </c>
      <c r="J76" s="300">
        <v>0</v>
      </c>
      <c r="K76" s="301">
        <v>-100</v>
      </c>
    </row>
    <row r="77" spans="2:11" ht="15">
      <c r="B77" s="387"/>
      <c r="C77" s="292" t="s">
        <v>92</v>
      </c>
      <c r="D77" s="273">
        <v>1309.2565</v>
      </c>
      <c r="E77" s="274">
        <v>1309.2565</v>
      </c>
      <c r="F77" s="274">
        <v>1067.3</v>
      </c>
      <c r="G77" s="275">
        <v>-18.480450545786866</v>
      </c>
      <c r="H77" s="300">
        <v>2160.5</v>
      </c>
      <c r="I77" s="300">
        <v>2160.5</v>
      </c>
      <c r="J77" s="300">
        <v>888.57</v>
      </c>
      <c r="K77" s="301">
        <v>-58.8720203656561</v>
      </c>
    </row>
    <row r="78" spans="2:11" ht="15">
      <c r="B78" s="387"/>
      <c r="C78" s="292" t="s">
        <v>159</v>
      </c>
      <c r="D78" s="273">
        <v>4.2</v>
      </c>
      <c r="E78" s="274">
        <v>4.2</v>
      </c>
      <c r="F78" s="274">
        <v>0</v>
      </c>
      <c r="G78" s="275">
        <v>-100</v>
      </c>
      <c r="H78" s="300">
        <v>780</v>
      </c>
      <c r="I78" s="300">
        <v>780</v>
      </c>
      <c r="J78" s="300">
        <v>0</v>
      </c>
      <c r="K78" s="301">
        <v>-100</v>
      </c>
    </row>
    <row r="79" spans="2:11" ht="15">
      <c r="B79" s="387"/>
      <c r="C79" s="292" t="s">
        <v>94</v>
      </c>
      <c r="D79" s="273">
        <v>96</v>
      </c>
      <c r="E79" s="274">
        <v>96</v>
      </c>
      <c r="F79" s="274">
        <v>0</v>
      </c>
      <c r="G79" s="275">
        <v>-100</v>
      </c>
      <c r="H79" s="300">
        <v>375.23</v>
      </c>
      <c r="I79" s="300">
        <v>375.23</v>
      </c>
      <c r="J79" s="300">
        <v>0</v>
      </c>
      <c r="K79" s="301">
        <v>-100</v>
      </c>
    </row>
    <row r="80" spans="2:11" ht="15">
      <c r="B80" s="387"/>
      <c r="C80" s="292" t="s">
        <v>73</v>
      </c>
      <c r="D80" s="273">
        <v>500</v>
      </c>
      <c r="E80" s="274">
        <v>500</v>
      </c>
      <c r="F80" s="274">
        <v>0</v>
      </c>
      <c r="G80" s="275">
        <v>-100</v>
      </c>
      <c r="H80" s="300">
        <v>26.21</v>
      </c>
      <c r="I80" s="300">
        <v>26.21</v>
      </c>
      <c r="J80" s="300">
        <v>0</v>
      </c>
      <c r="K80" s="301">
        <v>-100</v>
      </c>
    </row>
    <row r="81" spans="2:11" s="162" customFormat="1" ht="15">
      <c r="B81" s="387"/>
      <c r="C81" s="292" t="s">
        <v>96</v>
      </c>
      <c r="D81" s="273">
        <v>0</v>
      </c>
      <c r="E81" s="274">
        <v>0</v>
      </c>
      <c r="F81" s="274">
        <v>183.2529</v>
      </c>
      <c r="G81" s="275" t="s">
        <v>132</v>
      </c>
      <c r="H81" s="300">
        <v>0</v>
      </c>
      <c r="I81" s="300">
        <v>0</v>
      </c>
      <c r="J81" s="300">
        <v>844.47</v>
      </c>
      <c r="K81" s="301" t="s">
        <v>132</v>
      </c>
    </row>
    <row r="82" spans="2:11" ht="15">
      <c r="B82" s="388"/>
      <c r="C82" s="292" t="s">
        <v>90</v>
      </c>
      <c r="D82" s="273">
        <v>0</v>
      </c>
      <c r="E82" s="274">
        <v>0</v>
      </c>
      <c r="F82" s="274">
        <v>88.2308</v>
      </c>
      <c r="G82" s="275" t="s">
        <v>132</v>
      </c>
      <c r="H82" s="300">
        <v>0</v>
      </c>
      <c r="I82" s="300">
        <v>0</v>
      </c>
      <c r="J82" s="300">
        <v>96.37</v>
      </c>
      <c r="K82" s="301" t="s">
        <v>132</v>
      </c>
    </row>
    <row r="83" spans="2:11" s="162" customFormat="1" ht="15">
      <c r="B83" s="296" t="s">
        <v>224</v>
      </c>
      <c r="C83" s="297"/>
      <c r="D83" s="280">
        <v>35597.8103</v>
      </c>
      <c r="E83" s="281">
        <v>35597.8103</v>
      </c>
      <c r="F83" s="281">
        <v>1338.7837</v>
      </c>
      <c r="G83" s="282">
        <v>-96.23914030464958</v>
      </c>
      <c r="H83" s="281">
        <v>40953.86</v>
      </c>
      <c r="I83" s="281">
        <v>40953.86</v>
      </c>
      <c r="J83" s="281">
        <v>1829.41</v>
      </c>
      <c r="K83" s="298">
        <v>-95.53299737802493</v>
      </c>
    </row>
    <row r="84" spans="2:11" s="162" customFormat="1" ht="15">
      <c r="B84" s="381" t="s">
        <v>81</v>
      </c>
      <c r="C84" s="291" t="s">
        <v>73</v>
      </c>
      <c r="D84" s="283">
        <v>82475.88</v>
      </c>
      <c r="E84" s="284">
        <v>76329.88</v>
      </c>
      <c r="F84" s="284">
        <v>74399</v>
      </c>
      <c r="G84" s="285">
        <v>-2.5296515597823643</v>
      </c>
      <c r="H84" s="284">
        <v>9603.83</v>
      </c>
      <c r="I84" s="284">
        <v>8901.32</v>
      </c>
      <c r="J84" s="284">
        <v>8113.03</v>
      </c>
      <c r="K84" s="299">
        <v>-8.855877555239001</v>
      </c>
    </row>
    <row r="85" spans="2:11" s="162" customFormat="1" ht="15">
      <c r="B85" s="385"/>
      <c r="C85" s="292" t="s">
        <v>92</v>
      </c>
      <c r="D85" s="273">
        <v>651.9531</v>
      </c>
      <c r="E85" s="274">
        <v>651.9531</v>
      </c>
      <c r="F85" s="274">
        <v>0</v>
      </c>
      <c r="G85" s="275">
        <v>-100</v>
      </c>
      <c r="H85" s="300">
        <v>840.1</v>
      </c>
      <c r="I85" s="300">
        <v>840.1</v>
      </c>
      <c r="J85" s="300">
        <v>0</v>
      </c>
      <c r="K85" s="301">
        <v>-100</v>
      </c>
    </row>
    <row r="86" spans="2:11" s="162" customFormat="1" ht="14.25" customHeight="1">
      <c r="B86" s="382"/>
      <c r="C86" s="292" t="s">
        <v>75</v>
      </c>
      <c r="D86" s="273">
        <v>0</v>
      </c>
      <c r="E86" s="274">
        <v>0</v>
      </c>
      <c r="F86" s="274">
        <v>1670875</v>
      </c>
      <c r="G86" s="275" t="s">
        <v>132</v>
      </c>
      <c r="H86" s="300">
        <v>0</v>
      </c>
      <c r="I86" s="300">
        <v>0</v>
      </c>
      <c r="J86" s="300">
        <v>353436.8</v>
      </c>
      <c r="K86" s="301" t="s">
        <v>132</v>
      </c>
    </row>
    <row r="87" spans="2:11" s="162" customFormat="1" ht="15">
      <c r="B87" s="296" t="s">
        <v>110</v>
      </c>
      <c r="C87" s="297"/>
      <c r="D87" s="280">
        <v>83127.8331</v>
      </c>
      <c r="E87" s="281">
        <v>76981.8331</v>
      </c>
      <c r="F87" s="281">
        <v>1745274</v>
      </c>
      <c r="G87" s="282">
        <v>2167.1245016117964</v>
      </c>
      <c r="H87" s="281">
        <v>10443.93</v>
      </c>
      <c r="I87" s="281">
        <v>9741.42</v>
      </c>
      <c r="J87" s="281">
        <v>361549.83</v>
      </c>
      <c r="K87" s="298">
        <v>3611.4694777558097</v>
      </c>
    </row>
    <row r="88" spans="2:11" s="162" customFormat="1" ht="15">
      <c r="B88" s="381" t="s">
        <v>116</v>
      </c>
      <c r="C88" s="291" t="s">
        <v>90</v>
      </c>
      <c r="D88" s="283">
        <v>361834.5</v>
      </c>
      <c r="E88" s="284">
        <v>361834.5</v>
      </c>
      <c r="F88" s="284">
        <v>249828</v>
      </c>
      <c r="G88" s="285">
        <v>-30.955174257844398</v>
      </c>
      <c r="H88" s="284">
        <v>297461.53</v>
      </c>
      <c r="I88" s="284">
        <v>297461.53</v>
      </c>
      <c r="J88" s="284">
        <v>206841.47</v>
      </c>
      <c r="K88" s="299">
        <v>-30.464463757716842</v>
      </c>
    </row>
    <row r="89" spans="2:11" s="162" customFormat="1" ht="15">
      <c r="B89" s="385"/>
      <c r="C89" s="292" t="s">
        <v>118</v>
      </c>
      <c r="D89" s="273">
        <v>31422.5374</v>
      </c>
      <c r="E89" s="274">
        <v>31422.5374</v>
      </c>
      <c r="F89" s="274">
        <v>2448.98</v>
      </c>
      <c r="G89" s="275">
        <v>-92.20629458141723</v>
      </c>
      <c r="H89" s="300">
        <v>68433.07</v>
      </c>
      <c r="I89" s="300">
        <v>68433.07</v>
      </c>
      <c r="J89" s="300">
        <v>4479.92</v>
      </c>
      <c r="K89" s="301">
        <v>-93.45357441950215</v>
      </c>
    </row>
    <row r="90" spans="2:11" s="162" customFormat="1" ht="14.25" customHeight="1">
      <c r="B90" s="385"/>
      <c r="C90" s="292" t="s">
        <v>73</v>
      </c>
      <c r="D90" s="273">
        <v>26727</v>
      </c>
      <c r="E90" s="274">
        <v>26727</v>
      </c>
      <c r="F90" s="274">
        <v>21682.37</v>
      </c>
      <c r="G90" s="275">
        <v>-18.874658584951554</v>
      </c>
      <c r="H90" s="300">
        <v>61040.09</v>
      </c>
      <c r="I90" s="300">
        <v>61040.09</v>
      </c>
      <c r="J90" s="300">
        <v>31646.57</v>
      </c>
      <c r="K90" s="301">
        <v>-48.15445062417175</v>
      </c>
    </row>
    <row r="91" spans="2:11" s="162" customFormat="1" ht="15">
      <c r="B91" s="385"/>
      <c r="C91" s="292" t="s">
        <v>92</v>
      </c>
      <c r="D91" s="273">
        <v>10800</v>
      </c>
      <c r="E91" s="274">
        <v>6000</v>
      </c>
      <c r="F91" s="274">
        <v>22800</v>
      </c>
      <c r="G91" s="275">
        <v>280</v>
      </c>
      <c r="H91" s="300">
        <v>10260</v>
      </c>
      <c r="I91" s="300">
        <v>5700</v>
      </c>
      <c r="J91" s="300">
        <v>21660</v>
      </c>
      <c r="K91" s="301">
        <v>280</v>
      </c>
    </row>
    <row r="92" spans="2:11" s="162" customFormat="1" ht="14.25" customHeight="1">
      <c r="B92" s="385"/>
      <c r="C92" s="292" t="s">
        <v>74</v>
      </c>
      <c r="D92" s="273">
        <v>385</v>
      </c>
      <c r="E92" s="274">
        <v>0</v>
      </c>
      <c r="F92" s="274">
        <v>16</v>
      </c>
      <c r="G92" s="275" t="s">
        <v>132</v>
      </c>
      <c r="H92" s="300">
        <v>780.22</v>
      </c>
      <c r="I92" s="300">
        <v>0</v>
      </c>
      <c r="J92" s="300">
        <v>34.75</v>
      </c>
      <c r="K92" s="301" t="s">
        <v>132</v>
      </c>
    </row>
    <row r="93" spans="2:11" ht="14.25" customHeight="1">
      <c r="B93" s="382"/>
      <c r="C93" s="292" t="s">
        <v>93</v>
      </c>
      <c r="D93" s="273">
        <v>0</v>
      </c>
      <c r="E93" s="274">
        <v>0</v>
      </c>
      <c r="F93" s="274">
        <v>10</v>
      </c>
      <c r="G93" s="275" t="s">
        <v>132</v>
      </c>
      <c r="H93" s="300">
        <v>0</v>
      </c>
      <c r="I93" s="300">
        <v>0</v>
      </c>
      <c r="J93" s="300">
        <v>8.89</v>
      </c>
      <c r="K93" s="301" t="s">
        <v>132</v>
      </c>
    </row>
    <row r="94" spans="2:11" ht="15">
      <c r="B94" s="296" t="s">
        <v>117</v>
      </c>
      <c r="C94" s="297"/>
      <c r="D94" s="280">
        <v>431169.03740000003</v>
      </c>
      <c r="E94" s="281">
        <v>425984.03740000003</v>
      </c>
      <c r="F94" s="281">
        <v>296785.35</v>
      </c>
      <c r="G94" s="282">
        <v>-30.32946684776411</v>
      </c>
      <c r="H94" s="281">
        <v>437974.91</v>
      </c>
      <c r="I94" s="281">
        <v>432634.69</v>
      </c>
      <c r="J94" s="281">
        <v>264671.60000000003</v>
      </c>
      <c r="K94" s="298">
        <v>-38.82330610150563</v>
      </c>
    </row>
    <row r="95" spans="2:11" ht="15">
      <c r="B95" s="381" t="s">
        <v>222</v>
      </c>
      <c r="C95" s="291" t="s">
        <v>118</v>
      </c>
      <c r="D95" s="283">
        <v>1850</v>
      </c>
      <c r="E95" s="284">
        <v>1850</v>
      </c>
      <c r="F95" s="284">
        <v>1734.6</v>
      </c>
      <c r="G95" s="285">
        <v>-6.237837837837845</v>
      </c>
      <c r="H95" s="284">
        <v>167484.03</v>
      </c>
      <c r="I95" s="284">
        <v>167484.03</v>
      </c>
      <c r="J95" s="284">
        <v>184803.06</v>
      </c>
      <c r="K95" s="299">
        <v>10.340705319784815</v>
      </c>
    </row>
    <row r="96" spans="2:11" ht="15">
      <c r="B96" s="382"/>
      <c r="C96" s="292" t="s">
        <v>80</v>
      </c>
      <c r="D96" s="273">
        <v>0</v>
      </c>
      <c r="E96" s="274">
        <v>0</v>
      </c>
      <c r="F96" s="274">
        <v>1.7692</v>
      </c>
      <c r="G96" s="275" t="s">
        <v>132</v>
      </c>
      <c r="H96" s="300">
        <v>0</v>
      </c>
      <c r="I96" s="300">
        <v>0</v>
      </c>
      <c r="J96" s="300">
        <v>492.42</v>
      </c>
      <c r="K96" s="301" t="s">
        <v>132</v>
      </c>
    </row>
    <row r="97" spans="2:11" ht="15">
      <c r="B97" s="296" t="s">
        <v>210</v>
      </c>
      <c r="C97" s="297"/>
      <c r="D97" s="280">
        <v>1850</v>
      </c>
      <c r="E97" s="281">
        <v>1850</v>
      </c>
      <c r="F97" s="281">
        <v>1736.3691999999999</v>
      </c>
      <c r="G97" s="282">
        <v>-6.142205405405409</v>
      </c>
      <c r="H97" s="281">
        <v>167484.03</v>
      </c>
      <c r="I97" s="281">
        <v>167484.03</v>
      </c>
      <c r="J97" s="281">
        <v>185295.48</v>
      </c>
      <c r="K97" s="298">
        <v>10.63471544122745</v>
      </c>
    </row>
    <row r="98" spans="2:11" ht="15">
      <c r="B98" s="291" t="s">
        <v>250</v>
      </c>
      <c r="C98" s="291" t="s">
        <v>73</v>
      </c>
      <c r="D98" s="283">
        <v>64472</v>
      </c>
      <c r="E98" s="284">
        <v>61242</v>
      </c>
      <c r="F98" s="284">
        <v>5922</v>
      </c>
      <c r="G98" s="285">
        <v>-90.33016557264622</v>
      </c>
      <c r="H98" s="284">
        <v>7543.65</v>
      </c>
      <c r="I98" s="284">
        <v>7192.15</v>
      </c>
      <c r="J98" s="284">
        <v>690.58</v>
      </c>
      <c r="K98" s="299">
        <v>-90.39814241916534</v>
      </c>
    </row>
    <row r="99" spans="2:11" s="162" customFormat="1" ht="15">
      <c r="B99" s="296" t="s">
        <v>253</v>
      </c>
      <c r="C99" s="297"/>
      <c r="D99" s="280">
        <v>64472</v>
      </c>
      <c r="E99" s="281">
        <v>61242</v>
      </c>
      <c r="F99" s="281">
        <v>5922</v>
      </c>
      <c r="G99" s="282">
        <v>-90.33016557264622</v>
      </c>
      <c r="H99" s="281">
        <v>7543.65</v>
      </c>
      <c r="I99" s="281">
        <v>7192.15</v>
      </c>
      <c r="J99" s="281">
        <v>690.58</v>
      </c>
      <c r="K99" s="298">
        <v>-90.39814241916534</v>
      </c>
    </row>
    <row r="100" spans="2:11" s="162" customFormat="1" ht="15">
      <c r="B100" s="302" t="s">
        <v>87</v>
      </c>
      <c r="C100" s="303"/>
      <c r="D100" s="287">
        <v>109499612.06479998</v>
      </c>
      <c r="E100" s="288">
        <v>101482172.66769998</v>
      </c>
      <c r="F100" s="288">
        <v>116223734.06989999</v>
      </c>
      <c r="G100" s="289">
        <v>14.526257188512082</v>
      </c>
      <c r="H100" s="304">
        <v>103882406.55999997</v>
      </c>
      <c r="I100" s="304">
        <v>96435550.05999994</v>
      </c>
      <c r="J100" s="304">
        <v>105857178.93000002</v>
      </c>
      <c r="K100" s="305">
        <v>9.769871032143396</v>
      </c>
    </row>
    <row r="101" ht="12.75">
      <c r="B101" s="253" t="s">
        <v>234</v>
      </c>
    </row>
  </sheetData>
  <sheetProtection/>
  <mergeCells count="13">
    <mergeCell ref="B95:B96"/>
    <mergeCell ref="B2:K2"/>
    <mergeCell ref="D4:G4"/>
    <mergeCell ref="H4:K4"/>
    <mergeCell ref="B4:B5"/>
    <mergeCell ref="C4:C5"/>
    <mergeCell ref="B6:B23"/>
    <mergeCell ref="B25:B44"/>
    <mergeCell ref="B46:B56"/>
    <mergeCell ref="B58:B73"/>
    <mergeCell ref="B75:B82"/>
    <mergeCell ref="B84:B86"/>
    <mergeCell ref="B88:B93"/>
  </mergeCells>
  <hyperlinks>
    <hyperlink ref="M2" location="Índice!A1" display="Volver al índice"/>
  </hyperlinks>
  <printOptions horizontalCentered="1"/>
  <pageMargins left="0.11811023622047245" right="0.11811023622047245" top="0.31496062992125984" bottom="0.35433070866141736" header="0.31496062992125984" footer="0.31496062992125984"/>
  <pageSetup fitToHeight="1" fitToWidth="1" horizontalDpi="600" verticalDpi="600" orientation="portrait" paperSize="119"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H26"/>
  <sheetViews>
    <sheetView zoomScale="80" zoomScaleNormal="80" zoomScalePageLayoutView="80" workbookViewId="0" topLeftCell="A1">
      <selection activeCell="A1" sqref="A1:J40"/>
    </sheetView>
  </sheetViews>
  <sheetFormatPr defaultColWidth="10.8515625" defaultRowHeight="15"/>
  <cols>
    <col min="1" max="9" width="10.421875" style="83" customWidth="1"/>
    <col min="10" max="23" width="10.8515625" style="83" customWidth="1"/>
    <col min="24" max="16384" width="10.8515625" style="83" customWidth="1"/>
  </cols>
  <sheetData>
    <row r="2" spans="2:8" ht="15.75">
      <c r="B2" s="57"/>
      <c r="C2" s="57"/>
      <c r="D2" s="58"/>
      <c r="E2" s="149" t="s">
        <v>104</v>
      </c>
      <c r="F2" s="58"/>
      <c r="G2" s="57"/>
      <c r="H2" s="57"/>
    </row>
    <row r="3" spans="2:8" ht="15" customHeight="1">
      <c r="B3" s="57"/>
      <c r="C3" s="57"/>
      <c r="E3" s="102" t="str">
        <f>+Portada!D49</f>
        <v>Diciembre 2018</v>
      </c>
      <c r="F3" s="101"/>
      <c r="G3" s="57"/>
      <c r="H3" s="57"/>
    </row>
    <row r="4" spans="2:8" ht="15">
      <c r="B4" s="57"/>
      <c r="C4" s="57"/>
      <c r="D4" s="58"/>
      <c r="E4" s="85" t="s">
        <v>265</v>
      </c>
      <c r="F4" s="58"/>
      <c r="G4" s="57"/>
      <c r="H4" s="57"/>
    </row>
    <row r="5" spans="2:8" ht="15">
      <c r="B5" s="57"/>
      <c r="D5" s="86"/>
      <c r="F5" s="86"/>
      <c r="G5" s="86"/>
      <c r="H5" s="57"/>
    </row>
    <row r="6" spans="2:8" ht="15">
      <c r="B6" s="57"/>
      <c r="C6" s="57"/>
      <c r="D6" s="57"/>
      <c r="E6" s="57"/>
      <c r="F6" s="57"/>
      <c r="G6" s="57"/>
      <c r="H6" s="57"/>
    </row>
    <row r="7" spans="2:8" ht="15">
      <c r="B7" s="57"/>
      <c r="C7" s="57"/>
      <c r="D7" s="58"/>
      <c r="E7" s="80" t="s">
        <v>225</v>
      </c>
      <c r="F7" s="58"/>
      <c r="G7" s="57"/>
      <c r="H7" s="57"/>
    </row>
    <row r="8" spans="2:8" ht="15">
      <c r="B8" s="57"/>
      <c r="C8" s="57"/>
      <c r="D8" s="57"/>
      <c r="E8" s="57"/>
      <c r="F8" s="57"/>
      <c r="G8" s="57"/>
      <c r="H8" s="57"/>
    </row>
    <row r="9" spans="2:8" ht="15">
      <c r="B9" s="57"/>
      <c r="C9" s="57"/>
      <c r="D9" s="57"/>
      <c r="E9" s="57"/>
      <c r="F9" s="57"/>
      <c r="G9" s="57"/>
      <c r="H9" s="57"/>
    </row>
    <row r="10" spans="2:8" ht="15">
      <c r="B10" s="57"/>
      <c r="C10" s="57"/>
      <c r="D10" s="57"/>
      <c r="E10" s="57"/>
      <c r="F10" s="57"/>
      <c r="G10" s="57"/>
      <c r="H10" s="57"/>
    </row>
    <row r="11" spans="2:8" ht="15">
      <c r="B11" s="57"/>
      <c r="C11" s="57"/>
      <c r="D11" s="57"/>
      <c r="E11" s="57"/>
      <c r="F11" s="57"/>
      <c r="G11" s="57"/>
      <c r="H11" s="57"/>
    </row>
    <row r="12" spans="2:8" ht="15">
      <c r="B12" s="57"/>
      <c r="C12" s="57"/>
      <c r="D12" s="57"/>
      <c r="E12" s="57"/>
      <c r="F12" s="57"/>
      <c r="G12" s="57"/>
      <c r="H12" s="57"/>
    </row>
    <row r="13" spans="2:8" ht="15">
      <c r="B13" s="58"/>
      <c r="D13" s="87"/>
      <c r="E13" s="85" t="s">
        <v>112</v>
      </c>
      <c r="F13" s="87"/>
      <c r="G13" s="87"/>
      <c r="H13" s="58"/>
    </row>
    <row r="14" spans="2:8" ht="15">
      <c r="B14" s="57"/>
      <c r="D14" s="87"/>
      <c r="E14" s="85" t="s">
        <v>0</v>
      </c>
      <c r="F14" s="87"/>
      <c r="G14" s="87"/>
      <c r="H14" s="57"/>
    </row>
    <row r="15" spans="2:8" ht="15">
      <c r="B15" s="58"/>
      <c r="D15" s="88"/>
      <c r="E15" s="89" t="s">
        <v>1</v>
      </c>
      <c r="F15" s="88"/>
      <c r="G15" s="88"/>
      <c r="H15" s="58"/>
    </row>
    <row r="16" spans="2:8" ht="15">
      <c r="B16" s="58"/>
      <c r="C16" s="58"/>
      <c r="D16" s="58"/>
      <c r="E16" s="58"/>
      <c r="F16" s="58"/>
      <c r="G16" s="58"/>
      <c r="H16" s="58"/>
    </row>
    <row r="17" spans="2:8" ht="15">
      <c r="B17" s="58"/>
      <c r="E17" s="98" t="s">
        <v>254</v>
      </c>
      <c r="F17" s="98"/>
      <c r="G17" s="98"/>
      <c r="H17" s="84"/>
    </row>
    <row r="18" spans="2:8" ht="15">
      <c r="B18" s="58"/>
      <c r="E18" s="98" t="s">
        <v>255</v>
      </c>
      <c r="F18" s="98"/>
      <c r="G18" s="98"/>
      <c r="H18" s="84"/>
    </row>
    <row r="19" spans="2:8" ht="15">
      <c r="B19" s="58"/>
      <c r="C19" s="58"/>
      <c r="D19" s="58"/>
      <c r="E19" s="58"/>
      <c r="F19" s="58"/>
      <c r="G19" s="58"/>
      <c r="H19" s="58"/>
    </row>
    <row r="20" spans="2:8" ht="15">
      <c r="B20" s="58"/>
      <c r="C20" s="58"/>
      <c r="D20" s="57"/>
      <c r="E20" s="57"/>
      <c r="F20" s="57"/>
      <c r="G20" s="58"/>
      <c r="H20" s="58"/>
    </row>
    <row r="21" spans="2:8" ht="15">
      <c r="B21" s="58"/>
      <c r="C21" s="58"/>
      <c r="D21" s="57"/>
      <c r="E21" s="57"/>
      <c r="F21" s="57"/>
      <c r="G21" s="58"/>
      <c r="H21" s="58"/>
    </row>
    <row r="22" spans="2:8" ht="15">
      <c r="B22" s="58"/>
      <c r="C22" s="58"/>
      <c r="D22" s="58"/>
      <c r="E22" s="58"/>
      <c r="F22" s="58"/>
      <c r="G22" s="58"/>
      <c r="H22" s="58"/>
    </row>
    <row r="23" spans="2:8" ht="15">
      <c r="B23" s="57"/>
      <c r="C23" s="57"/>
      <c r="D23" s="57"/>
      <c r="E23" s="57"/>
      <c r="F23" s="57"/>
      <c r="G23" s="57"/>
      <c r="H23" s="57"/>
    </row>
    <row r="24" spans="2:8" ht="15">
      <c r="B24" s="57"/>
      <c r="C24" s="57"/>
      <c r="D24" s="57"/>
      <c r="E24" s="57"/>
      <c r="F24" s="57"/>
      <c r="G24" s="57"/>
      <c r="H24" s="57"/>
    </row>
    <row r="25" spans="4:8" ht="15">
      <c r="D25" s="90"/>
      <c r="E25" s="150" t="s">
        <v>102</v>
      </c>
      <c r="F25" s="90"/>
      <c r="G25" s="90"/>
      <c r="H25" s="84"/>
    </row>
    <row r="26" spans="2:8" ht="15">
      <c r="B26" s="57"/>
      <c r="C26" s="57"/>
      <c r="D26" s="57"/>
      <c r="E26" s="57"/>
      <c r="F26" s="57"/>
      <c r="G26" s="57"/>
      <c r="H26" s="57"/>
    </row>
  </sheetData>
  <sheetProtection/>
  <hyperlinks>
    <hyperlink ref="E15" r:id="rId1" display="www.odepa.gob.cl"/>
  </hyperlinks>
  <printOptions horizontalCentered="1" verticalCentered="1"/>
  <pageMargins left="0.7086614173228347" right="0.7086614173228347" top="1.299212598425197" bottom="0.7480314960629921" header="0.31496062992125984" footer="0.31496062992125984"/>
  <pageSetup fitToHeight="1" fitToWidth="1" horizontalDpi="600" verticalDpi="600" orientation="portrait" paperSize="119" scale="86"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B2:K9"/>
  <sheetViews>
    <sheetView zoomScale="80" zoomScaleNormal="80" zoomScalePageLayoutView="80" workbookViewId="0" topLeftCell="A1">
      <selection activeCell="R26" sqref="R26"/>
    </sheetView>
  </sheetViews>
  <sheetFormatPr defaultColWidth="10.8515625" defaultRowHeight="15"/>
  <cols>
    <col min="1" max="1" width="2.57421875" style="152" customWidth="1"/>
    <col min="2" max="9" width="11.00390625" style="152" customWidth="1"/>
    <col min="10" max="10" width="2.00390625" style="152" customWidth="1"/>
    <col min="11" max="11" width="9.7109375" style="152" customWidth="1"/>
    <col min="12" max="12" width="6.421875" style="152" customWidth="1"/>
    <col min="13" max="26" width="10.8515625" style="152" customWidth="1"/>
    <col min="27" max="16384" width="10.8515625" style="152" customWidth="1"/>
  </cols>
  <sheetData>
    <row r="2" spans="2:11" ht="15">
      <c r="B2" s="310" t="s">
        <v>146</v>
      </c>
      <c r="C2" s="310"/>
      <c r="D2" s="310"/>
      <c r="E2" s="310"/>
      <c r="F2" s="310"/>
      <c r="G2" s="310"/>
      <c r="H2" s="310"/>
      <c r="I2" s="310"/>
      <c r="J2" s="151"/>
      <c r="K2" s="52" t="s">
        <v>136</v>
      </c>
    </row>
    <row r="3" spans="2:10" ht="14.25">
      <c r="B3" s="153"/>
      <c r="C3" s="153"/>
      <c r="D3" s="153"/>
      <c r="E3" s="153"/>
      <c r="F3" s="153"/>
      <c r="G3" s="153"/>
      <c r="H3" s="153"/>
      <c r="I3" s="153"/>
      <c r="J3" s="153"/>
    </row>
    <row r="4" spans="2:10" ht="34.5" customHeight="1">
      <c r="B4" s="311" t="s">
        <v>163</v>
      </c>
      <c r="C4" s="311"/>
      <c r="D4" s="311"/>
      <c r="E4" s="311"/>
      <c r="F4" s="311"/>
      <c r="G4" s="311"/>
      <c r="H4" s="311"/>
      <c r="I4" s="311"/>
      <c r="J4" s="154"/>
    </row>
    <row r="5" spans="2:10" ht="29.25" customHeight="1">
      <c r="B5" s="311" t="s">
        <v>148</v>
      </c>
      <c r="C5" s="311"/>
      <c r="D5" s="311"/>
      <c r="E5" s="311"/>
      <c r="F5" s="311"/>
      <c r="G5" s="311"/>
      <c r="H5" s="311"/>
      <c r="I5" s="311"/>
      <c r="J5" s="154"/>
    </row>
    <row r="6" spans="2:10" ht="18" customHeight="1">
      <c r="B6" s="309" t="s">
        <v>147</v>
      </c>
      <c r="C6" s="309"/>
      <c r="D6" s="309"/>
      <c r="E6" s="309"/>
      <c r="F6" s="309"/>
      <c r="G6" s="309"/>
      <c r="H6" s="309"/>
      <c r="I6" s="309"/>
      <c r="J6" s="154"/>
    </row>
    <row r="7" spans="2:10" ht="34.5" customHeight="1">
      <c r="B7" s="309" t="s">
        <v>149</v>
      </c>
      <c r="C7" s="309"/>
      <c r="D7" s="309"/>
      <c r="E7" s="309"/>
      <c r="F7" s="309"/>
      <c r="G7" s="309"/>
      <c r="H7" s="309"/>
      <c r="I7" s="309"/>
      <c r="J7" s="154"/>
    </row>
    <row r="8" spans="2:10" ht="34.5" customHeight="1">
      <c r="B8" s="309" t="s">
        <v>151</v>
      </c>
      <c r="C8" s="309"/>
      <c r="D8" s="309"/>
      <c r="E8" s="309"/>
      <c r="F8" s="309"/>
      <c r="G8" s="309"/>
      <c r="H8" s="309"/>
      <c r="I8" s="309"/>
      <c r="J8" s="154"/>
    </row>
    <row r="9" spans="2:9" ht="14.25">
      <c r="B9" s="309" t="s">
        <v>226</v>
      </c>
      <c r="C9" s="309"/>
      <c r="D9" s="309"/>
      <c r="E9" s="309"/>
      <c r="F9" s="309"/>
      <c r="G9" s="309"/>
      <c r="H9" s="309"/>
      <c r="I9" s="309"/>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horizontalCentered="1"/>
  <pageMargins left="0.7086614173228347" right="0.7086614173228347" top="1.299212598425197" bottom="0.7480314960629921" header="0.31496062992125984" footer="0.31496062992125984"/>
  <pageSetup fitToHeight="0" fitToWidth="1" horizontalDpi="600" verticalDpi="600" orientation="portrait" paperSize="119" scale="83" r:id="rId2"/>
  <headerFooter differentFirst="1">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D38"/>
  <sheetViews>
    <sheetView zoomScale="80" zoomScaleNormal="80" zoomScalePageLayoutView="80" workbookViewId="0" topLeftCell="A1">
      <selection activeCell="A1" sqref="A1:D39"/>
    </sheetView>
  </sheetViews>
  <sheetFormatPr defaultColWidth="10.8515625" defaultRowHeight="15"/>
  <cols>
    <col min="1" max="1" width="2.140625" style="5" customWidth="1"/>
    <col min="2" max="2" width="14.421875" style="7" customWidth="1"/>
    <col min="3" max="3" width="84.140625" style="6" customWidth="1"/>
    <col min="4" max="4" width="7.421875" style="6" customWidth="1"/>
    <col min="5" max="5" width="1.8515625" style="5" customWidth="1"/>
    <col min="6" max="7" width="9.421875" style="5" customWidth="1"/>
    <col min="8" max="14" width="10.8515625" style="5" customWidth="1"/>
    <col min="15" max="16384" width="10.8515625" style="5" customWidth="1"/>
  </cols>
  <sheetData>
    <row r="1" spans="2:4" ht="8.25" customHeight="1">
      <c r="B1" s="5"/>
      <c r="C1" s="5"/>
      <c r="D1" s="5"/>
    </row>
    <row r="2" spans="2:4" ht="12.75">
      <c r="B2" s="312" t="s">
        <v>55</v>
      </c>
      <c r="C2" s="312"/>
      <c r="D2" s="312"/>
    </row>
    <row r="3" spans="2:3" ht="12.75">
      <c r="B3" s="6"/>
      <c r="C3" s="50"/>
    </row>
    <row r="4" spans="2:4" ht="12.75">
      <c r="B4" s="22" t="s">
        <v>54</v>
      </c>
      <c r="C4" s="22" t="s">
        <v>51</v>
      </c>
      <c r="D4" s="21" t="s">
        <v>50</v>
      </c>
    </row>
    <row r="5" spans="2:4" ht="8.25" customHeight="1">
      <c r="B5" s="32"/>
      <c r="C5" s="19"/>
      <c r="D5" s="18"/>
    </row>
    <row r="6" spans="2:4" ht="12.75">
      <c r="B6" s="9">
        <v>1</v>
      </c>
      <c r="C6" s="51" t="s">
        <v>98</v>
      </c>
      <c r="D6" s="26">
        <v>5</v>
      </c>
    </row>
    <row r="7" spans="2:4" ht="12.75">
      <c r="B7" s="9">
        <v>2</v>
      </c>
      <c r="C7" s="51" t="s">
        <v>99</v>
      </c>
      <c r="D7" s="26">
        <v>5</v>
      </c>
    </row>
    <row r="8" spans="2:4" ht="12.75">
      <c r="B8" s="9">
        <v>3</v>
      </c>
      <c r="C8" s="51" t="s">
        <v>119</v>
      </c>
      <c r="D8" s="26">
        <v>5</v>
      </c>
    </row>
    <row r="9" spans="2:4" ht="12.75">
      <c r="B9" s="9">
        <v>4</v>
      </c>
      <c r="C9" s="51" t="s">
        <v>243</v>
      </c>
      <c r="D9" s="26">
        <v>5</v>
      </c>
    </row>
    <row r="10" spans="2:4" ht="12.75">
      <c r="B10" s="9">
        <v>5</v>
      </c>
      <c r="C10" s="69" t="s">
        <v>165</v>
      </c>
      <c r="D10" s="26">
        <v>5</v>
      </c>
    </row>
    <row r="11" spans="2:4" ht="7.5" customHeight="1">
      <c r="B11" s="17"/>
      <c r="C11" s="16"/>
      <c r="D11" s="15"/>
    </row>
    <row r="12" spans="2:4" ht="12.75">
      <c r="B12" s="22" t="s">
        <v>53</v>
      </c>
      <c r="C12" s="22" t="s">
        <v>51</v>
      </c>
      <c r="D12" s="21" t="s">
        <v>50</v>
      </c>
    </row>
    <row r="13" spans="2:4" ht="8.25" customHeight="1">
      <c r="B13" s="10"/>
      <c r="C13" s="12"/>
      <c r="D13" s="14"/>
    </row>
    <row r="14" spans="2:4" ht="12.75">
      <c r="B14" s="10">
        <v>1</v>
      </c>
      <c r="C14" s="8" t="s">
        <v>192</v>
      </c>
      <c r="D14" s="27">
        <v>6</v>
      </c>
    </row>
    <row r="15" spans="2:4" ht="12.75">
      <c r="B15" s="10">
        <v>2</v>
      </c>
      <c r="C15" s="8" t="s">
        <v>128</v>
      </c>
      <c r="D15" s="28">
        <v>7</v>
      </c>
    </row>
    <row r="16" spans="2:4" ht="12.75">
      <c r="B16" s="10">
        <v>3</v>
      </c>
      <c r="C16" s="8" t="s">
        <v>127</v>
      </c>
      <c r="D16" s="28">
        <v>8</v>
      </c>
    </row>
    <row r="17" spans="2:4" ht="12.75">
      <c r="B17" s="10">
        <v>4</v>
      </c>
      <c r="C17" s="8" t="s">
        <v>100</v>
      </c>
      <c r="D17" s="28">
        <v>9</v>
      </c>
    </row>
    <row r="18" spans="2:4" ht="12.75">
      <c r="B18" s="10">
        <v>5</v>
      </c>
      <c r="C18" s="8" t="s">
        <v>133</v>
      </c>
      <c r="D18" s="28">
        <v>10</v>
      </c>
    </row>
    <row r="19" spans="2:4" ht="12.75">
      <c r="B19" s="10">
        <v>6</v>
      </c>
      <c r="C19" s="8" t="s">
        <v>114</v>
      </c>
      <c r="D19" s="28">
        <v>11</v>
      </c>
    </row>
    <row r="20" spans="2:4" ht="12.75">
      <c r="B20" s="10">
        <v>7</v>
      </c>
      <c r="C20" s="8" t="s">
        <v>48</v>
      </c>
      <c r="D20" s="27">
        <v>12</v>
      </c>
    </row>
    <row r="21" spans="2:4" ht="12.75">
      <c r="B21" s="10">
        <v>8</v>
      </c>
      <c r="C21" s="8" t="s">
        <v>47</v>
      </c>
      <c r="D21" s="27">
        <v>13</v>
      </c>
    </row>
    <row r="22" spans="2:4" ht="12.75">
      <c r="B22" s="10">
        <v>9</v>
      </c>
      <c r="C22" s="8" t="s">
        <v>46</v>
      </c>
      <c r="D22" s="27">
        <v>14</v>
      </c>
    </row>
    <row r="23" spans="2:4" ht="12" customHeight="1">
      <c r="B23" s="10">
        <v>10</v>
      </c>
      <c r="C23" s="8" t="s">
        <v>182</v>
      </c>
      <c r="D23" s="132">
        <v>15</v>
      </c>
    </row>
    <row r="24" spans="2:4" ht="12.75">
      <c r="B24" s="10">
        <v>11</v>
      </c>
      <c r="C24" s="8" t="s">
        <v>166</v>
      </c>
      <c r="D24" s="27">
        <v>16</v>
      </c>
    </row>
    <row r="25" spans="2:4" ht="12.75">
      <c r="B25" s="10">
        <v>12</v>
      </c>
      <c r="C25" s="8" t="s">
        <v>167</v>
      </c>
      <c r="D25" s="27">
        <v>17</v>
      </c>
    </row>
    <row r="26" spans="2:4" ht="6.75" customHeight="1">
      <c r="B26" s="10"/>
      <c r="C26" s="12"/>
      <c r="D26" s="11"/>
    </row>
    <row r="27" spans="2:4" ht="12.75">
      <c r="B27" s="22" t="s">
        <v>52</v>
      </c>
      <c r="C27" s="23" t="s">
        <v>51</v>
      </c>
      <c r="D27" s="21" t="s">
        <v>50</v>
      </c>
    </row>
    <row r="28" spans="2:4" ht="7.5" customHeight="1">
      <c r="B28" s="13"/>
      <c r="C28" s="12"/>
      <c r="D28" s="11"/>
    </row>
    <row r="29" spans="2:4" ht="12.75">
      <c r="B29" s="10">
        <v>1</v>
      </c>
      <c r="C29" s="24" t="s">
        <v>124</v>
      </c>
      <c r="D29" s="27">
        <v>6</v>
      </c>
    </row>
    <row r="30" spans="2:4" ht="12.75">
      <c r="B30" s="10">
        <v>2</v>
      </c>
      <c r="C30" s="6" t="s">
        <v>193</v>
      </c>
      <c r="D30" s="27">
        <v>7</v>
      </c>
    </row>
    <row r="31" spans="2:4" ht="12.75">
      <c r="B31" s="10">
        <v>3</v>
      </c>
      <c r="C31" s="6" t="s">
        <v>130</v>
      </c>
      <c r="D31" s="27">
        <v>8</v>
      </c>
    </row>
    <row r="32" spans="2:4" ht="12.75">
      <c r="B32" s="10">
        <v>4</v>
      </c>
      <c r="C32" s="6" t="s">
        <v>201</v>
      </c>
      <c r="D32" s="28">
        <v>9</v>
      </c>
    </row>
    <row r="33" spans="2:4" ht="12.75">
      <c r="B33" s="10">
        <v>5</v>
      </c>
      <c r="C33" s="8" t="s">
        <v>134</v>
      </c>
      <c r="D33" s="28">
        <v>10</v>
      </c>
    </row>
    <row r="34" spans="2:4" ht="12.75">
      <c r="B34" s="10">
        <v>6</v>
      </c>
      <c r="C34" s="8" t="s">
        <v>135</v>
      </c>
      <c r="D34" s="28">
        <v>10</v>
      </c>
    </row>
    <row r="35" spans="2:4" ht="12.75">
      <c r="B35" s="10">
        <v>7</v>
      </c>
      <c r="C35" s="6" t="s">
        <v>49</v>
      </c>
      <c r="D35" s="28">
        <v>11</v>
      </c>
    </row>
    <row r="36" spans="2:4" ht="12.75">
      <c r="B36" s="10">
        <v>8</v>
      </c>
      <c r="C36" s="6" t="s">
        <v>48</v>
      </c>
      <c r="D36" s="27">
        <v>12</v>
      </c>
    </row>
    <row r="37" spans="2:4" ht="12.75">
      <c r="B37" s="10">
        <v>9</v>
      </c>
      <c r="C37" s="6" t="s">
        <v>47</v>
      </c>
      <c r="D37" s="27">
        <v>13</v>
      </c>
    </row>
    <row r="38" spans="2:4" ht="12.75">
      <c r="B38" s="10">
        <v>10</v>
      </c>
      <c r="C38" s="6" t="s">
        <v>46</v>
      </c>
      <c r="D38" s="27">
        <v>14</v>
      </c>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horizontalCentered="1"/>
  <pageMargins left="0.7086614173228347" right="0.7086614173228347" top="1.299212598425197" bottom="0.7480314960629921" header="0.31496062992125984" footer="0.31496062992125984"/>
  <pageSetup fitToHeight="1" fitToWidth="1" horizontalDpi="600" verticalDpi="600" orientation="portrait" paperSize="119" scale="83"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L11"/>
  <sheetViews>
    <sheetView zoomScale="90" zoomScaleNormal="90" zoomScaleSheetLayoutView="80" zoomScalePageLayoutView="80" workbookViewId="0" topLeftCell="A1">
      <selection activeCell="P5" sqref="P5"/>
    </sheetView>
  </sheetViews>
  <sheetFormatPr defaultColWidth="10.8515625" defaultRowHeight="15"/>
  <cols>
    <col min="1" max="1" width="1.28515625" style="20" customWidth="1"/>
    <col min="2" max="9" width="15.8515625" style="20" customWidth="1"/>
    <col min="10" max="10" width="14.140625" style="20" customWidth="1"/>
    <col min="11" max="11" width="1.8515625" style="20" customWidth="1"/>
    <col min="12" max="12" width="14.421875" style="20" customWidth="1"/>
    <col min="13" max="18" width="10.8515625" style="20" customWidth="1"/>
    <col min="19" max="16384" width="10.8515625" style="20" customWidth="1"/>
  </cols>
  <sheetData>
    <row r="1" ht="7.5" customHeight="1"/>
    <row r="2" spans="2:12" ht="16.5" customHeight="1">
      <c r="B2" s="319" t="s">
        <v>142</v>
      </c>
      <c r="C2" s="319"/>
      <c r="D2" s="319"/>
      <c r="E2" s="319"/>
      <c r="F2" s="319"/>
      <c r="G2" s="319"/>
      <c r="H2" s="319"/>
      <c r="I2" s="319"/>
      <c r="J2" s="319"/>
      <c r="K2" s="115"/>
      <c r="L2" s="52" t="s">
        <v>136</v>
      </c>
    </row>
    <row r="3" spans="2:12" ht="16.5" customHeight="1">
      <c r="B3" s="235"/>
      <c r="C3" s="235"/>
      <c r="D3" s="235"/>
      <c r="E3" s="235"/>
      <c r="F3" s="235"/>
      <c r="G3" s="235"/>
      <c r="H3" s="235"/>
      <c r="I3" s="235"/>
      <c r="J3" s="235"/>
      <c r="K3" s="236"/>
      <c r="L3" s="52"/>
    </row>
    <row r="4" spans="2:11" s="266" customFormat="1" ht="120" customHeight="1">
      <c r="B4" s="320" t="s">
        <v>272</v>
      </c>
      <c r="C4" s="320"/>
      <c r="D4" s="320"/>
      <c r="E4" s="320"/>
      <c r="F4" s="320"/>
      <c r="G4" s="320"/>
      <c r="H4" s="320"/>
      <c r="I4" s="320"/>
      <c r="J4" s="320"/>
      <c r="K4" s="116"/>
    </row>
    <row r="5" spans="2:11" ht="123.75" customHeight="1">
      <c r="B5" s="320" t="s">
        <v>273</v>
      </c>
      <c r="C5" s="320"/>
      <c r="D5" s="320"/>
      <c r="E5" s="320"/>
      <c r="F5" s="320"/>
      <c r="G5" s="320"/>
      <c r="H5" s="320"/>
      <c r="I5" s="320"/>
      <c r="J5" s="320"/>
      <c r="K5" s="116"/>
    </row>
    <row r="6" spans="2:11" ht="261.75" customHeight="1">
      <c r="B6" s="320" t="s">
        <v>262</v>
      </c>
      <c r="C6" s="320"/>
      <c r="D6" s="320"/>
      <c r="E6" s="320"/>
      <c r="F6" s="320"/>
      <c r="G6" s="320"/>
      <c r="H6" s="320"/>
      <c r="I6" s="320"/>
      <c r="J6" s="320"/>
      <c r="K6" s="116"/>
    </row>
    <row r="7" spans="2:11" ht="180.75" customHeight="1">
      <c r="B7" s="321" t="s">
        <v>263</v>
      </c>
      <c r="C7" s="321"/>
      <c r="D7" s="321"/>
      <c r="E7" s="321"/>
      <c r="F7" s="321"/>
      <c r="G7" s="321"/>
      <c r="H7" s="321"/>
      <c r="I7" s="321"/>
      <c r="J7" s="321"/>
      <c r="K7" s="116"/>
    </row>
    <row r="8" spans="2:10" ht="133.5" customHeight="1">
      <c r="B8" s="320" t="s">
        <v>274</v>
      </c>
      <c r="C8" s="320"/>
      <c r="D8" s="320"/>
      <c r="E8" s="320"/>
      <c r="F8" s="320"/>
      <c r="G8" s="320"/>
      <c r="H8" s="320"/>
      <c r="I8" s="320"/>
      <c r="J8" s="320"/>
    </row>
    <row r="9" spans="2:10" ht="105" customHeight="1">
      <c r="B9" s="313" t="s">
        <v>244</v>
      </c>
      <c r="C9" s="314"/>
      <c r="D9" s="314"/>
      <c r="E9" s="314"/>
      <c r="F9" s="314"/>
      <c r="G9" s="314"/>
      <c r="H9" s="314"/>
      <c r="I9" s="314"/>
      <c r="J9" s="315"/>
    </row>
    <row r="10" spans="2:10" ht="15">
      <c r="B10" s="316" t="s">
        <v>235</v>
      </c>
      <c r="C10" s="317"/>
      <c r="D10" s="317"/>
      <c r="E10" s="317"/>
      <c r="F10" s="317"/>
      <c r="G10" s="317"/>
      <c r="H10" s="317"/>
      <c r="I10" s="317"/>
      <c r="J10" s="318"/>
    </row>
    <row r="11" spans="2:10" ht="12.75">
      <c r="B11" s="254"/>
      <c r="C11" s="255"/>
      <c r="D11" s="255"/>
      <c r="E11" s="255"/>
      <c r="F11" s="255"/>
      <c r="G11" s="255"/>
      <c r="H11" s="255"/>
      <c r="I11" s="255"/>
      <c r="J11" s="256"/>
    </row>
  </sheetData>
  <sheetProtection/>
  <mergeCells count="8">
    <mergeCell ref="B9:J9"/>
    <mergeCell ref="B10:J10"/>
    <mergeCell ref="B2:J2"/>
    <mergeCell ref="B4:J4"/>
    <mergeCell ref="B5:J5"/>
    <mergeCell ref="B6:J6"/>
    <mergeCell ref="B8:J8"/>
    <mergeCell ref="B7:J7"/>
  </mergeCells>
  <hyperlinks>
    <hyperlink ref="L2" location="Índice!A1" display="Volver al índice"/>
    <hyperlink ref="B10" r:id="rId1" display="https://www.leychile.cl/Navegar?idNorma=1092497"/>
  </hyperlinks>
  <printOptions horizontalCentered="1"/>
  <pageMargins left="0.5118110236220472" right="0.5118110236220472" top="1.299212598425197" bottom="0.7480314960629921" header="0.31496062992125984" footer="0.31496062992125984"/>
  <pageSetup fitToHeight="0" fitToWidth="1" horizontalDpi="600" verticalDpi="600" orientation="portrait" paperSize="119" scale="60" r:id="rId2"/>
  <headerFooter differentFirst="1">
    <oddFooter>&amp;C&amp;P</oddFooter>
  </headerFooter>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2:I22"/>
  <sheetViews>
    <sheetView zoomScale="90" zoomScaleNormal="90" zoomScaleSheetLayoutView="80" zoomScalePageLayoutView="125" workbookViewId="0" topLeftCell="A1">
      <selection activeCell="M11" sqref="M11"/>
    </sheetView>
  </sheetViews>
  <sheetFormatPr defaultColWidth="10.8515625" defaultRowHeight="15"/>
  <cols>
    <col min="1" max="1" width="1.421875" style="20" customWidth="1"/>
    <col min="2" max="2" width="38.421875" style="20" customWidth="1"/>
    <col min="3" max="7" width="10.8515625" style="20" customWidth="1"/>
    <col min="8" max="8" width="2.8515625" style="20" customWidth="1"/>
    <col min="9" max="9" width="10.8515625" style="20" customWidth="1"/>
    <col min="10" max="16384" width="10.8515625" style="20" customWidth="1"/>
  </cols>
  <sheetData>
    <row r="1" ht="13.5" customHeight="1"/>
    <row r="2" spans="2:9" ht="12.75" customHeight="1">
      <c r="B2" s="326" t="s">
        <v>56</v>
      </c>
      <c r="C2" s="326"/>
      <c r="D2" s="326"/>
      <c r="E2" s="326"/>
      <c r="F2" s="326"/>
      <c r="G2" s="326"/>
      <c r="I2" s="40" t="s">
        <v>136</v>
      </c>
    </row>
    <row r="3" spans="2:7" ht="12.75" customHeight="1">
      <c r="B3" s="326" t="s">
        <v>123</v>
      </c>
      <c r="C3" s="326"/>
      <c r="D3" s="326"/>
      <c r="E3" s="326"/>
      <c r="F3" s="326"/>
      <c r="G3" s="326"/>
    </row>
    <row r="4" spans="2:7" ht="12.75">
      <c r="B4" s="326" t="s">
        <v>213</v>
      </c>
      <c r="C4" s="326"/>
      <c r="D4" s="326"/>
      <c r="E4" s="326"/>
      <c r="F4" s="326"/>
      <c r="G4" s="326"/>
    </row>
    <row r="5" spans="2:9" ht="12.75">
      <c r="B5" s="2"/>
      <c r="C5" s="2"/>
      <c r="D5" s="2"/>
      <c r="E5" s="2"/>
      <c r="F5" s="2"/>
      <c r="G5" s="2"/>
      <c r="I5" s="111"/>
    </row>
    <row r="6" spans="2:9" ht="12.75">
      <c r="B6" s="324" t="s">
        <v>45</v>
      </c>
      <c r="C6" s="323" t="s">
        <v>44</v>
      </c>
      <c r="D6" s="323"/>
      <c r="E6" s="323"/>
      <c r="F6" s="323" t="s">
        <v>43</v>
      </c>
      <c r="G6" s="323"/>
      <c r="I6" s="111"/>
    </row>
    <row r="7" spans="2:7" ht="12.75">
      <c r="B7" s="325"/>
      <c r="C7" s="167">
        <v>2016</v>
      </c>
      <c r="D7" s="166">
        <v>2017</v>
      </c>
      <c r="E7" s="166">
        <v>2018</v>
      </c>
      <c r="F7" s="187" t="s">
        <v>42</v>
      </c>
      <c r="G7" s="187" t="s">
        <v>41</v>
      </c>
    </row>
    <row r="8" spans="2:7" ht="12.75">
      <c r="B8" s="78" t="s">
        <v>40</v>
      </c>
      <c r="C8" s="243">
        <v>5870.249389491613</v>
      </c>
      <c r="D8" s="243">
        <v>3649.803903430162</v>
      </c>
      <c r="E8" s="243">
        <v>7976.794118839522</v>
      </c>
      <c r="F8" s="112">
        <f>(E8/D19-1)*100</f>
        <v>-2.53210733566136</v>
      </c>
      <c r="G8" s="112">
        <f aca="true" t="shared" si="0" ref="G8:G13">(E8/D8-1)*100</f>
        <v>118.55404646103764</v>
      </c>
    </row>
    <row r="9" spans="2:7" ht="12.75">
      <c r="B9" s="79" t="s">
        <v>39</v>
      </c>
      <c r="C9" s="244">
        <v>5512.277147528299</v>
      </c>
      <c r="D9" s="244">
        <v>4210.575044163081</v>
      </c>
      <c r="E9" s="244">
        <v>7386.048200567669</v>
      </c>
      <c r="F9" s="112">
        <f aca="true" t="shared" si="1" ref="F9:F14">(E9/E8-1)*100</f>
        <v>-7.405806260896652</v>
      </c>
      <c r="G9" s="112">
        <f t="shared" si="0"/>
        <v>75.41661466897722</v>
      </c>
    </row>
    <row r="10" spans="2:7" ht="12.75">
      <c r="B10" s="79" t="s">
        <v>38</v>
      </c>
      <c r="C10" s="244">
        <v>5621.283265841128</v>
      </c>
      <c r="D10" s="244">
        <v>4419.188726047908</v>
      </c>
      <c r="E10" s="244">
        <v>7621.296860804714</v>
      </c>
      <c r="F10" s="112">
        <f t="shared" si="1"/>
        <v>3.1850409562581117</v>
      </c>
      <c r="G10" s="112">
        <f t="shared" si="0"/>
        <v>72.45918500567092</v>
      </c>
    </row>
    <row r="11" spans="2:7" ht="12.75">
      <c r="B11" s="79" t="s">
        <v>37</v>
      </c>
      <c r="C11" s="244">
        <v>5289.886655795267</v>
      </c>
      <c r="D11" s="244">
        <v>4218.045080392988</v>
      </c>
      <c r="E11" s="245">
        <v>7169.290472938029</v>
      </c>
      <c r="F11" s="112">
        <f t="shared" si="1"/>
        <v>-5.930832981868117</v>
      </c>
      <c r="G11" s="112">
        <f t="shared" si="0"/>
        <v>69.96713729456107</v>
      </c>
    </row>
    <row r="12" spans="2:7" ht="12.75">
      <c r="B12" s="79" t="s">
        <v>36</v>
      </c>
      <c r="C12" s="244">
        <v>6568.196363927381</v>
      </c>
      <c r="D12" s="244">
        <v>4293.848926854682</v>
      </c>
      <c r="E12" s="245">
        <v>6467.874986027206</v>
      </c>
      <c r="F12" s="112">
        <f t="shared" si="1"/>
        <v>-9.783610938327303</v>
      </c>
      <c r="G12" s="112">
        <f t="shared" si="0"/>
        <v>50.6311725495437</v>
      </c>
    </row>
    <row r="13" spans="2:7" ht="12.75">
      <c r="B13" s="79" t="s">
        <v>35</v>
      </c>
      <c r="C13" s="244">
        <v>7206.868773849664</v>
      </c>
      <c r="D13" s="244">
        <v>3778.7463022463317</v>
      </c>
      <c r="E13" s="244">
        <v>6864.28954335664</v>
      </c>
      <c r="F13" s="112">
        <f t="shared" si="1"/>
        <v>6.128976799734431</v>
      </c>
      <c r="G13" s="112">
        <f t="shared" si="0"/>
        <v>81.65521033460388</v>
      </c>
    </row>
    <row r="14" spans="2:7" ht="12.75">
      <c r="B14" s="79" t="s">
        <v>34</v>
      </c>
      <c r="C14" s="244">
        <v>7248.954617636736</v>
      </c>
      <c r="D14" s="244">
        <v>3934.146887726348</v>
      </c>
      <c r="E14" s="245">
        <v>7022.605255873743</v>
      </c>
      <c r="F14" s="112">
        <f t="shared" si="1"/>
        <v>2.3063670539702485</v>
      </c>
      <c r="G14" s="112">
        <f>(E14/D14-1)*100</f>
        <v>78.50389058381855</v>
      </c>
    </row>
    <row r="15" spans="2:7" ht="12.75">
      <c r="B15" s="79" t="s">
        <v>33</v>
      </c>
      <c r="C15" s="244">
        <v>7945.338513318234</v>
      </c>
      <c r="D15" s="244">
        <v>3813.1342349857005</v>
      </c>
      <c r="E15" s="245">
        <v>9325.928404146687</v>
      </c>
      <c r="F15" s="112">
        <f>(E15/E14-1)*100</f>
        <v>32.79869883539921</v>
      </c>
      <c r="G15" s="112">
        <f>(E15/D15-1)*100</f>
        <v>144.57382901920474</v>
      </c>
    </row>
    <row r="16" spans="2:7" ht="12.75">
      <c r="B16" s="79" t="s">
        <v>32</v>
      </c>
      <c r="C16" s="244">
        <v>7040.264986598576</v>
      </c>
      <c r="D16" s="244">
        <v>4307.824470416363</v>
      </c>
      <c r="E16" s="244">
        <v>11971.77737485934</v>
      </c>
      <c r="F16" s="112">
        <f>(E16/E15-1)*100</f>
        <v>28.370890875981857</v>
      </c>
      <c r="G16" s="112">
        <f>(E16/D16-1)*100</f>
        <v>177.90773410278337</v>
      </c>
    </row>
    <row r="17" spans="2:7" ht="12.75">
      <c r="B17" s="79" t="s">
        <v>31</v>
      </c>
      <c r="C17" s="244">
        <v>7292.091782568643</v>
      </c>
      <c r="D17" s="244">
        <v>4391.534614620974</v>
      </c>
      <c r="E17" s="244">
        <v>14486.091536332786</v>
      </c>
      <c r="F17" s="112">
        <f>(E17/E16-1)*100</f>
        <v>21.00201233906578</v>
      </c>
      <c r="G17" s="112">
        <f>(E17/D17-1)*100</f>
        <v>229.8639953355589</v>
      </c>
    </row>
    <row r="18" spans="2:7" ht="12.75">
      <c r="B18" s="79" t="s">
        <v>30</v>
      </c>
      <c r="C18" s="244">
        <v>6354.105789104201</v>
      </c>
      <c r="D18" s="244">
        <v>6788.085972445089</v>
      </c>
      <c r="E18" s="244">
        <v>9852.823092812832</v>
      </c>
      <c r="F18" s="112">
        <f>(E18/E17-1)*100</f>
        <v>-31.98425491029918</v>
      </c>
      <c r="G18" s="112">
        <f>(E18/D18-1)*100</f>
        <v>45.14876701338855</v>
      </c>
    </row>
    <row r="19" spans="2:7" ht="12.75">
      <c r="B19" s="2" t="s">
        <v>29</v>
      </c>
      <c r="C19" s="246">
        <v>3863.9035405145264</v>
      </c>
      <c r="D19" s="246">
        <v>8184.022349093072</v>
      </c>
      <c r="E19" s="246"/>
      <c r="F19" s="112"/>
      <c r="G19" s="112"/>
    </row>
    <row r="20" spans="2:7" ht="12.75">
      <c r="B20" s="4" t="s">
        <v>198</v>
      </c>
      <c r="C20" s="247">
        <f>AVERAGE(C8:C19)</f>
        <v>6317.785068847855</v>
      </c>
      <c r="D20" s="247">
        <f>AVERAGE(D8:D19)</f>
        <v>4665.746376035225</v>
      </c>
      <c r="E20" s="247"/>
      <c r="F20" s="113"/>
      <c r="G20" s="113"/>
    </row>
    <row r="21" spans="2:7" ht="12.75">
      <c r="B21" s="3" t="s">
        <v>266</v>
      </c>
      <c r="C21" s="248">
        <f>AVERAGE(C8:C18)</f>
        <v>6540.865207787248</v>
      </c>
      <c r="D21" s="248">
        <f>AVERAGE(D8:D18)</f>
        <v>4345.903105757239</v>
      </c>
      <c r="E21" s="248">
        <f>AVERAGE(E8:E18)</f>
        <v>8740.438167869013</v>
      </c>
      <c r="F21" s="114"/>
      <c r="G21" s="114">
        <f>(E21/D21-1)*100</f>
        <v>101.11902992706186</v>
      </c>
    </row>
    <row r="22" spans="2:9" ht="81.75" customHeight="1">
      <c r="B22" s="322" t="s">
        <v>228</v>
      </c>
      <c r="C22" s="322"/>
      <c r="D22" s="322"/>
      <c r="E22" s="322"/>
      <c r="F22" s="322"/>
      <c r="G22" s="322"/>
      <c r="H22" s="171"/>
      <c r="I22" s="111"/>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portrait" paperSize="119" scale="76"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M36"/>
  <sheetViews>
    <sheetView zoomScale="80" zoomScaleNormal="80" zoomScalePageLayoutView="0" workbookViewId="0" topLeftCell="A1">
      <selection activeCell="S20" sqref="S20"/>
    </sheetView>
  </sheetViews>
  <sheetFormatPr defaultColWidth="10.8515625" defaultRowHeight="15"/>
  <cols>
    <col min="1" max="1" width="1.421875" style="162" customWidth="1"/>
    <col min="2" max="2" width="9.140625" style="162" bestFit="1" customWidth="1"/>
    <col min="3" max="11" width="10.7109375" style="162" customWidth="1"/>
    <col min="12" max="12" width="12.00390625" style="162" customWidth="1"/>
    <col min="13" max="13" width="11.8515625" style="162" customWidth="1"/>
    <col min="14" max="16384" width="10.8515625" style="162" customWidth="1"/>
  </cols>
  <sheetData>
    <row r="1" ht="6.75" customHeight="1"/>
    <row r="2" spans="2:13" ht="12.75">
      <c r="B2" s="327" t="s">
        <v>57</v>
      </c>
      <c r="C2" s="327"/>
      <c r="D2" s="327"/>
      <c r="E2" s="327"/>
      <c r="F2" s="327"/>
      <c r="G2" s="327"/>
      <c r="H2" s="327"/>
      <c r="I2" s="327"/>
      <c r="J2" s="327"/>
      <c r="K2" s="327"/>
      <c r="L2" s="265"/>
      <c r="M2" s="40" t="s">
        <v>136</v>
      </c>
    </row>
    <row r="3" spans="2:13" ht="12.75">
      <c r="B3" s="327" t="s">
        <v>128</v>
      </c>
      <c r="C3" s="327"/>
      <c r="D3" s="327"/>
      <c r="E3" s="327"/>
      <c r="F3" s="327"/>
      <c r="G3" s="327"/>
      <c r="H3" s="327"/>
      <c r="I3" s="327"/>
      <c r="J3" s="327"/>
      <c r="K3" s="327"/>
      <c r="L3" s="265"/>
      <c r="M3" s="166"/>
    </row>
    <row r="4" spans="2:13" ht="12.75">
      <c r="B4" s="327" t="s">
        <v>213</v>
      </c>
      <c r="C4" s="327"/>
      <c r="D4" s="327"/>
      <c r="E4" s="327"/>
      <c r="F4" s="327"/>
      <c r="G4" s="327"/>
      <c r="H4" s="327"/>
      <c r="I4" s="327"/>
      <c r="J4" s="327"/>
      <c r="K4" s="327"/>
      <c r="L4" s="265"/>
      <c r="M4" s="166"/>
    </row>
    <row r="5" spans="2:13" ht="44.25" customHeight="1">
      <c r="B5" s="49" t="s">
        <v>214</v>
      </c>
      <c r="C5" s="70" t="s">
        <v>60</v>
      </c>
      <c r="D5" s="70" t="s">
        <v>115</v>
      </c>
      <c r="E5" s="70" t="s">
        <v>215</v>
      </c>
      <c r="F5" s="70" t="s">
        <v>216</v>
      </c>
      <c r="G5" s="70" t="s">
        <v>217</v>
      </c>
      <c r="H5" s="70" t="s">
        <v>218</v>
      </c>
      <c r="I5" s="70" t="s">
        <v>121</v>
      </c>
      <c r="J5" s="70" t="s">
        <v>144</v>
      </c>
      <c r="K5" s="70" t="s">
        <v>256</v>
      </c>
      <c r="L5" s="70" t="s">
        <v>267</v>
      </c>
      <c r="M5" s="70" t="s">
        <v>66</v>
      </c>
    </row>
    <row r="6" spans="2:13" ht="12.75">
      <c r="B6" s="76">
        <v>43402</v>
      </c>
      <c r="C6" s="107">
        <v>12538.846153846154</v>
      </c>
      <c r="D6" s="107"/>
      <c r="E6" s="107">
        <v>12444</v>
      </c>
      <c r="F6" s="107"/>
      <c r="G6" s="107">
        <v>11756.278260869565</v>
      </c>
      <c r="H6" s="107"/>
      <c r="I6" s="107">
        <v>11812.5</v>
      </c>
      <c r="J6" s="206"/>
      <c r="K6" s="107"/>
      <c r="L6" s="206"/>
      <c r="M6" s="107">
        <v>12002.205649717514</v>
      </c>
    </row>
    <row r="7" spans="2:13" ht="12.75">
      <c r="B7" s="77">
        <v>43403</v>
      </c>
      <c r="C7" s="73">
        <v>13658.719512195123</v>
      </c>
      <c r="D7" s="73">
        <v>14887.888349514564</v>
      </c>
      <c r="E7" s="73">
        <v>10750</v>
      </c>
      <c r="F7" s="73"/>
      <c r="G7" s="73">
        <v>12835.948644793152</v>
      </c>
      <c r="H7" s="73">
        <v>13149.359756097561</v>
      </c>
      <c r="I7" s="73">
        <v>12578.736842105263</v>
      </c>
      <c r="J7" s="73">
        <v>14000</v>
      </c>
      <c r="K7" s="73">
        <v>15538</v>
      </c>
      <c r="L7" s="73"/>
      <c r="M7" s="73">
        <v>13625.138255033557</v>
      </c>
    </row>
    <row r="8" spans="2:13" ht="12.75">
      <c r="B8" s="77">
        <v>43404</v>
      </c>
      <c r="C8" s="73">
        <v>13103.923444976077</v>
      </c>
      <c r="D8" s="73">
        <v>14125</v>
      </c>
      <c r="E8" s="73"/>
      <c r="F8" s="73"/>
      <c r="G8" s="73">
        <v>12464.814207650274</v>
      </c>
      <c r="H8" s="73">
        <v>12723.19783197832</v>
      </c>
      <c r="I8" s="73">
        <v>12571.42857142857</v>
      </c>
      <c r="J8" s="73">
        <v>13758</v>
      </c>
      <c r="K8" s="73">
        <v>15545</v>
      </c>
      <c r="L8" s="73"/>
      <c r="M8" s="73">
        <v>13081.145790554414</v>
      </c>
    </row>
    <row r="9" spans="2:13" ht="12.75">
      <c r="B9" s="77">
        <v>43409</v>
      </c>
      <c r="C9" s="73">
        <v>12792</v>
      </c>
      <c r="D9" s="73">
        <v>13900</v>
      </c>
      <c r="E9" s="73"/>
      <c r="F9" s="73"/>
      <c r="G9" s="73">
        <v>12274.6</v>
      </c>
      <c r="H9" s="73">
        <v>12714</v>
      </c>
      <c r="I9" s="73">
        <v>12708</v>
      </c>
      <c r="J9" s="73">
        <v>14250</v>
      </c>
      <c r="K9" s="73">
        <v>15375</v>
      </c>
      <c r="L9" s="73"/>
      <c r="M9" s="73">
        <v>13063.836702954899</v>
      </c>
    </row>
    <row r="10" spans="2:13" ht="12.75">
      <c r="B10" s="77">
        <v>43410</v>
      </c>
      <c r="C10" s="73">
        <v>14239.130434782608</v>
      </c>
      <c r="D10" s="73">
        <v>13572.051509769095</v>
      </c>
      <c r="E10" s="73"/>
      <c r="F10" s="73"/>
      <c r="G10" s="73">
        <v>13736</v>
      </c>
      <c r="H10" s="73">
        <v>12429</v>
      </c>
      <c r="I10" s="73"/>
      <c r="J10" s="73">
        <v>12674.179487179486</v>
      </c>
      <c r="K10" s="73">
        <v>15000</v>
      </c>
      <c r="L10" s="73"/>
      <c r="M10" s="73">
        <v>13227.447516641065</v>
      </c>
    </row>
    <row r="11" spans="2:13" ht="12.75">
      <c r="B11" s="77">
        <v>43411</v>
      </c>
      <c r="C11" s="73">
        <v>15029.730538922156</v>
      </c>
      <c r="D11" s="73">
        <v>14138.325203252032</v>
      </c>
      <c r="E11" s="73"/>
      <c r="F11" s="73"/>
      <c r="G11" s="73">
        <v>23000</v>
      </c>
      <c r="H11" s="73">
        <v>12417</v>
      </c>
      <c r="I11" s="73"/>
      <c r="J11" s="73">
        <v>12293.881355932202</v>
      </c>
      <c r="K11" s="73"/>
      <c r="L11" s="73"/>
      <c r="M11" s="73">
        <v>13737.167446211413</v>
      </c>
    </row>
    <row r="12" spans="2:13" ht="12.75">
      <c r="B12" s="77">
        <v>43412</v>
      </c>
      <c r="C12" s="73">
        <v>13389.766233766233</v>
      </c>
      <c r="D12" s="73">
        <v>14928.358208955224</v>
      </c>
      <c r="E12" s="73"/>
      <c r="F12" s="73"/>
      <c r="G12" s="73">
        <v>12893</v>
      </c>
      <c r="H12" s="73">
        <v>10512.894736842105</v>
      </c>
      <c r="I12" s="73"/>
      <c r="J12" s="73">
        <v>10235.048997772828</v>
      </c>
      <c r="K12" s="73"/>
      <c r="L12" s="73"/>
      <c r="M12" s="73">
        <v>11884.196972852878</v>
      </c>
    </row>
    <row r="13" spans="2:13" ht="12.75">
      <c r="B13" s="77">
        <v>43413</v>
      </c>
      <c r="C13" s="73">
        <v>12682.90909090909</v>
      </c>
      <c r="D13" s="73">
        <v>14015.653543307086</v>
      </c>
      <c r="E13" s="73"/>
      <c r="F13" s="73"/>
      <c r="G13" s="73">
        <v>15952.81081081081</v>
      </c>
      <c r="H13" s="73">
        <v>10370</v>
      </c>
      <c r="I13" s="73"/>
      <c r="J13" s="73">
        <v>10002.734513274336</v>
      </c>
      <c r="K13" s="73">
        <v>15000</v>
      </c>
      <c r="L13" s="73"/>
      <c r="M13" s="73">
        <v>11594.130911583276</v>
      </c>
    </row>
    <row r="14" spans="2:13" ht="12.75">
      <c r="B14" s="77">
        <v>43416</v>
      </c>
      <c r="C14" s="73">
        <v>13150.266666666666</v>
      </c>
      <c r="D14" s="73">
        <v>15200</v>
      </c>
      <c r="E14" s="73"/>
      <c r="F14" s="73"/>
      <c r="G14" s="73">
        <v>11767</v>
      </c>
      <c r="H14" s="73">
        <v>10484.5625</v>
      </c>
      <c r="I14" s="73"/>
      <c r="J14" s="73">
        <v>10198.122641509433</v>
      </c>
      <c r="K14" s="73"/>
      <c r="L14" s="73"/>
      <c r="M14" s="73">
        <v>12392.042128603105</v>
      </c>
    </row>
    <row r="15" spans="2:13" ht="12.75">
      <c r="B15" s="77">
        <v>43417</v>
      </c>
      <c r="C15" s="73">
        <v>10751.46600331675</v>
      </c>
      <c r="D15" s="73">
        <v>13552.829268292682</v>
      </c>
      <c r="E15" s="73"/>
      <c r="F15" s="73"/>
      <c r="G15" s="73">
        <v>11674.846625766872</v>
      </c>
      <c r="H15" s="73">
        <v>10805.606870229007</v>
      </c>
      <c r="I15" s="73"/>
      <c r="J15" s="73">
        <v>10248.465408805032</v>
      </c>
      <c r="K15" s="73">
        <v>14455</v>
      </c>
      <c r="L15" s="73"/>
      <c r="M15" s="73">
        <v>11168.487255483105</v>
      </c>
    </row>
    <row r="16" spans="2:13" ht="12.75">
      <c r="B16" s="77">
        <v>43418</v>
      </c>
      <c r="C16" s="73">
        <v>10699.347826086956</v>
      </c>
      <c r="D16" s="73">
        <v>15934.782608695652</v>
      </c>
      <c r="E16" s="73"/>
      <c r="F16" s="73"/>
      <c r="G16" s="73">
        <v>11185.714285714286</v>
      </c>
      <c r="H16" s="73">
        <v>10765.211829436039</v>
      </c>
      <c r="I16" s="73"/>
      <c r="J16" s="73">
        <v>9248.088235294117</v>
      </c>
      <c r="K16" s="73"/>
      <c r="L16" s="73"/>
      <c r="M16" s="73">
        <v>11429.170803533867</v>
      </c>
    </row>
    <row r="17" spans="2:13" ht="12.75">
      <c r="B17" s="77">
        <v>43419</v>
      </c>
      <c r="C17" s="73">
        <v>10447.093844601413</v>
      </c>
      <c r="D17" s="73">
        <v>13900</v>
      </c>
      <c r="E17" s="73"/>
      <c r="F17" s="73">
        <v>10125</v>
      </c>
      <c r="G17" s="73">
        <v>11330.244343891403</v>
      </c>
      <c r="H17" s="73">
        <v>10545.074626865671</v>
      </c>
      <c r="I17" s="73"/>
      <c r="J17" s="73">
        <v>9101.414084507041</v>
      </c>
      <c r="K17" s="73"/>
      <c r="L17" s="73"/>
      <c r="M17" s="73">
        <v>10445.83766039988</v>
      </c>
    </row>
    <row r="18" spans="2:13" ht="12.75">
      <c r="B18" s="77">
        <v>43420</v>
      </c>
      <c r="C18" s="73">
        <v>12892.99362244898</v>
      </c>
      <c r="D18" s="73">
        <v>13500</v>
      </c>
      <c r="E18" s="73"/>
      <c r="F18" s="73">
        <v>9500</v>
      </c>
      <c r="G18" s="73">
        <v>13541.5</v>
      </c>
      <c r="H18" s="73">
        <v>10564.255319148937</v>
      </c>
      <c r="I18" s="73"/>
      <c r="J18" s="73">
        <v>8489.489361702128</v>
      </c>
      <c r="K18" s="73"/>
      <c r="L18" s="73"/>
      <c r="M18" s="73">
        <v>11710.269061121613</v>
      </c>
    </row>
    <row r="19" spans="2:13" ht="12.75">
      <c r="B19" s="77">
        <v>43423</v>
      </c>
      <c r="C19" s="73">
        <v>13578.25</v>
      </c>
      <c r="D19" s="73">
        <v>11337.783783783783</v>
      </c>
      <c r="E19" s="73"/>
      <c r="F19" s="73"/>
      <c r="G19" s="73">
        <v>7311</v>
      </c>
      <c r="H19" s="73">
        <v>8685.444444444445</v>
      </c>
      <c r="I19" s="73"/>
      <c r="J19" s="73">
        <v>6704.761904761905</v>
      </c>
      <c r="K19" s="73"/>
      <c r="L19" s="73"/>
      <c r="M19" s="73">
        <v>10302.849385245901</v>
      </c>
    </row>
    <row r="20" spans="2:13" ht="12.75">
      <c r="B20" s="77">
        <v>43424</v>
      </c>
      <c r="C20" s="73">
        <v>10400.16</v>
      </c>
      <c r="D20" s="73">
        <v>9211.641221374046</v>
      </c>
      <c r="E20" s="73"/>
      <c r="F20" s="73"/>
      <c r="G20" s="73">
        <v>14006.896551724138</v>
      </c>
      <c r="H20" s="73">
        <v>8135.113082039911</v>
      </c>
      <c r="I20" s="73"/>
      <c r="J20" s="73">
        <v>7384.602094240838</v>
      </c>
      <c r="K20" s="73"/>
      <c r="L20" s="73"/>
      <c r="M20" s="73">
        <v>8933.738033968091</v>
      </c>
    </row>
    <row r="21" spans="2:13" ht="12.75">
      <c r="B21" s="77">
        <v>43425</v>
      </c>
      <c r="C21" s="73">
        <v>11425.097345132743</v>
      </c>
      <c r="D21" s="73">
        <v>12654.51030927835</v>
      </c>
      <c r="E21" s="73">
        <v>15000</v>
      </c>
      <c r="F21" s="73"/>
      <c r="G21" s="73">
        <v>7380.140495867769</v>
      </c>
      <c r="H21" s="73">
        <v>6861</v>
      </c>
      <c r="I21" s="73"/>
      <c r="J21" s="73">
        <v>6793.626506024097</v>
      </c>
      <c r="K21" s="73"/>
      <c r="L21" s="73">
        <v>14000</v>
      </c>
      <c r="M21" s="73">
        <v>9645.410075992118</v>
      </c>
    </row>
    <row r="22" spans="2:13" ht="12.75">
      <c r="B22" s="77">
        <v>43426</v>
      </c>
      <c r="C22" s="73">
        <v>10102.721739130435</v>
      </c>
      <c r="D22" s="73">
        <v>12701.89393939394</v>
      </c>
      <c r="E22" s="73">
        <v>14583</v>
      </c>
      <c r="F22" s="73"/>
      <c r="G22" s="73">
        <v>10260.246575342466</v>
      </c>
      <c r="H22" s="73">
        <v>6807.884615384615</v>
      </c>
      <c r="I22" s="73"/>
      <c r="J22" s="73">
        <v>6661.018518518518</v>
      </c>
      <c r="K22" s="73"/>
      <c r="L22" s="73"/>
      <c r="M22" s="73">
        <v>9246.785869565218</v>
      </c>
    </row>
    <row r="23" spans="2:13" ht="12.75">
      <c r="B23" s="77">
        <v>43427</v>
      </c>
      <c r="C23" s="73">
        <v>10380.80463576159</v>
      </c>
      <c r="D23" s="73">
        <v>11967.131147540984</v>
      </c>
      <c r="E23" s="73"/>
      <c r="F23" s="73"/>
      <c r="G23" s="73">
        <v>11312.333333333334</v>
      </c>
      <c r="H23" s="73">
        <v>6545</v>
      </c>
      <c r="I23" s="73">
        <v>6000</v>
      </c>
      <c r="J23" s="73">
        <v>6511.859740259741</v>
      </c>
      <c r="K23" s="73"/>
      <c r="L23" s="73">
        <v>12000</v>
      </c>
      <c r="M23" s="73">
        <v>8843.692007797272</v>
      </c>
    </row>
    <row r="24" spans="2:13" ht="12.75">
      <c r="B24" s="77">
        <v>43430</v>
      </c>
      <c r="C24" s="73">
        <v>8262.751540041068</v>
      </c>
      <c r="D24" s="73">
        <v>8666.52380952381</v>
      </c>
      <c r="E24" s="73"/>
      <c r="F24" s="73"/>
      <c r="G24" s="73">
        <v>8126.252100840336</v>
      </c>
      <c r="H24" s="73">
        <v>7415</v>
      </c>
      <c r="I24" s="73">
        <v>5000</v>
      </c>
      <c r="J24" s="73">
        <v>6135.211678832116</v>
      </c>
      <c r="K24" s="73"/>
      <c r="L24" s="73">
        <v>12000</v>
      </c>
      <c r="M24" s="73">
        <v>7453.791505791506</v>
      </c>
    </row>
    <row r="25" spans="2:13" ht="12.75">
      <c r="B25" s="77">
        <v>43431</v>
      </c>
      <c r="C25" s="73">
        <v>7624.311526479751</v>
      </c>
      <c r="D25" s="73">
        <v>11039.21875</v>
      </c>
      <c r="E25" s="73"/>
      <c r="F25" s="73">
        <v>12000</v>
      </c>
      <c r="G25" s="73">
        <v>6701.403508771929</v>
      </c>
      <c r="H25" s="73">
        <v>6615.319218241042</v>
      </c>
      <c r="I25" s="73"/>
      <c r="J25" s="73">
        <v>6614.5344827586205</v>
      </c>
      <c r="K25" s="73"/>
      <c r="L25" s="73"/>
      <c r="M25" s="73">
        <v>7571.363238512035</v>
      </c>
    </row>
    <row r="26" spans="2:13" ht="12.75">
      <c r="B26" s="77">
        <v>43432</v>
      </c>
      <c r="C26" s="73">
        <v>9300.981818181817</v>
      </c>
      <c r="D26" s="73">
        <v>9750</v>
      </c>
      <c r="E26" s="73"/>
      <c r="F26" s="73"/>
      <c r="G26" s="73">
        <v>7290.096774193548</v>
      </c>
      <c r="H26" s="73">
        <v>6613.906542056075</v>
      </c>
      <c r="I26" s="73"/>
      <c r="J26" s="73">
        <v>5937.529411764706</v>
      </c>
      <c r="K26" s="73"/>
      <c r="L26" s="73"/>
      <c r="M26" s="73">
        <v>7841.124087591241</v>
      </c>
    </row>
    <row r="27" spans="2:13" ht="12.75">
      <c r="B27" s="77">
        <v>43433</v>
      </c>
      <c r="C27" s="73">
        <v>8556.553495007132</v>
      </c>
      <c r="D27" s="73">
        <v>8019.955357142857</v>
      </c>
      <c r="E27" s="73"/>
      <c r="F27" s="73"/>
      <c r="G27" s="73">
        <v>10000</v>
      </c>
      <c r="H27" s="73">
        <v>6298.771241830065</v>
      </c>
      <c r="I27" s="73">
        <v>4500</v>
      </c>
      <c r="J27" s="73">
        <v>6037.92657856094</v>
      </c>
      <c r="K27" s="73"/>
      <c r="L27" s="73"/>
      <c r="M27" s="73">
        <v>7133.292938496583</v>
      </c>
    </row>
    <row r="28" spans="2:13" ht="12.75">
      <c r="B28" s="77">
        <v>43434</v>
      </c>
      <c r="C28" s="73">
        <v>6516.8270297529</v>
      </c>
      <c r="D28" s="73">
        <v>10144.578947368422</v>
      </c>
      <c r="E28" s="73"/>
      <c r="F28" s="73"/>
      <c r="G28" s="73">
        <v>9783.594594594595</v>
      </c>
      <c r="H28" s="73">
        <v>4611.329923273657</v>
      </c>
      <c r="I28" s="73"/>
      <c r="J28" s="73">
        <v>4513.128953771289</v>
      </c>
      <c r="K28" s="73"/>
      <c r="L28" s="73"/>
      <c r="M28" s="73">
        <v>6539.838042269188</v>
      </c>
    </row>
    <row r="29" spans="2:13" ht="12.75">
      <c r="B29" s="77">
        <v>43437</v>
      </c>
      <c r="C29" s="73">
        <v>9323.233082706767</v>
      </c>
      <c r="D29" s="73">
        <v>7666.8</v>
      </c>
      <c r="E29" s="73"/>
      <c r="F29" s="73"/>
      <c r="G29" s="73"/>
      <c r="H29" s="73">
        <v>6036.181818181818</v>
      </c>
      <c r="I29" s="73"/>
      <c r="J29" s="73">
        <v>4736.337662337663</v>
      </c>
      <c r="K29" s="73"/>
      <c r="L29" s="73"/>
      <c r="M29" s="73">
        <v>7576.754352030948</v>
      </c>
    </row>
    <row r="30" spans="2:13" ht="12.75">
      <c r="B30" s="77">
        <v>43438</v>
      </c>
      <c r="C30" s="73">
        <v>6411.024755325274</v>
      </c>
      <c r="D30" s="73">
        <v>11018.825</v>
      </c>
      <c r="E30" s="73">
        <v>8000</v>
      </c>
      <c r="F30" s="73"/>
      <c r="G30" s="73">
        <v>8923.076923076924</v>
      </c>
      <c r="H30" s="73">
        <v>4700.350217076701</v>
      </c>
      <c r="I30" s="73"/>
      <c r="J30" s="73">
        <v>4632.55737704918</v>
      </c>
      <c r="K30" s="73"/>
      <c r="L30" s="73"/>
      <c r="M30" s="73">
        <v>6339.49330293531</v>
      </c>
    </row>
    <row r="31" spans="2:13" ht="12.75">
      <c r="B31" s="77">
        <v>43439</v>
      </c>
      <c r="C31" s="73">
        <v>5650.123674911661</v>
      </c>
      <c r="D31" s="73">
        <v>9750</v>
      </c>
      <c r="E31" s="73"/>
      <c r="F31" s="73"/>
      <c r="G31" s="73">
        <v>10000</v>
      </c>
      <c r="H31" s="73">
        <v>4667</v>
      </c>
      <c r="I31" s="73"/>
      <c r="J31" s="73">
        <v>4697.399141630901</v>
      </c>
      <c r="K31" s="73"/>
      <c r="L31" s="73"/>
      <c r="M31" s="73">
        <v>5550.112687155241</v>
      </c>
    </row>
    <row r="32" spans="2:13" ht="12.75">
      <c r="B32" s="77">
        <v>43440</v>
      </c>
      <c r="C32" s="73">
        <v>5373.151750972763</v>
      </c>
      <c r="D32" s="73">
        <v>9750</v>
      </c>
      <c r="E32" s="73"/>
      <c r="F32" s="73"/>
      <c r="G32" s="73">
        <v>8000</v>
      </c>
      <c r="H32" s="73">
        <v>4233</v>
      </c>
      <c r="I32" s="73"/>
      <c r="J32" s="73">
        <v>4326.6057529610825</v>
      </c>
      <c r="K32" s="73"/>
      <c r="L32" s="73"/>
      <c r="M32" s="73">
        <v>4976.640292045166</v>
      </c>
    </row>
    <row r="33" spans="2:13" ht="12.75">
      <c r="B33" s="77">
        <v>43441</v>
      </c>
      <c r="C33" s="73">
        <v>5073.021978021978</v>
      </c>
      <c r="D33" s="73">
        <v>7500</v>
      </c>
      <c r="E33" s="73"/>
      <c r="F33" s="73"/>
      <c r="G33" s="73">
        <v>8784.273684210526</v>
      </c>
      <c r="H33" s="73">
        <v>4293</v>
      </c>
      <c r="I33" s="73"/>
      <c r="J33" s="73">
        <v>5010.956043956044</v>
      </c>
      <c r="K33" s="73"/>
      <c r="L33" s="73"/>
      <c r="M33" s="73">
        <v>5347.381134969325</v>
      </c>
    </row>
    <row r="34" spans="2:13" ht="12.75">
      <c r="B34" s="77">
        <v>43444</v>
      </c>
      <c r="C34" s="73">
        <v>7737.455003599712</v>
      </c>
      <c r="D34" s="73">
        <v>7500</v>
      </c>
      <c r="E34" s="73"/>
      <c r="F34" s="73"/>
      <c r="G34" s="73"/>
      <c r="H34" s="73">
        <v>4674</v>
      </c>
      <c r="I34" s="73">
        <v>6000</v>
      </c>
      <c r="J34" s="73">
        <v>4376.853260869565</v>
      </c>
      <c r="K34" s="73"/>
      <c r="L34" s="73"/>
      <c r="M34" s="73">
        <v>5941.09314804623</v>
      </c>
    </row>
    <row r="35" spans="2:13" ht="12.75">
      <c r="B35" s="77">
        <v>43445</v>
      </c>
      <c r="C35" s="73">
        <v>6103.305220883534</v>
      </c>
      <c r="D35" s="73">
        <v>12437.5</v>
      </c>
      <c r="E35" s="73"/>
      <c r="F35" s="73"/>
      <c r="G35" s="73">
        <v>9000</v>
      </c>
      <c r="H35" s="73">
        <v>3866.8962025316455</v>
      </c>
      <c r="I35" s="73"/>
      <c r="J35" s="73">
        <v>3823.4699140401144</v>
      </c>
      <c r="K35" s="73"/>
      <c r="L35" s="267"/>
      <c r="M35" s="207">
        <v>5492.978370583995</v>
      </c>
    </row>
    <row r="36" spans="2:13" ht="69" customHeight="1">
      <c r="B36" s="328" t="s">
        <v>227</v>
      </c>
      <c r="C36" s="328"/>
      <c r="D36" s="328"/>
      <c r="E36" s="328"/>
      <c r="F36" s="328"/>
      <c r="G36" s="328"/>
      <c r="H36" s="328"/>
      <c r="I36" s="328"/>
      <c r="J36" s="328"/>
      <c r="K36" s="328"/>
      <c r="L36" s="328"/>
      <c r="M36" s="328"/>
    </row>
  </sheetData>
  <sheetProtection/>
  <mergeCells count="4">
    <mergeCell ref="B2:K2"/>
    <mergeCell ref="B3:K3"/>
    <mergeCell ref="B4:K4"/>
    <mergeCell ref="B36:M36"/>
  </mergeCells>
  <hyperlinks>
    <hyperlink ref="M2" location="Índice!A1" display="Volver al índice"/>
  </hyperlinks>
  <printOptions horizontalCentered="1"/>
  <pageMargins left="0.31496062992125984" right="0.31496062992125984" top="1.299212598425197" bottom="0.7480314960629921" header="0.31496062992125984" footer="0.31496062992125984"/>
  <pageSetup fitToHeight="1" fitToWidth="1" horizontalDpi="600" verticalDpi="600" orientation="portrait" paperSize="119" scale="71"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O58"/>
  <sheetViews>
    <sheetView zoomScale="80" zoomScaleNormal="80" zoomScalePageLayoutView="0" workbookViewId="0" topLeftCell="A1">
      <selection activeCell="A2" sqref="A2:O59"/>
    </sheetView>
  </sheetViews>
  <sheetFormatPr defaultColWidth="10.8515625" defaultRowHeight="15"/>
  <cols>
    <col min="1" max="1" width="2.421875" style="33" customWidth="1"/>
    <col min="2" max="2" width="12.28125" style="33" customWidth="1"/>
    <col min="3" max="3" width="10.421875" style="48" customWidth="1"/>
    <col min="4" max="4" width="12.421875" style="48" customWidth="1"/>
    <col min="5" max="5" width="10.00390625" style="48" customWidth="1"/>
    <col min="6" max="6" width="12.8515625" style="33" customWidth="1"/>
    <col min="7" max="7" width="15.7109375" style="33" customWidth="1"/>
    <col min="8" max="8" width="12.421875" style="33" customWidth="1"/>
    <col min="9" max="9" width="14.28125" style="33" customWidth="1"/>
    <col min="10" max="10" width="15.00390625" style="33" customWidth="1"/>
    <col min="11" max="11" width="12.421875" style="33" customWidth="1"/>
    <col min="12" max="12" width="14.140625" style="33" customWidth="1"/>
    <col min="13" max="13" width="12.28125" style="33" customWidth="1"/>
    <col min="14" max="14" width="1.8515625" style="33" customWidth="1"/>
    <col min="15" max="15" width="14.57421875" style="33" customWidth="1"/>
    <col min="16" max="16384" width="10.8515625" style="33" customWidth="1"/>
  </cols>
  <sheetData>
    <row r="1" ht="4.5" customHeight="1"/>
    <row r="2" spans="2:15" ht="12.75">
      <c r="B2" s="326" t="s">
        <v>105</v>
      </c>
      <c r="C2" s="326"/>
      <c r="D2" s="326"/>
      <c r="E2" s="326"/>
      <c r="F2" s="326"/>
      <c r="G2" s="326"/>
      <c r="H2" s="326"/>
      <c r="I2" s="326"/>
      <c r="J2" s="326"/>
      <c r="K2" s="326"/>
      <c r="L2" s="326"/>
      <c r="M2" s="326"/>
      <c r="N2" s="81"/>
      <c r="O2" s="40" t="s">
        <v>136</v>
      </c>
    </row>
    <row r="3" spans="2:14" ht="12.75">
      <c r="B3" s="326" t="s">
        <v>127</v>
      </c>
      <c r="C3" s="326"/>
      <c r="D3" s="326"/>
      <c r="E3" s="326"/>
      <c r="F3" s="326"/>
      <c r="G3" s="326"/>
      <c r="H3" s="326"/>
      <c r="I3" s="326"/>
      <c r="J3" s="326"/>
      <c r="K3" s="326"/>
      <c r="L3" s="326"/>
      <c r="M3" s="326"/>
      <c r="N3" s="81"/>
    </row>
    <row r="4" spans="2:14" ht="12.75">
      <c r="B4" s="326" t="s">
        <v>213</v>
      </c>
      <c r="C4" s="326"/>
      <c r="D4" s="326"/>
      <c r="E4" s="326"/>
      <c r="F4" s="326"/>
      <c r="G4" s="326"/>
      <c r="H4" s="326"/>
      <c r="I4" s="326"/>
      <c r="J4" s="326"/>
      <c r="K4" s="326"/>
      <c r="L4" s="326"/>
      <c r="M4" s="326"/>
      <c r="N4" s="81"/>
    </row>
    <row r="5" spans="2:14" ht="43.5" customHeight="1">
      <c r="B5" s="29" t="s">
        <v>61</v>
      </c>
      <c r="C5" s="30" t="s">
        <v>152</v>
      </c>
      <c r="D5" s="30" t="s">
        <v>160</v>
      </c>
      <c r="E5" s="30" t="s">
        <v>153</v>
      </c>
      <c r="F5" s="30" t="s">
        <v>203</v>
      </c>
      <c r="G5" s="30" t="s">
        <v>219</v>
      </c>
      <c r="H5" s="30" t="s">
        <v>154</v>
      </c>
      <c r="I5" s="30" t="s">
        <v>155</v>
      </c>
      <c r="J5" s="30" t="s">
        <v>143</v>
      </c>
      <c r="K5" s="30" t="s">
        <v>156</v>
      </c>
      <c r="L5" s="30" t="s">
        <v>157</v>
      </c>
      <c r="M5" s="30" t="s">
        <v>66</v>
      </c>
      <c r="N5" s="93"/>
    </row>
    <row r="6" spans="2:14" ht="12.75">
      <c r="B6" s="74">
        <v>43402</v>
      </c>
      <c r="C6" s="75"/>
      <c r="D6" s="75"/>
      <c r="E6" s="75"/>
      <c r="F6" s="75">
        <v>11948.666666666666</v>
      </c>
      <c r="G6" s="75"/>
      <c r="H6" s="75">
        <v>12666.666666666666</v>
      </c>
      <c r="I6" s="75">
        <v>11500</v>
      </c>
      <c r="J6" s="75"/>
      <c r="K6" s="75">
        <v>12242.181818181818</v>
      </c>
      <c r="L6" s="75"/>
      <c r="M6" s="75">
        <v>12002.205649717514</v>
      </c>
      <c r="N6" s="94"/>
    </row>
    <row r="7" spans="2:15" ht="12.75">
      <c r="B7" s="74">
        <v>43403</v>
      </c>
      <c r="C7" s="75">
        <v>17538</v>
      </c>
      <c r="D7" s="75">
        <v>13900</v>
      </c>
      <c r="E7" s="75">
        <v>13737.868852459016</v>
      </c>
      <c r="F7" s="75">
        <v>13163.442231075696</v>
      </c>
      <c r="G7" s="75">
        <v>15286.639344262296</v>
      </c>
      <c r="H7" s="75">
        <v>13000</v>
      </c>
      <c r="I7" s="75">
        <v>10750</v>
      </c>
      <c r="J7" s="75">
        <v>12444</v>
      </c>
      <c r="K7" s="75">
        <v>12000</v>
      </c>
      <c r="L7" s="75">
        <v>14000</v>
      </c>
      <c r="M7" s="75">
        <v>13625.138255033557</v>
      </c>
      <c r="N7" s="94"/>
      <c r="O7" s="162"/>
    </row>
    <row r="8" spans="2:15" ht="12.75">
      <c r="B8" s="74">
        <v>43404</v>
      </c>
      <c r="C8" s="75"/>
      <c r="D8" s="75">
        <v>13900</v>
      </c>
      <c r="E8" s="75">
        <v>13344.851351351352</v>
      </c>
      <c r="F8" s="75">
        <v>12822.781818181818</v>
      </c>
      <c r="G8" s="75">
        <v>15437.239583333334</v>
      </c>
      <c r="H8" s="75">
        <v>13000</v>
      </c>
      <c r="I8" s="75">
        <v>11500</v>
      </c>
      <c r="J8" s="75"/>
      <c r="K8" s="75"/>
      <c r="L8" s="75">
        <v>13000</v>
      </c>
      <c r="M8" s="75">
        <v>13081.145790554414</v>
      </c>
      <c r="N8" s="94"/>
      <c r="O8" s="162"/>
    </row>
    <row r="9" spans="2:15" ht="12.75">
      <c r="B9" s="74">
        <v>43409</v>
      </c>
      <c r="C9" s="75"/>
      <c r="D9" s="75">
        <v>13900</v>
      </c>
      <c r="E9" s="75">
        <v>14240.696202531646</v>
      </c>
      <c r="F9" s="75">
        <v>12412.6</v>
      </c>
      <c r="G9" s="75">
        <v>15375</v>
      </c>
      <c r="H9" s="75"/>
      <c r="I9" s="75">
        <v>12708</v>
      </c>
      <c r="J9" s="75"/>
      <c r="K9" s="75"/>
      <c r="L9" s="75"/>
      <c r="M9" s="75">
        <v>13063.836702954899</v>
      </c>
      <c r="N9" s="94"/>
      <c r="O9" s="162"/>
    </row>
    <row r="10" spans="2:15" ht="12.75">
      <c r="B10" s="74">
        <v>43410</v>
      </c>
      <c r="C10" s="75"/>
      <c r="D10" s="75">
        <v>13900</v>
      </c>
      <c r="E10" s="75">
        <v>13400.125</v>
      </c>
      <c r="F10" s="75">
        <v>13021.425531914894</v>
      </c>
      <c r="G10" s="75">
        <v>14761.666666666666</v>
      </c>
      <c r="H10" s="75">
        <v>13000</v>
      </c>
      <c r="I10" s="75"/>
      <c r="J10" s="75">
        <v>12750</v>
      </c>
      <c r="K10" s="75"/>
      <c r="L10" s="75">
        <v>17300</v>
      </c>
      <c r="M10" s="75">
        <v>13227.447516641065</v>
      </c>
      <c r="N10" s="94"/>
      <c r="O10" s="162"/>
    </row>
    <row r="11" spans="2:15" ht="12.75">
      <c r="B11" s="72">
        <v>43411</v>
      </c>
      <c r="C11" s="73">
        <v>16500</v>
      </c>
      <c r="D11" s="73">
        <v>14900</v>
      </c>
      <c r="E11" s="73">
        <v>13500</v>
      </c>
      <c r="F11" s="73">
        <v>13258.145161290322</v>
      </c>
      <c r="G11" s="73">
        <v>14759.76</v>
      </c>
      <c r="H11" s="73">
        <v>12000</v>
      </c>
      <c r="I11" s="73">
        <v>12727</v>
      </c>
      <c r="J11" s="73"/>
      <c r="K11" s="73"/>
      <c r="L11" s="73">
        <v>23000</v>
      </c>
      <c r="M11" s="73">
        <v>13737.167446211413</v>
      </c>
      <c r="N11" s="94"/>
      <c r="O11" s="39"/>
    </row>
    <row r="12" spans="2:15" ht="12.75">
      <c r="B12" s="72">
        <v>43412</v>
      </c>
      <c r="C12" s="73"/>
      <c r="D12" s="73">
        <v>14900</v>
      </c>
      <c r="E12" s="73">
        <v>12941.110599078342</v>
      </c>
      <c r="F12" s="73">
        <v>10335.589041095891</v>
      </c>
      <c r="G12" s="73">
        <v>14298.701298701299</v>
      </c>
      <c r="H12" s="73">
        <v>11231</v>
      </c>
      <c r="I12" s="73">
        <v>12750</v>
      </c>
      <c r="J12" s="73">
        <v>14500</v>
      </c>
      <c r="K12" s="73"/>
      <c r="L12" s="73"/>
      <c r="M12" s="73">
        <v>11884.196972852878</v>
      </c>
      <c r="N12" s="94"/>
      <c r="O12" s="162"/>
    </row>
    <row r="13" spans="2:15" ht="12.75">
      <c r="B13" s="72">
        <v>43413</v>
      </c>
      <c r="C13" s="73"/>
      <c r="D13" s="73">
        <v>13900</v>
      </c>
      <c r="E13" s="73">
        <v>13263.818181818182</v>
      </c>
      <c r="F13" s="73">
        <v>10720.258064516129</v>
      </c>
      <c r="G13" s="73">
        <v>14886.272727272728</v>
      </c>
      <c r="H13" s="73">
        <v>10000</v>
      </c>
      <c r="I13" s="73">
        <v>12499.727272727272</v>
      </c>
      <c r="J13" s="73"/>
      <c r="K13" s="73">
        <v>12000</v>
      </c>
      <c r="L13" s="73">
        <v>17932</v>
      </c>
      <c r="M13" s="73">
        <v>11594.130911583276</v>
      </c>
      <c r="N13" s="94"/>
      <c r="O13" s="162"/>
    </row>
    <row r="14" spans="2:15" ht="12.75">
      <c r="B14" s="72">
        <v>43416</v>
      </c>
      <c r="C14" s="73">
        <v>16500</v>
      </c>
      <c r="D14" s="73">
        <v>13900</v>
      </c>
      <c r="E14" s="73">
        <v>11854.375</v>
      </c>
      <c r="F14" s="73">
        <v>10937.75</v>
      </c>
      <c r="G14" s="73"/>
      <c r="H14" s="73">
        <v>9000</v>
      </c>
      <c r="I14" s="73">
        <v>11353</v>
      </c>
      <c r="J14" s="73"/>
      <c r="K14" s="73"/>
      <c r="L14" s="73"/>
      <c r="M14" s="73">
        <v>12392.042128603105</v>
      </c>
      <c r="N14" s="94"/>
      <c r="O14" s="162"/>
    </row>
    <row r="15" spans="2:15" ht="12.75">
      <c r="B15" s="72">
        <v>43417</v>
      </c>
      <c r="C15" s="73"/>
      <c r="D15" s="73">
        <v>13900</v>
      </c>
      <c r="E15" s="73">
        <v>11100.2</v>
      </c>
      <c r="F15" s="73">
        <v>10704.341666666667</v>
      </c>
      <c r="G15" s="73">
        <v>13330.522935779816</v>
      </c>
      <c r="H15" s="73">
        <v>9000</v>
      </c>
      <c r="I15" s="73">
        <v>10786</v>
      </c>
      <c r="J15" s="73">
        <v>10531.135416666666</v>
      </c>
      <c r="K15" s="73">
        <v>17000</v>
      </c>
      <c r="L15" s="73">
        <v>16500</v>
      </c>
      <c r="M15" s="73">
        <v>11168.487255483105</v>
      </c>
      <c r="N15" s="94"/>
      <c r="O15" s="162"/>
    </row>
    <row r="16" spans="2:15" ht="12.75">
      <c r="B16" s="72">
        <v>43418</v>
      </c>
      <c r="C16" s="73">
        <v>17500</v>
      </c>
      <c r="D16" s="73">
        <v>13900</v>
      </c>
      <c r="E16" s="73">
        <v>10946.468085106382</v>
      </c>
      <c r="F16" s="73">
        <v>10139.365217391305</v>
      </c>
      <c r="G16" s="73">
        <v>12865.556701030928</v>
      </c>
      <c r="H16" s="73">
        <v>8500</v>
      </c>
      <c r="I16" s="73">
        <v>10222</v>
      </c>
      <c r="J16" s="73">
        <v>10533</v>
      </c>
      <c r="K16" s="73">
        <v>17000</v>
      </c>
      <c r="L16" s="73">
        <v>20000</v>
      </c>
      <c r="M16" s="73">
        <v>11429.170803533867</v>
      </c>
      <c r="N16" s="94"/>
      <c r="O16" s="162"/>
    </row>
    <row r="17" spans="2:15" ht="12.75">
      <c r="B17" s="72">
        <v>43419</v>
      </c>
      <c r="C17" s="73"/>
      <c r="D17" s="73">
        <v>13900</v>
      </c>
      <c r="E17" s="73">
        <v>10397.614457831325</v>
      </c>
      <c r="F17" s="73">
        <v>10252.504854368932</v>
      </c>
      <c r="G17" s="73">
        <v>12179.2</v>
      </c>
      <c r="H17" s="73">
        <v>7909</v>
      </c>
      <c r="I17" s="73">
        <v>10357</v>
      </c>
      <c r="J17" s="73">
        <v>10471</v>
      </c>
      <c r="K17" s="73">
        <v>17000</v>
      </c>
      <c r="L17" s="73">
        <v>16000</v>
      </c>
      <c r="M17" s="73">
        <v>10445.83766039988</v>
      </c>
      <c r="N17" s="94"/>
      <c r="O17" s="162"/>
    </row>
    <row r="18" spans="2:15" ht="12.75">
      <c r="B18" s="72">
        <v>43420</v>
      </c>
      <c r="C18" s="73">
        <v>16500</v>
      </c>
      <c r="D18" s="73">
        <v>13500</v>
      </c>
      <c r="E18" s="73"/>
      <c r="F18" s="73">
        <v>9972.154929577464</v>
      </c>
      <c r="G18" s="73">
        <v>12702.84375</v>
      </c>
      <c r="H18" s="73">
        <v>8143</v>
      </c>
      <c r="I18" s="73"/>
      <c r="J18" s="73">
        <v>11115</v>
      </c>
      <c r="K18" s="73">
        <v>17000</v>
      </c>
      <c r="L18" s="73">
        <v>16889</v>
      </c>
      <c r="M18" s="73">
        <v>11710.269061121613</v>
      </c>
      <c r="N18" s="94"/>
      <c r="O18" s="162"/>
    </row>
    <row r="19" spans="2:15" ht="12.75">
      <c r="B19" s="72">
        <v>43423</v>
      </c>
      <c r="C19" s="73">
        <v>16667</v>
      </c>
      <c r="D19" s="73">
        <v>13500</v>
      </c>
      <c r="E19" s="73">
        <v>7336.789473684211</v>
      </c>
      <c r="F19" s="73">
        <v>8917.746835443038</v>
      </c>
      <c r="G19" s="73"/>
      <c r="H19" s="73">
        <v>6500</v>
      </c>
      <c r="I19" s="73">
        <v>9696</v>
      </c>
      <c r="J19" s="73"/>
      <c r="K19" s="73"/>
      <c r="L19" s="73"/>
      <c r="M19" s="73">
        <v>10302.849385245901</v>
      </c>
      <c r="N19" s="94"/>
      <c r="O19" s="162"/>
    </row>
    <row r="20" spans="2:15" ht="12.75">
      <c r="B20" s="72">
        <v>43424</v>
      </c>
      <c r="C20" s="73"/>
      <c r="D20" s="73">
        <v>12500</v>
      </c>
      <c r="E20" s="73">
        <v>8007.828125</v>
      </c>
      <c r="F20" s="73">
        <v>8171.572519083969</v>
      </c>
      <c r="G20" s="73">
        <v>9333.254901960785</v>
      </c>
      <c r="H20" s="73">
        <v>6750</v>
      </c>
      <c r="I20" s="73">
        <v>8214</v>
      </c>
      <c r="J20" s="73">
        <v>10500</v>
      </c>
      <c r="K20" s="73">
        <v>14400</v>
      </c>
      <c r="L20" s="73">
        <v>15250</v>
      </c>
      <c r="M20" s="73">
        <v>8933.738033968091</v>
      </c>
      <c r="N20" s="94"/>
      <c r="O20" s="162"/>
    </row>
    <row r="21" spans="2:15" ht="12.75">
      <c r="B21" s="72">
        <v>43425</v>
      </c>
      <c r="C21" s="73">
        <v>17464.5</v>
      </c>
      <c r="D21" s="73">
        <v>12166.666666666666</v>
      </c>
      <c r="E21" s="73">
        <v>7612.492957746479</v>
      </c>
      <c r="F21" s="73">
        <v>7342.136842105263</v>
      </c>
      <c r="G21" s="73">
        <v>10918.367346938776</v>
      </c>
      <c r="H21" s="73">
        <v>6500</v>
      </c>
      <c r="I21" s="73">
        <v>7571</v>
      </c>
      <c r="J21" s="73"/>
      <c r="K21" s="73">
        <v>13765.95744680851</v>
      </c>
      <c r="L21" s="73"/>
      <c r="M21" s="73">
        <v>9645.410075992118</v>
      </c>
      <c r="N21" s="94"/>
      <c r="O21" s="162"/>
    </row>
    <row r="22" spans="2:15" ht="12.75">
      <c r="B22" s="72">
        <v>43426</v>
      </c>
      <c r="C22" s="73">
        <v>17500.214285714286</v>
      </c>
      <c r="D22" s="73">
        <v>12500</v>
      </c>
      <c r="E22" s="73">
        <v>7371.069306930693</v>
      </c>
      <c r="F22" s="73">
        <v>7118.236363636363</v>
      </c>
      <c r="G22" s="73">
        <v>9565</v>
      </c>
      <c r="H22" s="73">
        <v>6500</v>
      </c>
      <c r="I22" s="73">
        <v>7333</v>
      </c>
      <c r="J22" s="73">
        <v>8500</v>
      </c>
      <c r="K22" s="73">
        <v>13316.6</v>
      </c>
      <c r="L22" s="73">
        <v>16000</v>
      </c>
      <c r="M22" s="73">
        <v>9246.785869565218</v>
      </c>
      <c r="N22" s="94"/>
      <c r="O22" s="162"/>
    </row>
    <row r="23" spans="2:15" ht="12.75">
      <c r="B23" s="72">
        <v>43427</v>
      </c>
      <c r="C23" s="73">
        <v>17200</v>
      </c>
      <c r="D23" s="73">
        <v>12500</v>
      </c>
      <c r="E23" s="73">
        <v>7499.7464788732395</v>
      </c>
      <c r="F23" s="73">
        <v>7006.888888888889</v>
      </c>
      <c r="G23" s="73">
        <v>9553.5</v>
      </c>
      <c r="H23" s="73">
        <v>6166.666666666667</v>
      </c>
      <c r="I23" s="73">
        <v>7286</v>
      </c>
      <c r="J23" s="73">
        <v>9250</v>
      </c>
      <c r="K23" s="73">
        <v>12000</v>
      </c>
      <c r="L23" s="73">
        <v>14100</v>
      </c>
      <c r="M23" s="73">
        <v>8843.692007797272</v>
      </c>
      <c r="N23" s="94"/>
      <c r="O23" s="162"/>
    </row>
    <row r="24" spans="2:14" s="162" customFormat="1" ht="12.75">
      <c r="B24" s="72">
        <v>43430</v>
      </c>
      <c r="C24" s="73"/>
      <c r="D24" s="73">
        <v>10250</v>
      </c>
      <c r="E24" s="73">
        <v>7149.6082474226805</v>
      </c>
      <c r="F24" s="73">
        <v>7433.52</v>
      </c>
      <c r="G24" s="73">
        <v>12000</v>
      </c>
      <c r="H24" s="73">
        <v>5000</v>
      </c>
      <c r="I24" s="73">
        <v>6292</v>
      </c>
      <c r="J24" s="73"/>
      <c r="K24" s="73">
        <v>12000</v>
      </c>
      <c r="L24" s="73"/>
      <c r="M24" s="73">
        <v>7453.791505791506</v>
      </c>
      <c r="N24" s="94"/>
    </row>
    <row r="25" spans="2:15" ht="12.75">
      <c r="B25" s="72">
        <v>43431</v>
      </c>
      <c r="C25" s="73">
        <v>17600</v>
      </c>
      <c r="D25" s="73">
        <v>9750</v>
      </c>
      <c r="E25" s="73">
        <v>7187.5</v>
      </c>
      <c r="F25" s="73">
        <v>6874.035928143712</v>
      </c>
      <c r="G25" s="73">
        <v>9517.224137931034</v>
      </c>
      <c r="H25" s="73">
        <v>5192.307692307692</v>
      </c>
      <c r="I25" s="73">
        <v>5936</v>
      </c>
      <c r="J25" s="73">
        <v>7557.291139240507</v>
      </c>
      <c r="K25" s="73">
        <v>12000</v>
      </c>
      <c r="L25" s="73">
        <v>12000</v>
      </c>
      <c r="M25" s="73">
        <v>7571.363238512035</v>
      </c>
      <c r="N25" s="94"/>
      <c r="O25" s="162"/>
    </row>
    <row r="26" spans="2:14" s="162" customFormat="1" ht="12.75">
      <c r="B26" s="72">
        <v>43432</v>
      </c>
      <c r="C26" s="73">
        <v>16480</v>
      </c>
      <c r="D26" s="73">
        <v>9750</v>
      </c>
      <c r="E26" s="73">
        <v>6978</v>
      </c>
      <c r="F26" s="73">
        <v>6892.446153846154</v>
      </c>
      <c r="G26" s="73">
        <v>8471.962264150943</v>
      </c>
      <c r="H26" s="73">
        <v>4500</v>
      </c>
      <c r="I26" s="73">
        <v>5737</v>
      </c>
      <c r="J26" s="73">
        <v>7235</v>
      </c>
      <c r="K26" s="73">
        <v>7357</v>
      </c>
      <c r="L26" s="73"/>
      <c r="M26" s="73">
        <v>7841.124087591241</v>
      </c>
      <c r="N26" s="94"/>
    </row>
    <row r="27" spans="2:14" s="162" customFormat="1" ht="12.75">
      <c r="B27" s="72">
        <v>43433</v>
      </c>
      <c r="C27" s="73">
        <v>15625</v>
      </c>
      <c r="D27" s="73">
        <v>9750</v>
      </c>
      <c r="E27" s="73">
        <v>6028</v>
      </c>
      <c r="F27" s="73">
        <v>6664.567741935484</v>
      </c>
      <c r="G27" s="73">
        <v>7483.5</v>
      </c>
      <c r="H27" s="73">
        <v>4666.666666666667</v>
      </c>
      <c r="I27" s="73">
        <v>5268</v>
      </c>
      <c r="J27" s="73"/>
      <c r="K27" s="73"/>
      <c r="L27" s="73">
        <v>10000</v>
      </c>
      <c r="M27" s="73">
        <v>7133.292938496583</v>
      </c>
      <c r="N27" s="94"/>
    </row>
    <row r="28" spans="2:14" s="162" customFormat="1" ht="12.75">
      <c r="B28" s="72">
        <v>43434</v>
      </c>
      <c r="C28" s="73">
        <v>15519.96</v>
      </c>
      <c r="D28" s="73">
        <v>9750</v>
      </c>
      <c r="E28" s="73">
        <v>6000</v>
      </c>
      <c r="F28" s="73">
        <v>4892.733766233766</v>
      </c>
      <c r="G28" s="73">
        <v>8562.5</v>
      </c>
      <c r="H28" s="73">
        <v>4250</v>
      </c>
      <c r="I28" s="73">
        <v>5214</v>
      </c>
      <c r="J28" s="73"/>
      <c r="K28" s="73">
        <v>9535.876288659794</v>
      </c>
      <c r="L28" s="73">
        <v>10000</v>
      </c>
      <c r="M28" s="73">
        <v>6539.838042269188</v>
      </c>
      <c r="N28" s="94"/>
    </row>
    <row r="29" spans="2:14" s="162" customFormat="1" ht="12.75">
      <c r="B29" s="72">
        <v>43437</v>
      </c>
      <c r="C29" s="73">
        <v>16529</v>
      </c>
      <c r="D29" s="73">
        <v>9750</v>
      </c>
      <c r="E29" s="73">
        <v>6014</v>
      </c>
      <c r="F29" s="73">
        <v>5560.08</v>
      </c>
      <c r="G29" s="73">
        <v>8894.473684210527</v>
      </c>
      <c r="H29" s="73">
        <v>4000</v>
      </c>
      <c r="I29" s="73">
        <v>4914</v>
      </c>
      <c r="J29" s="73"/>
      <c r="K29" s="73"/>
      <c r="L29" s="73"/>
      <c r="M29" s="73">
        <v>7576.754352030948</v>
      </c>
      <c r="N29" s="94"/>
    </row>
    <row r="30" spans="2:14" s="162" customFormat="1" ht="12.75">
      <c r="B30" s="72">
        <v>43438</v>
      </c>
      <c r="C30" s="73">
        <v>16500.071428571428</v>
      </c>
      <c r="D30" s="73">
        <v>9750</v>
      </c>
      <c r="E30" s="73">
        <v>6017</v>
      </c>
      <c r="F30" s="73">
        <v>4955.747058823529</v>
      </c>
      <c r="G30" s="73">
        <v>7743.48717948718</v>
      </c>
      <c r="H30" s="73">
        <v>4000</v>
      </c>
      <c r="I30" s="73">
        <v>4333</v>
      </c>
      <c r="J30" s="73">
        <v>5750</v>
      </c>
      <c r="K30" s="73">
        <v>7390.243902439024</v>
      </c>
      <c r="L30" s="73">
        <v>10125</v>
      </c>
      <c r="M30" s="73">
        <v>6339.49330293531</v>
      </c>
      <c r="N30" s="94"/>
    </row>
    <row r="31" spans="2:15" ht="12.75">
      <c r="B31" s="72">
        <v>43439</v>
      </c>
      <c r="C31" s="73"/>
      <c r="D31" s="73">
        <v>9750</v>
      </c>
      <c r="E31" s="73">
        <v>5865</v>
      </c>
      <c r="F31" s="73">
        <v>4880.16</v>
      </c>
      <c r="G31" s="73">
        <v>7526.716216216216</v>
      </c>
      <c r="H31" s="73">
        <v>4000</v>
      </c>
      <c r="I31" s="73">
        <v>4192</v>
      </c>
      <c r="J31" s="73"/>
      <c r="K31" s="73"/>
      <c r="L31" s="73">
        <v>10000</v>
      </c>
      <c r="M31" s="73">
        <v>5550.112687155241</v>
      </c>
      <c r="N31" s="94"/>
      <c r="O31" s="162"/>
    </row>
    <row r="32" spans="2:15" ht="12.75">
      <c r="B32" s="72">
        <v>43440</v>
      </c>
      <c r="C32" s="73"/>
      <c r="D32" s="73">
        <v>9750</v>
      </c>
      <c r="E32" s="73">
        <v>5834</v>
      </c>
      <c r="F32" s="73">
        <v>4656.016759776537</v>
      </c>
      <c r="G32" s="73">
        <v>8000</v>
      </c>
      <c r="H32" s="73">
        <v>4000</v>
      </c>
      <c r="I32" s="73">
        <v>4222</v>
      </c>
      <c r="J32" s="73">
        <v>5750</v>
      </c>
      <c r="K32" s="73">
        <v>8000</v>
      </c>
      <c r="L32" s="73"/>
      <c r="M32" s="73">
        <v>4976.640292045166</v>
      </c>
      <c r="N32" s="94"/>
      <c r="O32" s="162"/>
    </row>
    <row r="33" spans="2:15" ht="12.75">
      <c r="B33" s="72">
        <v>43441</v>
      </c>
      <c r="C33" s="73"/>
      <c r="D33" s="73">
        <v>7500</v>
      </c>
      <c r="E33" s="73">
        <v>5911.290322580645</v>
      </c>
      <c r="F33" s="73">
        <v>4826.6</v>
      </c>
      <c r="G33" s="73">
        <v>7166.833333333333</v>
      </c>
      <c r="H33" s="73">
        <v>4000</v>
      </c>
      <c r="I33" s="73">
        <v>3920</v>
      </c>
      <c r="J33" s="73">
        <v>4967</v>
      </c>
      <c r="K33" s="73">
        <v>8000</v>
      </c>
      <c r="L33" s="73">
        <v>10000</v>
      </c>
      <c r="M33" s="73">
        <v>5347.381134969325</v>
      </c>
      <c r="N33" s="94"/>
      <c r="O33" s="162"/>
    </row>
    <row r="34" spans="2:15" ht="12.75">
      <c r="B34" s="72">
        <v>43444</v>
      </c>
      <c r="C34" s="73">
        <v>15500</v>
      </c>
      <c r="D34" s="73">
        <v>7500</v>
      </c>
      <c r="E34" s="73">
        <v>5618.777777777777</v>
      </c>
      <c r="F34" s="73">
        <v>5128.845360824742</v>
      </c>
      <c r="G34" s="73">
        <v>9663.202247191011</v>
      </c>
      <c r="H34" s="73">
        <v>3500</v>
      </c>
      <c r="I34" s="73">
        <v>4120</v>
      </c>
      <c r="J34" s="73"/>
      <c r="K34" s="73"/>
      <c r="L34" s="73"/>
      <c r="M34" s="73">
        <v>5941.09314804623</v>
      </c>
      <c r="N34" s="94"/>
      <c r="O34" s="162"/>
    </row>
    <row r="35" spans="2:15" ht="12.75">
      <c r="B35" s="72">
        <v>43445</v>
      </c>
      <c r="C35" s="73">
        <v>15480</v>
      </c>
      <c r="D35" s="73">
        <v>7500</v>
      </c>
      <c r="E35" s="73">
        <v>5279</v>
      </c>
      <c r="F35" s="73">
        <v>4101.527918781726</v>
      </c>
      <c r="G35" s="73">
        <v>7657.304761904762</v>
      </c>
      <c r="H35" s="73">
        <v>3500</v>
      </c>
      <c r="I35" s="73">
        <v>4188</v>
      </c>
      <c r="J35" s="73">
        <v>5731</v>
      </c>
      <c r="K35" s="73"/>
      <c r="L35" s="73">
        <v>9000</v>
      </c>
      <c r="M35" s="73">
        <v>5492.978370583995</v>
      </c>
      <c r="N35" s="94"/>
      <c r="O35" s="162"/>
    </row>
    <row r="36" spans="2:13" ht="29.25" customHeight="1">
      <c r="B36" s="329" t="s">
        <v>229</v>
      </c>
      <c r="C36" s="329"/>
      <c r="D36" s="329"/>
      <c r="E36" s="329"/>
      <c r="F36" s="329"/>
      <c r="G36" s="329"/>
      <c r="H36" s="329"/>
      <c r="I36" s="329"/>
      <c r="J36" s="329"/>
      <c r="K36" s="329"/>
      <c r="L36" s="329"/>
      <c r="M36" s="329"/>
    </row>
    <row r="58" ht="12.75">
      <c r="B58" s="47"/>
    </row>
  </sheetData>
  <sheetProtection/>
  <mergeCells count="4">
    <mergeCell ref="B2:M2"/>
    <mergeCell ref="B3:M3"/>
    <mergeCell ref="B4:M4"/>
    <mergeCell ref="B36:M36"/>
  </mergeCells>
  <hyperlinks>
    <hyperlink ref="O2" location="Índice!A1" display="Volver al índice"/>
  </hyperlink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119" scale="58"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P45"/>
  <sheetViews>
    <sheetView zoomScale="90" zoomScaleNormal="90" zoomScalePageLayoutView="80" workbookViewId="0" topLeftCell="A1">
      <selection activeCell="Q15" sqref="Q15"/>
    </sheetView>
  </sheetViews>
  <sheetFormatPr defaultColWidth="10.8515625" defaultRowHeight="15"/>
  <cols>
    <col min="1" max="1" width="1.7109375" style="20" customWidth="1"/>
    <col min="2" max="2" width="17.57421875" style="20" customWidth="1"/>
    <col min="3" max="10" width="10.8515625" style="20" customWidth="1"/>
    <col min="11" max="11" width="2.421875" style="20" customWidth="1"/>
    <col min="12" max="12" width="10.8515625" style="20" customWidth="1"/>
    <col min="13" max="13" width="8.28125" style="111" customWidth="1"/>
    <col min="14" max="14" width="7.7109375" style="106" hidden="1" customWidth="1"/>
    <col min="15" max="15" width="10.8515625" style="111" customWidth="1"/>
    <col min="16" max="16384" width="10.8515625" style="20" customWidth="1"/>
  </cols>
  <sheetData>
    <row r="1" ht="6.75" customHeight="1"/>
    <row r="2" spans="2:12" ht="12.75">
      <c r="B2" s="326" t="s">
        <v>58</v>
      </c>
      <c r="C2" s="326"/>
      <c r="D2" s="326"/>
      <c r="E2" s="326"/>
      <c r="F2" s="326"/>
      <c r="G2" s="326"/>
      <c r="H2" s="326"/>
      <c r="I2" s="326"/>
      <c r="J2" s="326"/>
      <c r="K2" s="81"/>
      <c r="L2" s="40" t="s">
        <v>136</v>
      </c>
    </row>
    <row r="3" spans="2:11" ht="12.75">
      <c r="B3" s="326" t="s">
        <v>220</v>
      </c>
      <c r="C3" s="326"/>
      <c r="D3" s="326"/>
      <c r="E3" s="326"/>
      <c r="F3" s="326"/>
      <c r="G3" s="326"/>
      <c r="H3" s="326"/>
      <c r="I3" s="326"/>
      <c r="J3" s="326"/>
      <c r="K3" s="81"/>
    </row>
    <row r="4" spans="2:11" ht="12.75">
      <c r="B4" s="326" t="s">
        <v>205</v>
      </c>
      <c r="C4" s="326"/>
      <c r="D4" s="326"/>
      <c r="E4" s="326"/>
      <c r="F4" s="326"/>
      <c r="G4" s="326"/>
      <c r="H4" s="326"/>
      <c r="I4" s="326"/>
      <c r="J4" s="326"/>
      <c r="K4" s="81"/>
    </row>
    <row r="5" spans="2:12" ht="15" customHeight="1">
      <c r="B5" s="331" t="s">
        <v>45</v>
      </c>
      <c r="C5" s="334" t="s">
        <v>63</v>
      </c>
      <c r="D5" s="335"/>
      <c r="E5" s="335"/>
      <c r="F5" s="336"/>
      <c r="G5" s="334" t="s">
        <v>64</v>
      </c>
      <c r="H5" s="335"/>
      <c r="I5" s="335"/>
      <c r="J5" s="336"/>
      <c r="K5" s="81"/>
      <c r="L5" s="111"/>
    </row>
    <row r="6" spans="2:11" ht="12.75" customHeight="1">
      <c r="B6" s="332"/>
      <c r="C6" s="334" t="s">
        <v>44</v>
      </c>
      <c r="D6" s="335"/>
      <c r="E6" s="335" t="s">
        <v>43</v>
      </c>
      <c r="F6" s="336"/>
      <c r="G6" s="334" t="s">
        <v>44</v>
      </c>
      <c r="H6" s="335"/>
      <c r="I6" s="335" t="s">
        <v>43</v>
      </c>
      <c r="J6" s="336"/>
      <c r="K6" s="81"/>
    </row>
    <row r="7" spans="2:12" ht="12.75">
      <c r="B7" s="333"/>
      <c r="C7" s="190">
        <v>2017</v>
      </c>
      <c r="D7" s="191">
        <v>2018</v>
      </c>
      <c r="E7" s="191" t="s">
        <v>42</v>
      </c>
      <c r="F7" s="192" t="s">
        <v>41</v>
      </c>
      <c r="G7" s="193">
        <v>2017</v>
      </c>
      <c r="H7" s="194">
        <v>2018</v>
      </c>
      <c r="I7" s="194" t="s">
        <v>42</v>
      </c>
      <c r="J7" s="195" t="s">
        <v>41</v>
      </c>
      <c r="K7" s="104"/>
      <c r="L7" s="106"/>
    </row>
    <row r="8" spans="2:16" ht="12.75" customHeight="1">
      <c r="B8" s="214" t="s">
        <v>40</v>
      </c>
      <c r="C8" s="198">
        <v>1090.5</v>
      </c>
      <c r="D8" s="206">
        <v>1074.25</v>
      </c>
      <c r="E8" s="200">
        <f>+(D8/C19-1)*100</f>
        <v>4.978989543633339</v>
      </c>
      <c r="F8" s="201">
        <f aca="true" t="shared" si="0" ref="F8:F13">(D8/C8-1)*100</f>
        <v>-1.4901421366345757</v>
      </c>
      <c r="G8" s="206">
        <v>393.75</v>
      </c>
      <c r="H8" s="199">
        <v>497.25</v>
      </c>
      <c r="I8" s="200">
        <f>+(H8/G19-1)*100</f>
        <v>5.91054313099042</v>
      </c>
      <c r="J8" s="201">
        <f aca="true" t="shared" si="1" ref="J8:J13">(H8/G8-1)*100</f>
        <v>26.285714285714292</v>
      </c>
      <c r="K8" s="65"/>
      <c r="L8" s="249"/>
      <c r="M8" s="249"/>
      <c r="N8" s="250"/>
      <c r="O8" s="249"/>
      <c r="P8" s="249"/>
    </row>
    <row r="9" spans="2:16" ht="12.75" customHeight="1">
      <c r="B9" s="215" t="s">
        <v>39</v>
      </c>
      <c r="C9" s="202">
        <v>1091.5</v>
      </c>
      <c r="D9" s="73">
        <v>1099</v>
      </c>
      <c r="E9" s="197">
        <f aca="true" t="shared" si="2" ref="E9:E14">+(D9/D8-1)*100</f>
        <v>2.3039329764952265</v>
      </c>
      <c r="F9" s="203">
        <f t="shared" si="0"/>
        <v>0.6871278057718699</v>
      </c>
      <c r="G9" s="73">
        <v>387.75</v>
      </c>
      <c r="H9" s="196">
        <v>465.5</v>
      </c>
      <c r="I9" s="197">
        <f aca="true" t="shared" si="3" ref="I9:I14">+(H9/H8-1)*100</f>
        <v>-6.385118149824032</v>
      </c>
      <c r="J9" s="203">
        <f t="shared" si="1"/>
        <v>20.05157962604771</v>
      </c>
      <c r="K9" s="65"/>
      <c r="L9" s="249"/>
      <c r="M9" s="249"/>
      <c r="N9" s="250"/>
      <c r="O9" s="249"/>
      <c r="P9" s="249"/>
    </row>
    <row r="10" spans="2:16" ht="12.75" customHeight="1">
      <c r="B10" s="215" t="s">
        <v>38</v>
      </c>
      <c r="C10" s="202">
        <v>1108.857142857143</v>
      </c>
      <c r="D10" s="73">
        <v>1110.9</v>
      </c>
      <c r="E10" s="197">
        <f t="shared" si="2"/>
        <v>1.0828025477707115</v>
      </c>
      <c r="F10" s="203">
        <f t="shared" si="0"/>
        <v>0.18423086833290192</v>
      </c>
      <c r="G10" s="73">
        <v>407</v>
      </c>
      <c r="H10" s="196">
        <v>483.7</v>
      </c>
      <c r="I10" s="197">
        <f t="shared" si="3"/>
        <v>3.9097744360902187</v>
      </c>
      <c r="J10" s="203">
        <f t="shared" si="1"/>
        <v>18.845208845208838</v>
      </c>
      <c r="K10" s="65"/>
      <c r="L10" s="249"/>
      <c r="M10" s="249"/>
      <c r="N10" s="250"/>
      <c r="O10" s="249"/>
      <c r="P10" s="249"/>
    </row>
    <row r="11" spans="2:16" ht="12.75">
      <c r="B11" s="215" t="s">
        <v>37</v>
      </c>
      <c r="C11" s="202">
        <v>1076.375</v>
      </c>
      <c r="D11" s="73">
        <v>1104.875</v>
      </c>
      <c r="E11" s="197">
        <f t="shared" si="2"/>
        <v>-0.5423530470789584</v>
      </c>
      <c r="F11" s="203">
        <f t="shared" si="0"/>
        <v>2.647776100336774</v>
      </c>
      <c r="G11" s="73">
        <v>385.625</v>
      </c>
      <c r="H11" s="196">
        <v>484.375</v>
      </c>
      <c r="I11" s="197">
        <f t="shared" si="3"/>
        <v>0.13954930742194893</v>
      </c>
      <c r="J11" s="203">
        <f t="shared" si="1"/>
        <v>25.60777957860616</v>
      </c>
      <c r="K11" s="65"/>
      <c r="L11" s="249"/>
      <c r="M11" s="249"/>
      <c r="N11" s="250"/>
      <c r="O11" s="249"/>
      <c r="P11" s="249"/>
    </row>
    <row r="12" spans="2:16" ht="12.75" customHeight="1">
      <c r="B12" s="215" t="s">
        <v>36</v>
      </c>
      <c r="C12" s="202">
        <v>1066.125</v>
      </c>
      <c r="D12" s="73">
        <v>1082</v>
      </c>
      <c r="E12" s="197">
        <f t="shared" si="2"/>
        <v>-2.070369951351958</v>
      </c>
      <c r="F12" s="203">
        <f t="shared" si="0"/>
        <v>1.4890374018056152</v>
      </c>
      <c r="G12" s="73">
        <v>365</v>
      </c>
      <c r="H12" s="196">
        <v>511.625</v>
      </c>
      <c r="I12" s="197">
        <f t="shared" si="3"/>
        <v>5.6258064516129025</v>
      </c>
      <c r="J12" s="203">
        <f t="shared" si="1"/>
        <v>40.17123287671234</v>
      </c>
      <c r="K12" s="65"/>
      <c r="L12" s="249"/>
      <c r="M12" s="249"/>
      <c r="N12" s="250"/>
      <c r="O12" s="249"/>
      <c r="P12" s="249"/>
    </row>
    <row r="13" spans="2:16" ht="12.75" customHeight="1">
      <c r="B13" s="215" t="s">
        <v>35</v>
      </c>
      <c r="C13" s="202">
        <v>969.2</v>
      </c>
      <c r="D13" s="73">
        <v>1050.9</v>
      </c>
      <c r="E13" s="197">
        <f t="shared" si="2"/>
        <v>-2.87430683918668</v>
      </c>
      <c r="F13" s="203">
        <f t="shared" si="0"/>
        <v>8.429632686751965</v>
      </c>
      <c r="G13" s="73">
        <v>374.8</v>
      </c>
      <c r="H13" s="196">
        <v>494</v>
      </c>
      <c r="I13" s="197">
        <f t="shared" si="3"/>
        <v>-3.4449059369655477</v>
      </c>
      <c r="J13" s="203">
        <f t="shared" si="1"/>
        <v>31.80362860192103</v>
      </c>
      <c r="K13" s="65"/>
      <c r="L13" s="249"/>
      <c r="M13" s="249"/>
      <c r="N13" s="250"/>
      <c r="O13" s="250"/>
      <c r="P13" s="249"/>
    </row>
    <row r="14" spans="2:16" ht="12.75">
      <c r="B14" s="215" t="s">
        <v>34</v>
      </c>
      <c r="C14" s="202">
        <v>905</v>
      </c>
      <c r="D14" s="73">
        <v>968</v>
      </c>
      <c r="E14" s="197">
        <f t="shared" si="2"/>
        <v>-7.888476543914747</v>
      </c>
      <c r="F14" s="203">
        <f>(D14/C14-1)*100</f>
        <v>6.96132596685084</v>
      </c>
      <c r="G14" s="73">
        <v>372.75</v>
      </c>
      <c r="H14" s="196">
        <v>496.5</v>
      </c>
      <c r="I14" s="197">
        <f t="shared" si="3"/>
        <v>0.5060728744939347</v>
      </c>
      <c r="J14" s="203">
        <f>(H14/G14-1)*100</f>
        <v>33.19919517102616</v>
      </c>
      <c r="K14" s="65"/>
      <c r="L14" s="249"/>
      <c r="M14" s="105"/>
      <c r="N14" s="250"/>
      <c r="O14" s="249"/>
      <c r="P14" s="249"/>
    </row>
    <row r="15" spans="2:16" ht="13.5" customHeight="1">
      <c r="B15" s="215" t="s">
        <v>33</v>
      </c>
      <c r="C15" s="202">
        <v>920.25</v>
      </c>
      <c r="D15" s="73">
        <v>978.2</v>
      </c>
      <c r="E15" s="197">
        <f>+(D15/D14-1)*100</f>
        <v>1.0537190082644754</v>
      </c>
      <c r="F15" s="203">
        <f>(D15/C15-1)*100</f>
        <v>6.2972018473240965</v>
      </c>
      <c r="G15" s="73">
        <v>337.125</v>
      </c>
      <c r="H15" s="196">
        <v>552</v>
      </c>
      <c r="I15" s="197">
        <f>+(H15/H14-1)*100</f>
        <v>11.17824773413898</v>
      </c>
      <c r="J15" s="203">
        <f>(H15/G15-1)*100</f>
        <v>63.73748609566186</v>
      </c>
      <c r="K15" s="65"/>
      <c r="L15" s="249"/>
      <c r="M15" s="249"/>
      <c r="N15" s="250"/>
      <c r="O15" s="249"/>
      <c r="P15" s="249"/>
    </row>
    <row r="16" spans="2:16" ht="12.75">
      <c r="B16" s="215" t="s">
        <v>32</v>
      </c>
      <c r="C16" s="202">
        <v>953</v>
      </c>
      <c r="D16" s="73">
        <v>1032.5</v>
      </c>
      <c r="E16" s="197">
        <f>+(D16/D15-1)*100</f>
        <v>5.551012062972793</v>
      </c>
      <c r="F16" s="203">
        <f>(D16/C16-1)*100</f>
        <v>8.342077649527813</v>
      </c>
      <c r="G16" s="73">
        <v>369.6</v>
      </c>
      <c r="H16" s="196">
        <v>711</v>
      </c>
      <c r="I16" s="197">
        <f>+(H16/H15-1)*100</f>
        <v>28.80434782608696</v>
      </c>
      <c r="J16" s="203">
        <f>(H16/G16-1)*100</f>
        <v>92.37012987012987</v>
      </c>
      <c r="K16" s="65"/>
      <c r="L16" s="249"/>
      <c r="M16" s="249"/>
      <c r="N16" s="250"/>
      <c r="O16" s="249"/>
      <c r="P16" s="249"/>
    </row>
    <row r="17" spans="2:16" ht="12.75" customHeight="1">
      <c r="B17" s="215" t="s">
        <v>31</v>
      </c>
      <c r="C17" s="202">
        <v>912.125</v>
      </c>
      <c r="D17" s="73">
        <v>1395.375</v>
      </c>
      <c r="E17" s="197">
        <f>+(D17/D16-1)*100</f>
        <v>35.14527845036319</v>
      </c>
      <c r="F17" s="203">
        <f>(D17/C17-1)*100</f>
        <v>52.980676990544055</v>
      </c>
      <c r="G17" s="73">
        <v>389.375</v>
      </c>
      <c r="H17" s="196">
        <v>827.25</v>
      </c>
      <c r="I17" s="197">
        <f>+(H17/H16-1)*100</f>
        <v>16.35021097046414</v>
      </c>
      <c r="J17" s="203">
        <f>(H17/G17-1)*100</f>
        <v>112.45585874799357</v>
      </c>
      <c r="K17" s="65"/>
      <c r="L17" s="249"/>
      <c r="M17" s="249"/>
      <c r="N17" s="250"/>
      <c r="O17" s="249"/>
      <c r="P17" s="249"/>
    </row>
    <row r="18" spans="2:16" ht="12.75">
      <c r="B18" s="215" t="s">
        <v>30</v>
      </c>
      <c r="C18" s="202">
        <v>945.5</v>
      </c>
      <c r="D18" s="73">
        <v>1643.7</v>
      </c>
      <c r="E18" s="197">
        <f>+(D18/D17-1)*100</f>
        <v>17.796291319537772</v>
      </c>
      <c r="F18" s="203">
        <f>(D18/C18-1)*100</f>
        <v>73.84452670544685</v>
      </c>
      <c r="G18" s="73">
        <v>426.75</v>
      </c>
      <c r="H18" s="196">
        <v>662.4</v>
      </c>
      <c r="I18" s="197">
        <f>+(H18/H17-1)*100</f>
        <v>-19.927470534904813</v>
      </c>
      <c r="J18" s="203">
        <f>(H18/G18-1)*100</f>
        <v>55.21968365553602</v>
      </c>
      <c r="K18" s="65"/>
      <c r="L18" s="249"/>
      <c r="M18" s="249"/>
      <c r="N18" s="250"/>
      <c r="O18" s="249"/>
      <c r="P18" s="249"/>
    </row>
    <row r="19" spans="2:16" ht="12.75">
      <c r="B19" s="216" t="s">
        <v>29</v>
      </c>
      <c r="C19" s="204">
        <v>1023.3</v>
      </c>
      <c r="D19" s="207"/>
      <c r="E19" s="197"/>
      <c r="F19" s="203"/>
      <c r="G19" s="207">
        <v>469.5</v>
      </c>
      <c r="H19" s="205"/>
      <c r="I19" s="197"/>
      <c r="J19" s="203"/>
      <c r="K19" s="65"/>
      <c r="L19" s="249"/>
      <c r="M19" s="249"/>
      <c r="N19" s="250"/>
      <c r="O19" s="249"/>
      <c r="P19" s="249"/>
    </row>
    <row r="20" spans="2:11" ht="12.75">
      <c r="B20" s="217" t="s">
        <v>65</v>
      </c>
      <c r="C20" s="208">
        <f>AVERAGE(C8:C19)</f>
        <v>1005.1443452380951</v>
      </c>
      <c r="D20" s="209"/>
      <c r="E20" s="209"/>
      <c r="F20" s="210"/>
      <c r="G20" s="208">
        <f>AVERAGE(G8:G19)</f>
        <v>389.91875</v>
      </c>
      <c r="H20" s="209"/>
      <c r="I20" s="209"/>
      <c r="J20" s="210"/>
      <c r="K20" s="65"/>
    </row>
    <row r="21" spans="2:11" ht="12.75" customHeight="1">
      <c r="B21" s="218" t="str">
        <f>+'precio mayorista'!B21</f>
        <v>Promedio ene-nov</v>
      </c>
      <c r="C21" s="211">
        <f>AVERAGE(C8:C18)</f>
        <v>1003.4938311688311</v>
      </c>
      <c r="D21" s="212">
        <f>AVERAGE(D8:D18)</f>
        <v>1139.9727272727273</v>
      </c>
      <c r="E21" s="212"/>
      <c r="F21" s="213">
        <f>(D21/C21-1)*100</f>
        <v>13.600372206068357</v>
      </c>
      <c r="G21" s="211">
        <f>AVERAGE(G8:G18)</f>
        <v>382.68409090909086</v>
      </c>
      <c r="H21" s="212">
        <f>AVERAGE(H8:H18)</f>
        <v>562.3272727272727</v>
      </c>
      <c r="I21" s="212"/>
      <c r="J21" s="213">
        <f>(H21/G21-1)*100</f>
        <v>46.94294486907668</v>
      </c>
      <c r="K21" s="65"/>
    </row>
    <row r="22" spans="2:11" ht="24.75" customHeight="1">
      <c r="B22" s="330" t="s">
        <v>230</v>
      </c>
      <c r="C22" s="330"/>
      <c r="D22" s="330"/>
      <c r="E22" s="330"/>
      <c r="F22" s="330"/>
      <c r="G22" s="330"/>
      <c r="H22" s="330"/>
      <c r="I22" s="330"/>
      <c r="J22" s="330"/>
      <c r="K22" s="82"/>
    </row>
    <row r="24" spans="3:6" ht="12.75">
      <c r="C24" s="224"/>
      <c r="D24" s="219" t="s">
        <v>63</v>
      </c>
      <c r="E24" s="219" t="s">
        <v>64</v>
      </c>
      <c r="F24" s="219" t="s">
        <v>200</v>
      </c>
    </row>
    <row r="25" spans="3:6" ht="12.75">
      <c r="C25" s="100">
        <v>42795</v>
      </c>
      <c r="D25" s="99">
        <v>1108.857142857143</v>
      </c>
      <c r="E25" s="99">
        <v>407</v>
      </c>
      <c r="F25" s="99">
        <v>173.07884036209697</v>
      </c>
    </row>
    <row r="26" spans="3:6" ht="12.75">
      <c r="C26" s="100">
        <v>42826</v>
      </c>
      <c r="D26" s="99">
        <v>1076.375</v>
      </c>
      <c r="E26" s="99">
        <v>385.625</v>
      </c>
      <c r="F26" s="99">
        <v>164.94906596667934</v>
      </c>
    </row>
    <row r="27" spans="3:6" ht="12.75">
      <c r="C27" s="100">
        <v>42856</v>
      </c>
      <c r="D27" s="99">
        <v>1066.125</v>
      </c>
      <c r="E27" s="99">
        <v>365</v>
      </c>
      <c r="F27" s="99">
        <v>168.24184474672663</v>
      </c>
    </row>
    <row r="28" spans="3:6" ht="12.75">
      <c r="C28" s="100">
        <v>42887</v>
      </c>
      <c r="D28" s="99">
        <v>969.2</v>
      </c>
      <c r="E28" s="99">
        <v>374.8</v>
      </c>
      <c r="F28" s="99">
        <v>144.30786211548005</v>
      </c>
    </row>
    <row r="29" spans="3:6" ht="12.75">
      <c r="C29" s="100">
        <v>42917</v>
      </c>
      <c r="D29" s="99">
        <v>905</v>
      </c>
      <c r="E29" s="99">
        <v>372.75</v>
      </c>
      <c r="F29" s="99">
        <v>153.24722365285405</v>
      </c>
    </row>
    <row r="30" spans="3:6" ht="12.75">
      <c r="C30" s="100">
        <v>42948</v>
      </c>
      <c r="D30" s="99">
        <v>920.25</v>
      </c>
      <c r="E30" s="99">
        <v>337.125</v>
      </c>
      <c r="F30" s="99">
        <v>145.564733466026</v>
      </c>
    </row>
    <row r="31" spans="3:6" ht="12.75">
      <c r="C31" s="100">
        <v>42979</v>
      </c>
      <c r="D31" s="99">
        <v>953</v>
      </c>
      <c r="E31" s="99">
        <v>369.6</v>
      </c>
      <c r="F31" s="99">
        <v>165.63338176908732</v>
      </c>
    </row>
    <row r="32" spans="3:6" ht="12.75">
      <c r="C32" s="100">
        <v>43009</v>
      </c>
      <c r="D32" s="99">
        <v>912.125</v>
      </c>
      <c r="E32" s="99">
        <v>389.375</v>
      </c>
      <c r="F32" s="99">
        <v>170.61140008511157</v>
      </c>
    </row>
    <row r="33" spans="3:6" ht="12.75">
      <c r="C33" s="100">
        <v>43040</v>
      </c>
      <c r="D33" s="99">
        <v>945.5</v>
      </c>
      <c r="E33" s="99">
        <v>426.75</v>
      </c>
      <c r="F33" s="99">
        <v>265.8055458276334</v>
      </c>
    </row>
    <row r="34" spans="3:6" ht="12.75">
      <c r="C34" s="100">
        <v>43070</v>
      </c>
      <c r="D34" s="99">
        <v>1023.3</v>
      </c>
      <c r="E34" s="99">
        <v>469.5</v>
      </c>
      <c r="F34" s="99">
        <v>306.4063743490505</v>
      </c>
    </row>
    <row r="35" spans="3:6" ht="12.75">
      <c r="C35" s="100">
        <v>43101</v>
      </c>
      <c r="D35" s="99">
        <v>1074.25</v>
      </c>
      <c r="E35" s="99">
        <v>497.25</v>
      </c>
      <c r="F35" s="99">
        <v>294.7452616060992</v>
      </c>
    </row>
    <row r="36" spans="3:6" ht="12.75">
      <c r="C36" s="100">
        <v>43132</v>
      </c>
      <c r="D36" s="99">
        <v>1099</v>
      </c>
      <c r="E36" s="99">
        <v>465.5</v>
      </c>
      <c r="F36" s="99">
        <v>281.3006331353234</v>
      </c>
    </row>
    <row r="37" spans="3:6" ht="12.75">
      <c r="C37" s="100">
        <v>43160</v>
      </c>
      <c r="D37" s="99">
        <v>1110.9</v>
      </c>
      <c r="E37" s="99">
        <v>483.7</v>
      </c>
      <c r="F37" s="99">
        <v>293.3474933613494</v>
      </c>
    </row>
    <row r="38" spans="3:6" ht="12.75">
      <c r="C38" s="237">
        <v>43191</v>
      </c>
      <c r="D38" s="45">
        <v>1104.875</v>
      </c>
      <c r="E38" s="45">
        <v>484.375</v>
      </c>
      <c r="F38" s="99">
        <v>269.0817533552693</v>
      </c>
    </row>
    <row r="39" spans="3:6" ht="12.75">
      <c r="C39" s="237">
        <v>43221</v>
      </c>
      <c r="D39" s="45">
        <v>1082</v>
      </c>
      <c r="E39" s="45">
        <v>511.625</v>
      </c>
      <c r="F39" s="99">
        <v>244.69677265643614</v>
      </c>
    </row>
    <row r="40" spans="3:6" ht="12.75">
      <c r="C40" s="237">
        <v>43252</v>
      </c>
      <c r="D40" s="45">
        <v>1050.9</v>
      </c>
      <c r="E40" s="45">
        <v>494</v>
      </c>
      <c r="F40" s="99">
        <v>265.42502975009916</v>
      </c>
    </row>
    <row r="41" spans="2:6" ht="12.75">
      <c r="B41" s="43"/>
      <c r="C41" s="237">
        <v>43282</v>
      </c>
      <c r="D41" s="45">
        <v>968</v>
      </c>
      <c r="E41" s="45">
        <v>496.5</v>
      </c>
      <c r="F41" s="99">
        <v>271.9151743407526</v>
      </c>
    </row>
    <row r="42" spans="3:6" ht="12.75">
      <c r="C42" s="237">
        <v>43313</v>
      </c>
      <c r="D42" s="45">
        <v>978.2</v>
      </c>
      <c r="E42" s="45">
        <v>552</v>
      </c>
      <c r="F42" s="99">
        <v>372.3359628195709</v>
      </c>
    </row>
    <row r="43" spans="3:6" ht="12.75">
      <c r="C43" s="237">
        <v>43344</v>
      </c>
      <c r="D43" s="45">
        <v>1032.5</v>
      </c>
      <c r="E43" s="45">
        <v>711</v>
      </c>
      <c r="F43" s="99">
        <v>475.1665607385533</v>
      </c>
    </row>
    <row r="44" spans="3:6" ht="15">
      <c r="C44" s="237">
        <v>43374</v>
      </c>
      <c r="D44" s="45">
        <f>+D17</f>
        <v>1395.375</v>
      </c>
      <c r="E44" s="45">
        <f>+H17</f>
        <v>827.25</v>
      </c>
      <c r="F44" s="264">
        <v>575.4908045100495</v>
      </c>
    </row>
    <row r="45" spans="3:6" ht="15">
      <c r="C45" s="237">
        <v>43405</v>
      </c>
      <c r="D45" s="45">
        <f>+D18</f>
        <v>1643.7</v>
      </c>
      <c r="E45" s="45">
        <f>+H18</f>
        <v>662.4</v>
      </c>
      <c r="F45" s="264">
        <v>357.8951401302833</v>
      </c>
    </row>
  </sheetData>
  <sheetProtection/>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portrait" paperSize="119" scale="71" r:id="rId2"/>
  <headerFooter differentFirst="1">
    <oddFooter>&amp;C&amp;P</oddFooter>
  </headerFooter>
  <ignoredErrors>
    <ignoredError sqref="C20 E20:F20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2018-12-19T13:17:12Z</cp:lastPrinted>
  <dcterms:created xsi:type="dcterms:W3CDTF">2011-10-13T14:46:36Z</dcterms:created>
  <dcterms:modified xsi:type="dcterms:W3CDTF">2018-12-19T13:27:23Z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