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codeName="ThisWorkbook" hidePivotFieldList="1" autoCompressPictures="0" defaultThemeVersion="124226"/>
  <mc:AlternateContent xmlns:mc="http://schemas.openxmlformats.org/markup-compatibility/2006">
    <mc:Choice Requires="x15">
      <x15ac:absPath xmlns:x15ac="http://schemas.microsoft.com/office/spreadsheetml/2010/11/ac" url="C:\usr\web\excel\"/>
    </mc:Choice>
  </mc:AlternateContent>
  <xr:revisionPtr revIDLastSave="0" documentId="8_{9BDA0AC8-CB0B-4FB1-A396-DEEB43776972}" xr6:coauthVersionLast="31" xr6:coauthVersionMax="31" xr10:uidLastSave="{00000000-0000-0000-0000-000000000000}"/>
  <bookViews>
    <workbookView xWindow="0" yWindow="0" windowWidth="24000" windowHeight="9660" tabRatio="800" xr2:uid="{00000000-000D-0000-FFFF-FFFF00000000}"/>
  </bookViews>
  <sheets>
    <sheet name="Portada" sheetId="1" r:id="rId1"/>
    <sheet name="colofón" sheetId="70" r:id="rId2"/>
    <sheet name="Introducción" sheetId="88" r:id="rId3"/>
    <sheet name="Índice" sheetId="80" r:id="rId4"/>
    <sheet name="Comentarios" sheetId="72" r:id="rId5"/>
    <sheet name="precio mayorista" sheetId="77" r:id="rId6"/>
    <sheet name="precio mayorista2" sheetId="71" r:id="rId7"/>
    <sheet name="precio mayorista3" sheetId="85" r:id="rId8"/>
    <sheet name="precio minorista" sheetId="81" r:id="rId9"/>
    <sheet name="precio minorista regiones" sheetId="86" r:id="rId10"/>
    <sheet name="sup, prod y rend" sheetId="90" r:id="rId11"/>
    <sheet name="sup región" sheetId="74" r:id="rId12"/>
    <sheet name="prod región" sheetId="75" r:id="rId13"/>
    <sheet name="rend región" sheetId="76" r:id="rId14"/>
    <sheet name="ficha de costos" sheetId="91" r:id="rId15"/>
    <sheet name="export" sheetId="83" r:id="rId16"/>
    <sheet name="import" sheetId="84" r:id="rId17"/>
  </sheets>
  <externalReferences>
    <externalReference r:id="rId18"/>
  </externalReferences>
  <definedNames>
    <definedName name="_xlnm.Print_Area" localSheetId="1">colofón!$A$1:$I$39</definedName>
    <definedName name="_xlnm.Print_Area" localSheetId="4">Comentarios!$B$2:$J$11</definedName>
    <definedName name="_xlnm.Print_Area" localSheetId="15">export!$B$2:$K$28</definedName>
    <definedName name="_xlnm.Print_Area" localSheetId="14">'ficha de costos'!$B$2:$E$34</definedName>
    <definedName name="_xlnm.Print_Area" localSheetId="16">import!$B$2:$K$97</definedName>
    <definedName name="_xlnm.Print_Area" localSheetId="3">Índice!$A$1:$E$38</definedName>
    <definedName name="_xlnm.Print_Area" localSheetId="2">Introducción!$A$1:$J$39</definedName>
    <definedName name="_xlnm.Print_Area" localSheetId="0">Portada!$A$1:$I$51</definedName>
    <definedName name="_xlnm.Print_Area" localSheetId="5">'precio mayorista'!$B$2:$H$41</definedName>
    <definedName name="_xlnm.Print_Area" localSheetId="6">'precio mayorista2'!$B$2:$K$57</definedName>
    <definedName name="_xlnm.Print_Area" localSheetId="7">'precio mayorista3'!$B$2:$N$60</definedName>
    <definedName name="_xlnm.Print_Area" localSheetId="8">'precio minorista'!$B$2:$J$42</definedName>
    <definedName name="_xlnm.Print_Area" localSheetId="9">'precio minorista regiones'!$B$2:$T$55</definedName>
    <definedName name="_xlnm.Print_Area" localSheetId="12">'prod región'!$B$2:$M$49</definedName>
    <definedName name="_xlnm.Print_Area" localSheetId="13">'rend región'!$B$2:$M$47</definedName>
    <definedName name="_xlnm.Print_Area" localSheetId="11">'sup región'!$B$2:$M$47</definedName>
    <definedName name="_xlnm.Print_Area" localSheetId="10">'sup, prod y rend'!$B$2:$G$49</definedName>
    <definedName name="TDclase">'[1]TD clase'!$A$5:$G$6</definedName>
  </definedNames>
  <calcPr calcId="179017" concurrentCalc="0"/>
</workbook>
</file>

<file path=xl/calcChain.xml><?xml version="1.0" encoding="utf-8"?>
<calcChain xmlns="http://schemas.openxmlformats.org/spreadsheetml/2006/main">
  <c r="D13" i="91" l="1"/>
  <c r="C13" i="91"/>
  <c r="D44" i="81"/>
  <c r="E44" i="81"/>
  <c r="H20" i="81"/>
  <c r="G20" i="81"/>
  <c r="J20" i="81"/>
  <c r="D20" i="81"/>
  <c r="C20" i="81"/>
  <c r="F20" i="81"/>
  <c r="H21" i="81"/>
  <c r="G21" i="81"/>
  <c r="D21" i="81"/>
  <c r="C21" i="81"/>
  <c r="J19" i="81"/>
  <c r="I19" i="81"/>
  <c r="F19" i="81"/>
  <c r="E19" i="81"/>
  <c r="D21" i="77"/>
  <c r="E21" i="77"/>
  <c r="C21" i="77"/>
  <c r="G20" i="77"/>
  <c r="E20" i="77"/>
  <c r="F19" i="77"/>
  <c r="G19" i="77"/>
  <c r="D43" i="81"/>
  <c r="E43" i="81"/>
  <c r="I18" i="81"/>
  <c r="J18" i="81"/>
  <c r="E18" i="81"/>
  <c r="F18" i="81"/>
  <c r="F18" i="77"/>
  <c r="G18" i="77"/>
  <c r="F17" i="77"/>
  <c r="G17" i="77"/>
  <c r="E42" i="81"/>
  <c r="D42" i="81"/>
  <c r="I17" i="81"/>
  <c r="J17" i="81"/>
  <c r="E17" i="81"/>
  <c r="F17" i="81"/>
  <c r="I16" i="81"/>
  <c r="J16" i="81"/>
  <c r="E16" i="81"/>
  <c r="F16" i="81"/>
  <c r="F16" i="77"/>
  <c r="G16" i="77"/>
  <c r="I15" i="81"/>
  <c r="J15" i="81"/>
  <c r="E15" i="81"/>
  <c r="F15" i="81"/>
  <c r="F15" i="77"/>
  <c r="G15" i="77"/>
  <c r="E24" i="90"/>
  <c r="F24" i="90"/>
  <c r="I14" i="81"/>
  <c r="J14" i="81"/>
  <c r="E14" i="81"/>
  <c r="F14" i="81"/>
  <c r="F14" i="77"/>
  <c r="G14" i="77"/>
  <c r="I13" i="81"/>
  <c r="J13" i="81"/>
  <c r="E13" i="81"/>
  <c r="F13" i="81"/>
  <c r="F13" i="77"/>
  <c r="G13" i="77"/>
  <c r="M8" i="76"/>
  <c r="M9" i="76"/>
  <c r="M10" i="76"/>
  <c r="M11" i="76"/>
  <c r="M12" i="76"/>
  <c r="M14" i="76"/>
  <c r="M15" i="76"/>
  <c r="M16" i="76"/>
  <c r="M17" i="76"/>
  <c r="M18" i="76"/>
  <c r="M19" i="76"/>
  <c r="F23" i="90"/>
  <c r="I12" i="81"/>
  <c r="J12" i="81"/>
  <c r="E12" i="81"/>
  <c r="F12" i="81"/>
  <c r="F12" i="77"/>
  <c r="G12" i="77"/>
  <c r="I11" i="81"/>
  <c r="J11" i="81"/>
  <c r="E11" i="81"/>
  <c r="F11" i="81"/>
  <c r="F11" i="77"/>
  <c r="G11" i="77"/>
  <c r="D14" i="91"/>
  <c r="C14" i="91"/>
  <c r="E13" i="91"/>
  <c r="E14" i="91"/>
  <c r="J10" i="81"/>
  <c r="I10" i="81"/>
  <c r="F10" i="81"/>
  <c r="E10" i="81"/>
  <c r="M24" i="74"/>
  <c r="D20" i="77"/>
  <c r="C20" i="77"/>
  <c r="G10" i="77"/>
  <c r="F10" i="77"/>
  <c r="I9" i="81"/>
  <c r="E9" i="81"/>
  <c r="J9" i="81"/>
  <c r="F9" i="81"/>
  <c r="F9" i="77"/>
  <c r="G9" i="77"/>
  <c r="H5" i="83"/>
  <c r="I5" i="83"/>
  <c r="J5" i="83"/>
  <c r="K5" i="83"/>
  <c r="E11" i="91"/>
  <c r="E12" i="91"/>
  <c r="E15" i="91"/>
  <c r="Q23" i="76"/>
  <c r="R23" i="76"/>
  <c r="S23" i="76"/>
  <c r="T23" i="76"/>
  <c r="U23" i="76"/>
  <c r="V23" i="76"/>
  <c r="W23" i="76"/>
  <c r="X23" i="76"/>
  <c r="Y23" i="76"/>
  <c r="G5" i="84"/>
  <c r="K5" i="84"/>
  <c r="Z27" i="86"/>
  <c r="AA27" i="86"/>
  <c r="AB27" i="86"/>
  <c r="AC27" i="86"/>
  <c r="AD27" i="86"/>
  <c r="AE27" i="86"/>
  <c r="AF27" i="86"/>
  <c r="Z28" i="86"/>
  <c r="AA28" i="86"/>
  <c r="AB28" i="86"/>
  <c r="AC28" i="86"/>
  <c r="AD28" i="86"/>
  <c r="AE28" i="86"/>
  <c r="AF28" i="86"/>
  <c r="J21" i="81"/>
  <c r="F21" i="81"/>
  <c r="Y24" i="86"/>
  <c r="Z24" i="86"/>
  <c r="AA24" i="86"/>
  <c r="AB24" i="86"/>
  <c r="AC24" i="86"/>
  <c r="AD24" i="86"/>
  <c r="AE24" i="86"/>
  <c r="AF24" i="86"/>
  <c r="Y25" i="86"/>
  <c r="Z25" i="86"/>
  <c r="AA25" i="86"/>
  <c r="AB25" i="86"/>
  <c r="AC25" i="86"/>
  <c r="AD25" i="86"/>
  <c r="AE25" i="86"/>
  <c r="AF25" i="86"/>
  <c r="Y7" i="86"/>
  <c r="Y8" i="86"/>
  <c r="Y9" i="86"/>
  <c r="Y10" i="86"/>
  <c r="Y11" i="86"/>
  <c r="Y12" i="86"/>
  <c r="Y13" i="86"/>
  <c r="Y14" i="86"/>
  <c r="Y15" i="86"/>
  <c r="Y16" i="86"/>
  <c r="Y17" i="86"/>
  <c r="Y18" i="86"/>
  <c r="Y19" i="86"/>
  <c r="Y20" i="86"/>
  <c r="Z7" i="86"/>
  <c r="Z8" i="86"/>
  <c r="Z9" i="86"/>
  <c r="Z10" i="86"/>
  <c r="Z11" i="86"/>
  <c r="Z12" i="86"/>
  <c r="Z13" i="86"/>
  <c r="Z14" i="86"/>
  <c r="Z15" i="86"/>
  <c r="Z16" i="86"/>
  <c r="Z17" i="86"/>
  <c r="Z18" i="86"/>
  <c r="Z19" i="86"/>
  <c r="Z20" i="86"/>
  <c r="AA7" i="86"/>
  <c r="AA8" i="86"/>
  <c r="AA9" i="86"/>
  <c r="AA10" i="86"/>
  <c r="AA11" i="86"/>
  <c r="AA12" i="86"/>
  <c r="AA13" i="86"/>
  <c r="AA14" i="86"/>
  <c r="AA15" i="86"/>
  <c r="AA16" i="86"/>
  <c r="AA17" i="86"/>
  <c r="AA18" i="86"/>
  <c r="AA19" i="86"/>
  <c r="AA20" i="86"/>
  <c r="AB7" i="86"/>
  <c r="AB8" i="86"/>
  <c r="AB9" i="86"/>
  <c r="AB10" i="86"/>
  <c r="AB11" i="86"/>
  <c r="AB12" i="86"/>
  <c r="AB13" i="86"/>
  <c r="AB14" i="86"/>
  <c r="AB15" i="86"/>
  <c r="AB16" i="86"/>
  <c r="AB17" i="86"/>
  <c r="AB18" i="86"/>
  <c r="AB19" i="86"/>
  <c r="AB20" i="86"/>
  <c r="AC7" i="86"/>
  <c r="AC8" i="86"/>
  <c r="AC9" i="86"/>
  <c r="AC10" i="86"/>
  <c r="AC11" i="86"/>
  <c r="AC12" i="86"/>
  <c r="AC13" i="86"/>
  <c r="AC14" i="86"/>
  <c r="AC15" i="86"/>
  <c r="AC16" i="86"/>
  <c r="AC17" i="86"/>
  <c r="AC18" i="86"/>
  <c r="AC19" i="86"/>
  <c r="AC20" i="86"/>
  <c r="AD7" i="86"/>
  <c r="AD8" i="86"/>
  <c r="AD9" i="86"/>
  <c r="AD10" i="86"/>
  <c r="AD11" i="86"/>
  <c r="AD12" i="86"/>
  <c r="AD13" i="86"/>
  <c r="AD14" i="86"/>
  <c r="AD15" i="86"/>
  <c r="AD16" i="86"/>
  <c r="AD17" i="86"/>
  <c r="AD18" i="86"/>
  <c r="AD19" i="86"/>
  <c r="AD20" i="86"/>
  <c r="AE7" i="86"/>
  <c r="AE8" i="86"/>
  <c r="AE9" i="86"/>
  <c r="AE10" i="86"/>
  <c r="AE11" i="86"/>
  <c r="AE12" i="86"/>
  <c r="AE13" i="86"/>
  <c r="AE14" i="86"/>
  <c r="AE15" i="86"/>
  <c r="AE16" i="86"/>
  <c r="AE17" i="86"/>
  <c r="AE18" i="86"/>
  <c r="AE19" i="86"/>
  <c r="AE20" i="86"/>
  <c r="AF7" i="86"/>
  <c r="AF8" i="86"/>
  <c r="AF9" i="86"/>
  <c r="AF10" i="86"/>
  <c r="AF11" i="86"/>
  <c r="AF12" i="86"/>
  <c r="AF13" i="86"/>
  <c r="AF14" i="86"/>
  <c r="AF15" i="86"/>
  <c r="AF16" i="86"/>
  <c r="AF17" i="86"/>
  <c r="AF18" i="86"/>
  <c r="AF19" i="86"/>
  <c r="AF20" i="86"/>
  <c r="Y27" i="86"/>
  <c r="Y28" i="86"/>
  <c r="C15" i="91"/>
  <c r="Q22" i="76"/>
  <c r="R22" i="76"/>
  <c r="S22" i="76"/>
  <c r="T22" i="76"/>
  <c r="U22" i="76"/>
  <c r="V22" i="76"/>
  <c r="W22" i="76"/>
  <c r="X22" i="76"/>
  <c r="Y22" i="76"/>
  <c r="C11" i="91"/>
  <c r="Y21" i="76"/>
  <c r="X21" i="76"/>
  <c r="W21" i="76"/>
  <c r="V21" i="76"/>
  <c r="U21" i="76"/>
  <c r="T21" i="76"/>
  <c r="S21" i="76"/>
  <c r="R21" i="76"/>
  <c r="Q21" i="76"/>
  <c r="Y20" i="76"/>
  <c r="X20" i="76"/>
  <c r="W20" i="76"/>
  <c r="V20" i="76"/>
  <c r="U20" i="76"/>
  <c r="T20" i="76"/>
  <c r="S20" i="76"/>
  <c r="R20" i="76"/>
  <c r="Q20" i="76"/>
  <c r="Y19" i="76"/>
  <c r="X19" i="76"/>
  <c r="W19" i="76"/>
  <c r="V19" i="76"/>
  <c r="U19" i="76"/>
  <c r="T19" i="76"/>
  <c r="S19" i="76"/>
  <c r="R19" i="76"/>
  <c r="Q19" i="76"/>
  <c r="Y18" i="76"/>
  <c r="X18" i="76"/>
  <c r="W18" i="76"/>
  <c r="V18" i="76"/>
  <c r="U18" i="76"/>
  <c r="T18" i="76"/>
  <c r="S18" i="76"/>
  <c r="R18" i="76"/>
  <c r="Q18" i="76"/>
  <c r="Y17" i="76"/>
  <c r="X17" i="76"/>
  <c r="W17" i="76"/>
  <c r="V17" i="76"/>
  <c r="U17" i="76"/>
  <c r="T17" i="76"/>
  <c r="S17" i="76"/>
  <c r="R17" i="76"/>
  <c r="Q17" i="76"/>
  <c r="Y16" i="76"/>
  <c r="X16" i="76"/>
  <c r="W16" i="76"/>
  <c r="V16" i="76"/>
  <c r="U16" i="76"/>
  <c r="T16" i="76"/>
  <c r="S16" i="76"/>
  <c r="R16" i="76"/>
  <c r="Q16" i="76"/>
  <c r="Y15" i="76"/>
  <c r="X15" i="76"/>
  <c r="W15" i="76"/>
  <c r="V15" i="76"/>
  <c r="U15" i="76"/>
  <c r="T15" i="76"/>
  <c r="S15" i="76"/>
  <c r="R15" i="76"/>
  <c r="Q15" i="76"/>
  <c r="Y14" i="76"/>
  <c r="X14" i="76"/>
  <c r="W14" i="76"/>
  <c r="V14" i="76"/>
  <c r="U14" i="76"/>
  <c r="T14" i="76"/>
  <c r="S14" i="76"/>
  <c r="R14" i="76"/>
  <c r="Q14" i="76"/>
  <c r="Y13" i="76"/>
  <c r="X13" i="76"/>
  <c r="W13" i="76"/>
  <c r="V13" i="76"/>
  <c r="U13" i="76"/>
  <c r="T13" i="76"/>
  <c r="S13" i="76"/>
  <c r="R13" i="76"/>
  <c r="Q13" i="76"/>
  <c r="Y12" i="76"/>
  <c r="X12" i="76"/>
  <c r="W12" i="76"/>
  <c r="V12" i="76"/>
  <c r="U12" i="76"/>
  <c r="T12" i="76"/>
  <c r="S12" i="76"/>
  <c r="R12" i="76"/>
  <c r="Q12" i="76"/>
  <c r="Y11" i="76"/>
  <c r="X11" i="76"/>
  <c r="W11" i="76"/>
  <c r="V11" i="76"/>
  <c r="U11" i="76"/>
  <c r="T11" i="76"/>
  <c r="S11" i="76"/>
  <c r="R11" i="76"/>
  <c r="Q11" i="76"/>
  <c r="Y10" i="76"/>
  <c r="X10" i="76"/>
  <c r="W10" i="76"/>
  <c r="V10" i="76"/>
  <c r="U10" i="76"/>
  <c r="T10" i="76"/>
  <c r="S10" i="76"/>
  <c r="R10" i="76"/>
  <c r="Q10" i="76"/>
  <c r="Y9" i="76"/>
  <c r="X9" i="76"/>
  <c r="W9" i="76"/>
  <c r="V9" i="76"/>
  <c r="U9" i="76"/>
  <c r="T9" i="76"/>
  <c r="S9" i="76"/>
  <c r="R9" i="76"/>
  <c r="Q9" i="76"/>
  <c r="Y7" i="76"/>
  <c r="X7" i="76"/>
  <c r="W7" i="76"/>
  <c r="V7" i="76"/>
  <c r="U7" i="76"/>
  <c r="T7" i="76"/>
  <c r="S7" i="76"/>
  <c r="R7" i="76"/>
  <c r="Q7" i="76"/>
  <c r="C12" i="91"/>
  <c r="E25" i="91"/>
  <c r="C25" i="91"/>
  <c r="D12" i="91"/>
  <c r="E19" i="90"/>
  <c r="B21" i="81"/>
  <c r="H5" i="84"/>
  <c r="E3" i="70"/>
  <c r="J5" i="84"/>
  <c r="I5" i="84"/>
  <c r="F5" i="84"/>
  <c r="E5" i="84"/>
  <c r="D5" i="84"/>
  <c r="E8" i="81"/>
  <c r="F8" i="81"/>
  <c r="I8" i="81"/>
  <c r="J8" i="81"/>
  <c r="F8" i="77"/>
  <c r="G8" i="77"/>
  <c r="D25" i="91"/>
  <c r="E22" i="90"/>
  <c r="D26" i="91"/>
  <c r="E20" i="91"/>
  <c r="E22" i="91"/>
  <c r="E26" i="91"/>
  <c r="D21" i="91"/>
  <c r="C21" i="91"/>
  <c r="C26" i="91"/>
  <c r="E21" i="91"/>
  <c r="C22" i="91"/>
  <c r="D20" i="91"/>
  <c r="D22" i="91"/>
  <c r="C20" i="91"/>
  <c r="D15" i="91"/>
  <c r="G21" i="77"/>
  <c r="AC29" i="86"/>
  <c r="Y29" i="86"/>
  <c r="AE29" i="86"/>
  <c r="AA29" i="86"/>
  <c r="AD29" i="86"/>
  <c r="AB29" i="86"/>
  <c r="Z29" i="86"/>
  <c r="AF29" i="86"/>
  <c r="M13" i="76"/>
</calcChain>
</file>

<file path=xl/sharedStrings.xml><?xml version="1.0" encoding="utf-8"?>
<sst xmlns="http://schemas.openxmlformats.org/spreadsheetml/2006/main" count="649" uniqueCount="272">
  <si>
    <t>del Ministerio de Agricultura, Gobierno de Chile</t>
  </si>
  <si>
    <t>www.odepa.gob.cl</t>
  </si>
  <si>
    <t>2010/11</t>
  </si>
  <si>
    <t>2009/10</t>
  </si>
  <si>
    <t>2008/09</t>
  </si>
  <si>
    <t>2007/08</t>
  </si>
  <si>
    <t>2006/07</t>
  </si>
  <si>
    <t>2005/06</t>
  </si>
  <si>
    <t>2004/05</t>
  </si>
  <si>
    <t>2003/04</t>
  </si>
  <si>
    <t>2002/03</t>
  </si>
  <si>
    <t>2001/02</t>
  </si>
  <si>
    <t>Año agrícola</t>
  </si>
  <si>
    <t>Cuadro 6</t>
  </si>
  <si>
    <t>Los Lagos</t>
  </si>
  <si>
    <t>Los Ríos</t>
  </si>
  <si>
    <t>La Araucanía</t>
  </si>
  <si>
    <t>Bío Bío</t>
  </si>
  <si>
    <t>Maule</t>
  </si>
  <si>
    <t>O´Higgins</t>
  </si>
  <si>
    <t>Metropolitana</t>
  </si>
  <si>
    <t>Valparaíso</t>
  </si>
  <si>
    <t>Coquimbo</t>
  </si>
  <si>
    <t>Región de</t>
  </si>
  <si>
    <t>Región del</t>
  </si>
  <si>
    <t>Región</t>
  </si>
  <si>
    <t>(hectáreas)</t>
  </si>
  <si>
    <t>(toneladas)</t>
  </si>
  <si>
    <t>(ton/ha)</t>
  </si>
  <si>
    <t>Diciembre</t>
  </si>
  <si>
    <t>Noviembre</t>
  </si>
  <si>
    <t>Octubre</t>
  </si>
  <si>
    <t>Septiembre</t>
  </si>
  <si>
    <t>Agosto</t>
  </si>
  <si>
    <t>Julio</t>
  </si>
  <si>
    <t>Junio</t>
  </si>
  <si>
    <t>Mayo</t>
  </si>
  <si>
    <t>Abril</t>
  </si>
  <si>
    <t>Marzo</t>
  </si>
  <si>
    <t>Febrero</t>
  </si>
  <si>
    <t>Enero</t>
  </si>
  <si>
    <t>Anual</t>
  </si>
  <si>
    <t>Mensual</t>
  </si>
  <si>
    <t>Variación (%)</t>
  </si>
  <si>
    <t>Año</t>
  </si>
  <si>
    <t>Mes</t>
  </si>
  <si>
    <t>Rendimiento regional de papa entre las regiones de Coquimbo y Los Lagos</t>
  </si>
  <si>
    <t>Producción regional de papa entre las regiones de Coquimbo y Los Lagos</t>
  </si>
  <si>
    <t>Superficie regional de papa entre las regiones de Coquimbo y Los Lagos</t>
  </si>
  <si>
    <t>Evolución de la superficie y producción de papa</t>
  </si>
  <si>
    <t>Página</t>
  </si>
  <si>
    <t>Descripción</t>
  </si>
  <si>
    <t>Gráfico</t>
  </si>
  <si>
    <t>Cuadro</t>
  </si>
  <si>
    <t>Comentario</t>
  </si>
  <si>
    <t>CONTENIDO</t>
  </si>
  <si>
    <t>Cuadro 1</t>
  </si>
  <si>
    <t>Cuadro 2</t>
  </si>
  <si>
    <t>Cuadro 4</t>
  </si>
  <si>
    <t>Cuadro 5</t>
  </si>
  <si>
    <t>Asterix</t>
  </si>
  <si>
    <t>Fecha</t>
  </si>
  <si>
    <t>Cuadro 8</t>
  </si>
  <si>
    <t>Supermercados</t>
  </si>
  <si>
    <t>Ferias libres</t>
  </si>
  <si>
    <t>Promedio año</t>
  </si>
  <si>
    <t>Promedio ponderado</t>
  </si>
  <si>
    <t>Producto</t>
  </si>
  <si>
    <t>País</t>
  </si>
  <si>
    <t>Volumen (kilos)</t>
  </si>
  <si>
    <t>Valor FOB (dólares)</t>
  </si>
  <si>
    <t>Copos (puré)</t>
  </si>
  <si>
    <t>Brasil</t>
  </si>
  <si>
    <t>Perú</t>
  </si>
  <si>
    <t>Ecuador</t>
  </si>
  <si>
    <t>Argentina</t>
  </si>
  <si>
    <t>Bolivia</t>
  </si>
  <si>
    <t>Colombia</t>
  </si>
  <si>
    <t>Guatemala</t>
  </si>
  <si>
    <t>Fécula (almidón)</t>
  </si>
  <si>
    <t>Canadá</t>
  </si>
  <si>
    <t>Consumo fresca</t>
  </si>
  <si>
    <t>Preparadas congeladas</t>
  </si>
  <si>
    <t>Costa Rica</t>
  </si>
  <si>
    <t>Paraguay</t>
  </si>
  <si>
    <t>Preparadas sin congelar</t>
  </si>
  <si>
    <t>Uruguay</t>
  </si>
  <si>
    <t>Total</t>
  </si>
  <si>
    <t>Valor CIF (dólares)</t>
  </si>
  <si>
    <t>Alemania</t>
  </si>
  <si>
    <t>Bélgica</t>
  </si>
  <si>
    <t>México</t>
  </si>
  <si>
    <t>China</t>
  </si>
  <si>
    <t>Polonia</t>
  </si>
  <si>
    <t>Francia</t>
  </si>
  <si>
    <t>Dinamarca</t>
  </si>
  <si>
    <t>Taiwán</t>
  </si>
  <si>
    <t>Reino Unido</t>
  </si>
  <si>
    <t>Precio de la papa en mercados mayoristas</t>
  </si>
  <si>
    <t>Precio de la papa en mercados minoristas</t>
  </si>
  <si>
    <t>Precios mensuales de papa en supermercados y ferias libres de Santiago</t>
  </si>
  <si>
    <t>Cuadro 7</t>
  </si>
  <si>
    <t xml:space="preserve"> Se puede reproducir total o parcialmente citando la fuente</t>
  </si>
  <si>
    <t>Austria</t>
  </si>
  <si>
    <t>Boletín de la papa</t>
  </si>
  <si>
    <t>Cuadro 3</t>
  </si>
  <si>
    <t>Total Preparadas congeladas</t>
  </si>
  <si>
    <t>Total Preparadas sin congelar</t>
  </si>
  <si>
    <t>Total Copos (puré)</t>
  </si>
  <si>
    <t>Total Fécula (almidón)</t>
  </si>
  <si>
    <t>Total Consumo fresca</t>
  </si>
  <si>
    <t>España</t>
  </si>
  <si>
    <t>Publicación de la Oficina de Estudios y Políticas Agrarias (Odepa)</t>
  </si>
  <si>
    <t>2011/12</t>
  </si>
  <si>
    <t>Superficie, producción y rendimiento de papa a nivel nacional</t>
  </si>
  <si>
    <t>Cardinal</t>
  </si>
  <si>
    <t>Papas congeladas</t>
  </si>
  <si>
    <t>Total Papas congeladas</t>
  </si>
  <si>
    <t>Estados Unidos</t>
  </si>
  <si>
    <t>Superficie, producción y rendimiento</t>
  </si>
  <si>
    <t>Países Bajos</t>
  </si>
  <si>
    <t>Rodeo</t>
  </si>
  <si>
    <t>2012/13</t>
  </si>
  <si>
    <t>Precio promedio mensual de papa en mercados mayoristas</t>
  </si>
  <si>
    <t>Precio promedio mensual de papa en los mercados mayoristas</t>
  </si>
  <si>
    <t>RM</t>
  </si>
  <si>
    <t>Semana</t>
  </si>
  <si>
    <t>Precios diarios de papa en los mercados mayoristas según mercado</t>
  </si>
  <si>
    <t>Precios diarios de papa en los mercados mayoristas según variedad</t>
  </si>
  <si>
    <t>Cuadro 9</t>
  </si>
  <si>
    <t>Precio diario de papa en los mercados mayoristas según mercado</t>
  </si>
  <si>
    <t>2013/14</t>
  </si>
  <si>
    <t>--</t>
  </si>
  <si>
    <t>Precio semanal de papa a consumidor según región y tipo de establecimiento</t>
  </si>
  <si>
    <t>Precio semanal de papa a consumidor en supermercados según región</t>
  </si>
  <si>
    <t>Precio semanal de papa a consumidor en ferias según región</t>
  </si>
  <si>
    <t>Volver al índice</t>
  </si>
  <si>
    <t>Superficie (ha)</t>
  </si>
  <si>
    <t>Producción (ton)</t>
  </si>
  <si>
    <t>Rendimiento (ton/ha)</t>
  </si>
  <si>
    <t>Resto del</t>
  </si>
  <si>
    <t>país</t>
  </si>
  <si>
    <t>COMENTARIOS</t>
  </si>
  <si>
    <t>Vega Monumental Concepción</t>
  </si>
  <si>
    <t>Rosara</t>
  </si>
  <si>
    <t>Arica</t>
  </si>
  <si>
    <t>Introducción</t>
  </si>
  <si>
    <t xml:space="preserve"> ● Servicio Nacional de Aduanas, para información de comercio exterior.</t>
  </si>
  <si>
    <t>Los datos utilizados en este documento, que permiten hacer los análisis del mercado, se obtienen de las siguientes fuentes:</t>
  </si>
  <si>
    <t xml:space="preserve"> ● Odepa, para precios mayoristas y minoristas, utilizando los registros de precios capturados en ferias libres, supermercados y mercados mayoristas.</t>
  </si>
  <si>
    <t>Corea del Sur</t>
  </si>
  <si>
    <t xml:space="preserve"> ● El Instituto Nacional de Estadisticas (INE), para antecedentes de superficie, rendimientos y producción regional y nacional.</t>
  </si>
  <si>
    <t>Agrícola del Norte de Arica</t>
  </si>
  <si>
    <t>Femacal de La Calera</t>
  </si>
  <si>
    <t>Macroferia Regional de Talca</t>
  </si>
  <si>
    <t>Terminal Hortofrutícola de Chillán</t>
  </si>
  <si>
    <t>Vega Modelo de Temuco</t>
  </si>
  <si>
    <t>Feria Lagunitas de Puerto Montt</t>
  </si>
  <si>
    <t>2014/15</t>
  </si>
  <si>
    <t>Suecia</t>
  </si>
  <si>
    <t>Terminal La Palmera de La Serena</t>
  </si>
  <si>
    <t>Italia</t>
  </si>
  <si>
    <t>Rusia</t>
  </si>
  <si>
    <t>Este boletín se publica mensualmente, con información de mercado nacional y de comercio exterior, relacionada con la papa.</t>
  </si>
  <si>
    <t>comparación S con respecto a FL</t>
  </si>
  <si>
    <t>Comercio exterior papa fresca y procesada</t>
  </si>
  <si>
    <t>Exportaciones chilenas de papa fresca y procesada, por producto y país de destino</t>
  </si>
  <si>
    <t>Importaciones chilenas de papa fresca y procesada, por producto y país de origen</t>
  </si>
  <si>
    <t>2015/16</t>
  </si>
  <si>
    <t>Tailandia</t>
  </si>
  <si>
    <r>
      <rPr>
        <i/>
        <sz val="10"/>
        <color indexed="8"/>
        <rFont val="Arial"/>
        <family val="2"/>
      </rPr>
      <t>Fuente</t>
    </r>
    <r>
      <rPr>
        <sz val="10"/>
        <color indexed="8"/>
        <rFont val="Arial"/>
        <family val="2"/>
      </rPr>
      <t>: Odepa. Se considera el precio promedio de la primera calidad de distintas variedades.</t>
    </r>
  </si>
  <si>
    <t>Mano de obra</t>
  </si>
  <si>
    <t>Maquinaria</t>
  </si>
  <si>
    <t>Insumos</t>
  </si>
  <si>
    <t>Total costos</t>
  </si>
  <si>
    <t xml:space="preserve">Ingreso por hectárea </t>
  </si>
  <si>
    <t>Margen neto por hectárea</t>
  </si>
  <si>
    <t>Rendimiento (Kg/ha)</t>
  </si>
  <si>
    <t>Notas:</t>
  </si>
  <si>
    <t>(5) Representa el precio de venta mínimo para cubrir los costos totales de producción para distintos rendimientos.</t>
  </si>
  <si>
    <t>Cuadro 11. Exportaciones chilenas de papa fresca y procesada, por producto y país de destino</t>
  </si>
  <si>
    <t>Cuadro 12. Importaciones chilenas de papa fresca y procesada, por producto y país de origen</t>
  </si>
  <si>
    <t>Costos por hectárea según rendimiento esperado ($/ha)</t>
  </si>
  <si>
    <r>
      <rPr>
        <i/>
        <sz val="10"/>
        <rFont val="Arial"/>
        <family val="2"/>
      </rPr>
      <t>Fuente:</t>
    </r>
    <r>
      <rPr>
        <sz val="10"/>
        <rFont val="Arial"/>
        <family val="2"/>
      </rPr>
      <t xml:space="preserve"> Odepa</t>
    </r>
  </si>
  <si>
    <t>Rendimiento (kg/ha)</t>
  </si>
  <si>
    <t>Los costos estimados están orientados a un sistema tecnológico promedio de producción.</t>
  </si>
  <si>
    <t>SUPERMERCADO</t>
  </si>
  <si>
    <t>FERIA LIBRE</t>
  </si>
  <si>
    <t xml:space="preserve">(1) Las fichas completas por región se encuentran publicadas en el sitio web www.odepa.cl/rubro/papas-y-tuberculos </t>
  </si>
  <si>
    <t>(4) Este análisis entrega márgenes netos bajo tres escenarios diferentes de precio y rendimiento de la papa.</t>
  </si>
  <si>
    <t>Precio Promedio Super</t>
  </si>
  <si>
    <t>Precio Promedio FL</t>
  </si>
  <si>
    <t>Precios promedio mensuales de papa en mercados mayoristas</t>
  </si>
  <si>
    <t>Precio diario de papa en los mercados mayoristas</t>
  </si>
  <si>
    <t xml:space="preserve">Cuadro 10. </t>
  </si>
  <si>
    <r>
      <t xml:space="preserve">Costos por hectárea según rendimiento esperado ($/ha) </t>
    </r>
    <r>
      <rPr>
        <b/>
        <vertAlign val="superscript"/>
        <sz val="10"/>
        <color indexed="8"/>
        <rFont val="Arial"/>
        <family val="2"/>
      </rPr>
      <t>1</t>
    </r>
  </si>
  <si>
    <t>(2) Costos Indirectos: corresponde al costo financiero, y equivale a 1,5% mensual simple. Tasa de interés promedio de las empresas distribuidoras de insumos. Imprevistos: corresponde al 5% del total de los costos.</t>
  </si>
  <si>
    <t xml:space="preserve"> </t>
  </si>
  <si>
    <t xml:space="preserve">Promedio anual </t>
  </si>
  <si>
    <t>2016/17</t>
  </si>
  <si>
    <t>Mayorista</t>
  </si>
  <si>
    <t>Precios mensuales de papa en supermercados, ferias libres y mercados mayoristas de Santiago</t>
  </si>
  <si>
    <r>
      <t>Otros costos (indirectos + imprevistos)</t>
    </r>
    <r>
      <rPr>
        <b/>
        <vertAlign val="superscript"/>
        <sz val="10"/>
        <rFont val="Arial"/>
        <family val="2"/>
      </rPr>
      <t>2</t>
    </r>
  </si>
  <si>
    <t>Central Lo Valledor de Santiago</t>
  </si>
  <si>
    <t>variación (%)</t>
  </si>
  <si>
    <t>($ / kilo nominales con IVA)</t>
  </si>
  <si>
    <t>Turquía</t>
  </si>
  <si>
    <t>India</t>
  </si>
  <si>
    <r>
      <rPr>
        <b/>
        <sz val="10"/>
        <color theme="1"/>
        <rFont val="Arial"/>
        <family val="2"/>
      </rPr>
      <t>Región de O'Higgins</t>
    </r>
    <r>
      <rPr>
        <sz val="10"/>
        <color theme="1"/>
        <rFont val="Arial"/>
        <family val="2"/>
      </rPr>
      <t xml:space="preserve">
Variedad Pukará</t>
    </r>
  </si>
  <si>
    <t>2017</t>
  </si>
  <si>
    <t>Total Papas "in vitro" para siembra</t>
  </si>
  <si>
    <t>Israel</t>
  </si>
  <si>
    <r>
      <t xml:space="preserve">Región Metropolitana 
</t>
    </r>
    <r>
      <rPr>
        <sz val="10"/>
        <rFont val="Arial"/>
        <family val="2"/>
      </rPr>
      <t>Variedad Asterix
Papa Cuaresmera o Guarda</t>
    </r>
  </si>
  <si>
    <t>($ nominales con IVA / 25 kilos)</t>
  </si>
  <si>
    <t xml:space="preserve">Fecha </t>
  </si>
  <si>
    <t>Desirée</t>
  </si>
  <si>
    <t>Karú</t>
  </si>
  <si>
    <t>Patagonia</t>
  </si>
  <si>
    <t>Pukará</t>
  </si>
  <si>
    <t>Vega Central Mapocho de Santiago</t>
  </si>
  <si>
    <t>Precio a consumidor promedio mensual de papa en supermercados y ferias libres de Santiago</t>
  </si>
  <si>
    <t>2017/18</t>
  </si>
  <si>
    <t>Papas "in vitro" para siembra</t>
  </si>
  <si>
    <t>Harina de papa</t>
  </si>
  <si>
    <t>Total Harina de papa</t>
  </si>
  <si>
    <t>Bernabé Tapia Cruz</t>
  </si>
  <si>
    <t xml:space="preserve"> ● Comentarios de Odepa</t>
  </si>
  <si>
    <t>Fuente: Odepa.
Precio promedio ponderado por volúmen de todas las calidades y unidades de comercialización. Considera los siguientes mercados: Terminal Agrícola del Norte S.A. de Arica, Terminal Agropecuario La Palmera de Coquimbo,  Feria Mayorista La Calera de Valparaíso (Femacal), Central Lo Valledor, Vega Central, Macroferia Regional de Talca, Terminal Hortofrutícola de Chillán, Vega Monumental de Concepción, Vega Modelo de Temuco, y Feria Lagunitas de Puerto Montt.</t>
  </si>
  <si>
    <t>Fuente: Odepa.
Precio promedio ponderado por volúmen de todas las variedades, calidades y unidades de comercialización. Considera los siguientes mercados: Terminal Agrícola del Norte S.A. de Arica, Terminal Agropecuario La Palmera de Coquimbo,  Feria Mayorista La Calera de Valparaíso (Femacal), Central Lo Valledor, Vega Central, Macroferia Regional de Talca, Terminal Hortofrutícola de Chillán, Vega Monumental de Concepción, Vega Modelo de Temuco, y Feria Lagunitas de Puerto Montt.</t>
  </si>
  <si>
    <t>Fuente: Odepa.
Precio promedio ponderado por volúmen de todas las variedades, calidades y unidades de comercialización.</t>
  </si>
  <si>
    <t>Fuente: Odepa.
Precio promedio mensual de la primera calidad de todas las variedades.</t>
  </si>
  <si>
    <t>Fuente: Odepa. Precio promedio de la primera calidad de todas las variedades.</t>
  </si>
  <si>
    <t>Fuente: elaborado por Odepa con información del INE.</t>
  </si>
  <si>
    <t xml:space="preserve">Fuente: elaborado por Odepa con información del INE. </t>
  </si>
  <si>
    <t xml:space="preserve">Fuente: elaborado por Odepa con información del Servicio Nacional de Aduanas. Cifras sujetas a revisión por Informes de Variación de Valor (IVV). </t>
  </si>
  <si>
    <t>https://www.leychile.cl/Navegar?idNorma=1092497</t>
  </si>
  <si>
    <t>Costo unitario mínimo saco 25 kg</t>
  </si>
  <si>
    <r>
      <t>Precio papa mayorista saco 25 kg sin IVA</t>
    </r>
    <r>
      <rPr>
        <b/>
        <vertAlign val="superscript"/>
        <sz val="10"/>
        <rFont val="Arial"/>
        <family val="2"/>
      </rPr>
      <t>3</t>
    </r>
  </si>
  <si>
    <r>
      <t xml:space="preserve">Análisis de sensibilidad </t>
    </r>
    <r>
      <rPr>
        <b/>
        <vertAlign val="superscript"/>
        <sz val="10"/>
        <color indexed="9"/>
        <rFont val="Arial"/>
        <family val="2"/>
      </rPr>
      <t>4</t>
    </r>
    <r>
      <rPr>
        <b/>
        <sz val="10"/>
        <color indexed="9"/>
        <rFont val="Arial"/>
        <family val="2"/>
      </rPr>
      <t xml:space="preserve">
Margen neto ($/ha) Región del Bio Bío</t>
    </r>
  </si>
  <si>
    <t>Precio ($/saco 25 kg)</t>
  </si>
  <si>
    <t>Fecha de publicación: 2015 Región Metropolitana, 2016 Región Bio Bío, 2017 Región O'Higgins</t>
  </si>
  <si>
    <r>
      <t xml:space="preserve">Región del Bio Bío
</t>
    </r>
    <r>
      <rPr>
        <sz val="10"/>
        <rFont val="Arial"/>
        <family val="2"/>
      </rPr>
      <t>Variedad Patagonia
Papa Guarda</t>
    </r>
  </si>
  <si>
    <r>
      <t xml:space="preserve">Punto de Equilibrio Región del Bio Bío </t>
    </r>
    <r>
      <rPr>
        <b/>
        <vertAlign val="superscript"/>
        <sz val="10"/>
        <color indexed="9"/>
        <rFont val="Arial"/>
        <family val="2"/>
      </rPr>
      <t>5</t>
    </r>
  </si>
  <si>
    <t>Ficha de costos</t>
  </si>
  <si>
    <r>
      <rPr>
        <b/>
        <sz val="11"/>
        <rFont val="Arial"/>
        <family val="2"/>
      </rPr>
      <t>IMPORTANTE</t>
    </r>
    <r>
      <rPr>
        <i/>
        <sz val="11"/>
        <rFont val="Arial"/>
        <family val="2"/>
      </rPr>
      <t xml:space="preserve">
Recuerde que está vigente la resolución del SAG n°3276 de 2016, en la cual se informa sobre el </t>
    </r>
    <r>
      <rPr>
        <b/>
        <i/>
        <sz val="11"/>
        <rFont val="Arial"/>
        <family val="2"/>
      </rPr>
      <t>área libre de plagas cuarentenarias de la papa,</t>
    </r>
    <r>
      <rPr>
        <i/>
        <sz val="11"/>
        <rFont val="Arial"/>
        <family val="2"/>
      </rPr>
      <t xml:space="preserve"> la cual comprende la provincia de Arauco en la Región del Bio Bío, y el territorio insular y continental de las regiones de La Araucanía, de Los Ríos, de Aysén, y de Magallanes, y además actualiza las disposiciones relativas a evitar la diseminación de estas plagas cuarentenarias hacia esta área, como por ejemplo la obligatoriedad de inscribirse en la </t>
    </r>
    <r>
      <rPr>
        <b/>
        <i/>
        <sz val="11"/>
        <rFont val="Arial"/>
        <family val="2"/>
      </rPr>
      <t>Nómina de Comerciantes del Programa Nacional de Sanidad de la Papa del SAG</t>
    </r>
    <r>
      <rPr>
        <i/>
        <sz val="11"/>
        <rFont val="Arial"/>
        <family val="2"/>
      </rPr>
      <t>, para autorizar la comercialización de papas procedentes del área libre, y los predios productores del área. Para mayor información, revise la resolución en el siguiente enlace:</t>
    </r>
  </si>
  <si>
    <t>-</t>
  </si>
  <si>
    <t>Bangladesh</t>
  </si>
  <si>
    <t>Papa semilla</t>
  </si>
  <si>
    <t>2018/19*</t>
  </si>
  <si>
    <t>Origen o destino no precisado</t>
  </si>
  <si>
    <t>Total Papa semilla</t>
  </si>
  <si>
    <t>Directora y representante legal</t>
  </si>
  <si>
    <t>María Emilia Undurraga Marimón</t>
  </si>
  <si>
    <t>Spunta</t>
  </si>
  <si>
    <t>Suiza</t>
  </si>
  <si>
    <t>Ñuble</t>
  </si>
  <si>
    <t>*La temporada 2018/19 se proyectó con la superficie del estudio de intención de siembra de octubre de 2018 y el promedio del rendimiento de las últimas dos temporadas.</t>
  </si>
  <si>
    <r>
      <t xml:space="preserve">3. </t>
    </r>
    <r>
      <rPr>
        <u/>
        <sz val="11"/>
        <rFont val="Arial"/>
        <family val="2"/>
      </rPr>
      <t>Superficie, producción y rendimiento</t>
    </r>
    <r>
      <rPr>
        <sz val="11"/>
        <rFont val="Arial"/>
        <family val="2"/>
      </rPr>
      <t>:  intenciones de siembra muestran alza para la próxima temporada. 
El estudio de intenciones de siembra de octubre de este año indica un alza de 4,5% para la temporada 2018/19, lo que corresponde a 43.117 hectáreas.
La encuesta de superficie sembrada para el año agrícola 2017/18 indicó que la de papas es de 41.268 hectáreas, lo que representó una disminución de 24% respecto de la temporada anterior. Esta cifra se explica por los bajos precios que tuvo el tubérculo en la temporada anterior, lo cual suele desincentivar las siembras.  
La encuesta de cosecha indicó un resultado de 1.183.357 toneladas para temporada 2017/18, esto es un 17% inferior al resultado de la encuesta de cosecha de la temporada anterior. El rendimiento promedio nacional fue de 28,7 toneladas por hectárea, esto es un 9% más que el anterior y el más alto de la serie (cuadro 6 y gráfico 7).
En esta edición se han desagregado los resultados de la última temporada incorporando la nueva región de Ñuble. Según los resultados regionales de la superficie en 2017/18, la Región de La Araucanía nuevamente se presenta como la principal región con papas a nivel nacional, con 12.486 hectáreas, que corresponde al 30% del total nacional. Le sigue Los Lagos, con 7.132. Destaca en los resultados de la encuesta de siembra un baja en todas las regiones, principalmente en Los Lagos, donde disminuyó 3.890 hectáreas (cuadro 7 y gráfico 8).
Por otra parte, la encuesta de cosecha indica que en la temporada 2017/18 fue La Araucanía la región con mayor producción con 396.541 toneladas, debido a la baja que experimentó Los Lagos, que se ubica como la segunda con 284.306 (cuadro 8 y gráfico 9). En cuanto a los rendimientos en 2017/18, la región de Los Ríos lidera con 48,4 ton/ha, seguida por Los Lagos con 39,9 ton/ha y La Araucanía con 31,8 ton/ha (cuadro 9 y gráfico 10).</t>
    </r>
  </si>
  <si>
    <t>Pehuenche</t>
  </si>
  <si>
    <t>Cuba</t>
  </si>
  <si>
    <t>Enero 2019</t>
  </si>
  <si>
    <r>
      <t>Información de mercado nacional y comercio exterior hasta diciembre</t>
    </r>
    <r>
      <rPr>
        <sz val="11"/>
        <color indexed="8"/>
        <rFont val="Arial"/>
        <family val="2"/>
      </rPr>
      <t xml:space="preserve"> de 2019</t>
    </r>
  </si>
  <si>
    <t>Promedio ene-dic</t>
  </si>
  <si>
    <t>(3) El precio de la papa utilizado corresponde al precio promedio mayorista regional durante diciembre de 2018.</t>
  </si>
  <si>
    <t>Chile</t>
  </si>
  <si>
    <t xml:space="preserve">Total </t>
  </si>
  <si>
    <t>ene-dic 2017</t>
  </si>
  <si>
    <t>ene-dic 2018</t>
  </si>
  <si>
    <r>
      <t xml:space="preserve">1. </t>
    </r>
    <r>
      <rPr>
        <u/>
        <sz val="11"/>
        <rFont val="Arial"/>
        <family val="2"/>
      </rPr>
      <t>Precios de la papa en mercados mayoristas</t>
    </r>
    <r>
      <rPr>
        <sz val="11"/>
        <rFont val="Arial"/>
        <family val="2"/>
      </rPr>
      <t>:  precios a la baja en diciembre.
El precio promedio ponderado mensual de la papa en los mercados mayoristas en diciembre de 2018 fue $5.163 por saco de 25 kilos, valor 48% más bajo que el mes anterior y 37% menor al del mismo mes en el año 2017 (cuadro 1 y gráfico 1).
En el precio diario del saco de 25 kilos se observa una baja importante a partir de mediados de octubre la cual persiste en noviembre y hasta mediados de diciembre (cuadro 2 y gráfico 2). Esta tendencia a la baja se puede verificar en los distintos terminales mayoristas monitoreados por Odepa (cuadro 3 y gráfico 3).</t>
    </r>
  </si>
  <si>
    <r>
      <t xml:space="preserve">2. </t>
    </r>
    <r>
      <rPr>
        <u/>
        <sz val="11"/>
        <rFont val="Arial"/>
        <family val="2"/>
      </rPr>
      <t>Precio de la papa en mercados minoristas</t>
    </r>
    <r>
      <rPr>
        <sz val="11"/>
        <rFont val="Arial"/>
        <family val="2"/>
      </rPr>
      <t>:  baja fuerte en ferias y leve en supermercados. 
En el monitoreo de precios al consumidor que realiza Odepa en la ciudad de Santiago, se observó que el precio promedio mensual de diciembre de 2018 en supermercados fue $1.570 por kilo, 4,5% menor al mes anterior y 53,4% superior al mismo mes del año anterior. En ferias el precio promedio fue $411 por kilo, 38% menor al mes anterior y 12,5% inferior al mismo mes del año 2017 (cuadro 4 y gráfico 4).
En el precio semanal a consumidor que Odepa recoge se observa esta tendencia en la mayor parte de las regiones (cuadro 5, gráficos 5 y 6).</t>
    </r>
  </si>
  <si>
    <r>
      <t xml:space="preserve">4. </t>
    </r>
    <r>
      <rPr>
        <u/>
        <sz val="11"/>
        <rFont val="Arial"/>
        <family val="2"/>
      </rPr>
      <t>Ficha de costos</t>
    </r>
    <r>
      <rPr>
        <sz val="11"/>
        <rFont val="Arial"/>
        <family val="2"/>
      </rPr>
      <t xml:space="preserve">: bajan los márgenes por menores precios, pero siguen positivos.
Odepa publica fichas de costos de los principales cultivos, que corresponden a estudios de caso realizados en terreno con entrevistas a agricultores.
Para este mes el análisis del margen neto entrega valores positivos en las regiones que cuentan con fichas de costos publicadas por Odepa. En el análisis de sensibilidad se pueden revisar los precios que permiten alcanzar ingresos rentables del cultivo según la estructura de costos del Bio Bío. El punto de equilibrio (el precio al cual se pagan los costos) para este mes, para un cultivo con un rendimiento de 25 ton/ha en la Región del Bio Bío, es de $3.995 por saco de 25 kilos (cuadro 10).
Los valores son referenciales. Para mayor información y detalle del cálculo, revisar www.odepa.cl/rubro/papas-y-tuberculos.
Además, en el siguiente link del Manual Interactivo de la Papa INIA y previo registro, encontrará una ficha técnico-económica interactiva que le permitirá estimar los costos de producción: http://manualinia.papachile.cl/?page=login </t>
    </r>
  </si>
  <si>
    <r>
      <t xml:space="preserve">5. </t>
    </r>
    <r>
      <rPr>
        <u/>
        <sz val="11"/>
        <rFont val="Arial"/>
        <family val="2"/>
      </rPr>
      <t>Comercio exterior papa fresca y procesada</t>
    </r>
    <r>
      <rPr>
        <sz val="11"/>
        <rFont val="Arial"/>
        <family val="2"/>
      </rPr>
      <t>:  exportaciones bajan e importaciones al alza.
En el período enero a diciembre de 2018 las exportaciones sumaron USD 4,2 millones, cifra 56,4% inferior a la registrada en el mismo período del año anterior. En volumen, se exportaron 1.243 toneladas, 88,5% menos que en el mismo período del año 2017. La baja se debe principalmente a las menores ventas de papas preparadas sin congelar (snack) y de papas frescas a Argentina.
Las importaciones en el período enero a noviembre sumaron USD 115 millones y 126.052 toneladas, lo que representa un alza en valor de 10,8% y en volumen de 15,1% en comparación con igual período del año anterior. Las papas preparadas congeladas son el principal producto, representando 81% del total de las compras. En esa categoría destaca Bélgica como principal proveedor, con el 51% del valor de estas compras.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</si>
</sst>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5" formatCode="&quot;$&quot;#,##0;&quot;$&quot;\-#,##0"/>
    <numFmt numFmtId="6" formatCode="&quot;$&quot;#,##0;[Red]&quot;$&quot;\-#,##0"/>
    <numFmt numFmtId="41" formatCode="_ * #,##0_ ;_ * \-#,##0_ ;_ * &quot;-&quot;_ ;_ @_ "/>
    <numFmt numFmtId="43" formatCode="_ * #,##0.00_ ;_ * \-#,##0.00_ ;_ * &quot;-&quot;??_ ;_ @_ "/>
    <numFmt numFmtId="164" formatCode="_-&quot;$&quot;\ * #,##0_-;\-&quot;$&quot;\ * #,##0_-;_-&quot;$&quot;\ * &quot;-&quot;_-;_-@_-"/>
    <numFmt numFmtId="165" formatCode="_-* #,##0_-;\-* #,##0_-;_-* &quot;-&quot;_-;_-@_-"/>
    <numFmt numFmtId="166" formatCode="_-* #,##0.00_-;\-* #,##0.00_-;_-* &quot;-&quot;??_-;_-@_-"/>
    <numFmt numFmtId="167" formatCode="_-* #,##0.00\ _€_-;\-* #,##0.00\ _€_-;_-* &quot;-&quot;??\ _€_-;_-@_-"/>
    <numFmt numFmtId="168" formatCode="_(* #,##0_);_(* \(#,##0\);_(* &quot;-&quot;_);_(@_)"/>
    <numFmt numFmtId="169" formatCode="0.0"/>
    <numFmt numFmtId="170" formatCode="#,##0.0"/>
    <numFmt numFmtId="171" formatCode="_(* #,##0.00_);_(* \(#,##0.00\);_(* &quot;-&quot;??_);_(@_)"/>
    <numFmt numFmtId="172" formatCode="_(* #,##0_);_(* \(#,##0\);_(* &quot;-&quot;??_);_(@_)"/>
    <numFmt numFmtId="173" formatCode="_(* #,##0.0000_);_(* \(#,##0.0000\);_(* &quot;-&quot;_);_(@_)"/>
    <numFmt numFmtId="174" formatCode="dd/mm/yy;@"/>
    <numFmt numFmtId="175" formatCode="0.0%"/>
    <numFmt numFmtId="176" formatCode="#,##0.0_ ;\-#,##0.0\ "/>
    <numFmt numFmtId="177" formatCode="mmmm/yyyy"/>
  </numFmts>
  <fonts count="84">
    <font>
      <sz val="11"/>
      <color theme="1"/>
      <name val="Calibri"/>
      <family val="2"/>
      <scheme val="minor"/>
    </font>
    <font>
      <sz val="10"/>
      <name val="Arial"/>
      <family val="2"/>
    </font>
    <font>
      <sz val="14"/>
      <name val="Arial MT"/>
      <family val="2"/>
    </font>
    <font>
      <sz val="12"/>
      <name val="Arial"/>
      <family val="2"/>
    </font>
    <font>
      <b/>
      <sz val="18"/>
      <color indexed="56"/>
      <name val="Cambria"/>
      <family val="2"/>
    </font>
    <font>
      <b/>
      <sz val="10"/>
      <color indexed="8"/>
      <name val="Arial"/>
      <family val="2"/>
    </font>
    <font>
      <sz val="10"/>
      <color indexed="8"/>
      <name val="Arial"/>
      <family val="2"/>
    </font>
    <font>
      <sz val="10"/>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sz val="10"/>
      <color indexed="10"/>
      <name val="Arial"/>
      <family val="2"/>
    </font>
    <font>
      <i/>
      <sz val="10"/>
      <color indexed="23"/>
      <name val="Arial"/>
      <family val="2"/>
    </font>
    <font>
      <b/>
      <sz val="15"/>
      <color indexed="56"/>
      <name val="Arial"/>
      <family val="2"/>
    </font>
    <font>
      <b/>
      <sz val="13"/>
      <color indexed="56"/>
      <name val="Arial"/>
      <family val="2"/>
    </font>
    <font>
      <b/>
      <sz val="10"/>
      <name val="Arial"/>
      <family val="2"/>
    </font>
    <font>
      <u/>
      <sz val="10"/>
      <color indexed="12"/>
      <name val="Arial"/>
      <family val="2"/>
    </font>
    <font>
      <sz val="9"/>
      <name val="Arial"/>
      <family val="2"/>
    </font>
    <font>
      <i/>
      <sz val="9"/>
      <name val="Arial"/>
      <family val="2"/>
    </font>
    <font>
      <i/>
      <sz val="9"/>
      <color indexed="8"/>
      <name val="Arial"/>
      <family val="2"/>
    </font>
    <font>
      <u/>
      <sz val="11"/>
      <name val="Arial"/>
      <family val="2"/>
    </font>
    <font>
      <i/>
      <sz val="10"/>
      <color indexed="8"/>
      <name val="Arial"/>
      <family val="2"/>
    </font>
    <font>
      <b/>
      <vertAlign val="superscript"/>
      <sz val="10"/>
      <name val="Arial"/>
      <family val="2"/>
    </font>
    <font>
      <b/>
      <i/>
      <sz val="10"/>
      <name val="Arial"/>
      <family val="2"/>
    </font>
    <font>
      <i/>
      <sz val="10"/>
      <name val="Arial"/>
      <family val="2"/>
    </font>
    <font>
      <b/>
      <vertAlign val="superscript"/>
      <sz val="10"/>
      <color indexed="9"/>
      <name val="Arial"/>
      <family val="2"/>
    </font>
    <font>
      <sz val="11"/>
      <color indexed="8"/>
      <name val="Arial"/>
      <family val="2"/>
    </font>
    <font>
      <b/>
      <sz val="11"/>
      <name val="Arial"/>
      <family val="2"/>
    </font>
    <font>
      <sz val="11"/>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10"/>
      <color theme="10"/>
      <name val="Arial"/>
      <family val="2"/>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color rgb="FF0000FF"/>
      <name val="Arial"/>
      <family val="2"/>
    </font>
    <font>
      <b/>
      <sz val="10"/>
      <color rgb="FF0000FF"/>
      <name val="Arial"/>
      <family val="2"/>
    </font>
    <font>
      <b/>
      <sz val="10"/>
      <color theme="1"/>
      <name val="Arial"/>
      <family val="2"/>
    </font>
    <font>
      <sz val="10"/>
      <color theme="1"/>
      <name val="Arial"/>
      <family val="2"/>
    </font>
    <font>
      <sz val="9"/>
      <color theme="1"/>
      <name val="Arial"/>
      <family val="2"/>
    </font>
    <font>
      <b/>
      <sz val="9"/>
      <color rgb="FF000000"/>
      <name val="Arial"/>
      <family val="2"/>
    </font>
    <font>
      <u/>
      <sz val="10"/>
      <color theme="10"/>
      <name val="Calibri"/>
      <family val="2"/>
      <scheme val="minor"/>
    </font>
    <font>
      <sz val="11"/>
      <color theme="1"/>
      <name val="Arial"/>
      <family val="2"/>
    </font>
    <font>
      <sz val="20"/>
      <color rgb="FF0066CC"/>
      <name val="Arial"/>
      <family val="2"/>
    </font>
    <font>
      <sz val="20"/>
      <color rgb="FF0066CC"/>
      <name val="Verdana"/>
      <family val="2"/>
    </font>
    <font>
      <b/>
      <sz val="12"/>
      <color rgb="FF333333"/>
      <name val="Arial"/>
      <family val="2"/>
    </font>
    <font>
      <b/>
      <sz val="12"/>
      <color rgb="FF333333"/>
      <name val="Verdana"/>
      <family val="2"/>
    </font>
    <font>
      <b/>
      <sz val="11"/>
      <color theme="1"/>
      <name val="Arial"/>
      <family val="2"/>
    </font>
    <font>
      <b/>
      <sz val="12"/>
      <color theme="1"/>
      <name val="Verdana"/>
      <family val="2"/>
    </font>
    <font>
      <sz val="10"/>
      <color theme="0"/>
      <name val="Arial"/>
      <family val="2"/>
    </font>
    <font>
      <sz val="10"/>
      <color rgb="FFFF0000"/>
      <name val="Arial"/>
      <family val="2"/>
    </font>
    <font>
      <u/>
      <sz val="10"/>
      <color rgb="FFFF0000"/>
      <name val="Arial"/>
      <family val="2"/>
    </font>
    <font>
      <b/>
      <sz val="12"/>
      <color theme="1"/>
      <name val="Arial"/>
      <family val="2"/>
    </font>
    <font>
      <sz val="10"/>
      <color theme="6" tint="-0.499984740745262"/>
      <name val="Arial"/>
      <family val="2"/>
    </font>
    <font>
      <b/>
      <sz val="10"/>
      <color theme="0"/>
      <name val="Arial"/>
      <family val="2"/>
    </font>
    <font>
      <b/>
      <sz val="10"/>
      <color rgb="FFFF0000"/>
      <name val="Arial"/>
      <family val="2"/>
    </font>
    <font>
      <i/>
      <sz val="10"/>
      <color rgb="FFFF0000"/>
      <name val="Arial"/>
      <family val="2"/>
    </font>
    <font>
      <u/>
      <sz val="11"/>
      <color theme="11"/>
      <name val="Calibri"/>
      <family val="2"/>
      <scheme val="minor"/>
    </font>
    <font>
      <u/>
      <sz val="10"/>
      <color rgb="FF0033CC"/>
      <name val="Arial"/>
      <family val="2"/>
    </font>
    <font>
      <b/>
      <sz val="12"/>
      <name val="Arial"/>
      <family val="2"/>
    </font>
    <font>
      <i/>
      <sz val="11"/>
      <name val="Arial"/>
      <family val="2"/>
    </font>
    <font>
      <b/>
      <i/>
      <sz val="1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theme="4" tint="0.79998168889431442"/>
      </patternFill>
    </fill>
    <fill>
      <patternFill patternType="solid">
        <fgColor theme="6" tint="-0.49998474074526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auto="1"/>
      </top>
      <bottom style="thin">
        <color theme="0" tint="-0.14999847407452621"/>
      </bottom>
      <diagonal/>
    </border>
    <border>
      <left/>
      <right/>
      <top style="thin">
        <color theme="1" tint="0.499984740745262"/>
      </top>
      <bottom style="thin">
        <color theme="0" tint="-0.14999847407452621"/>
      </bottom>
      <diagonal/>
    </border>
    <border>
      <left style="thin">
        <color auto="1"/>
      </left>
      <right style="thin">
        <color auto="1"/>
      </right>
      <top/>
      <bottom style="thin">
        <color theme="0" tint="-0.14999847407452621"/>
      </bottom>
      <diagonal/>
    </border>
    <border>
      <left style="thin">
        <color auto="1"/>
      </left>
      <right/>
      <top/>
      <bottom style="thin">
        <color theme="0" tint="-0.14999847407452621"/>
      </bottom>
      <diagonal/>
    </border>
    <border>
      <left/>
      <right style="thin">
        <color auto="1"/>
      </right>
      <top/>
      <bottom style="thin">
        <color theme="0" tint="-0.14999847407452621"/>
      </bottom>
      <diagonal/>
    </border>
    <border>
      <left/>
      <right/>
      <top style="thin">
        <color theme="1" tint="0.499984740745262"/>
      </top>
      <bottom style="thin">
        <color theme="1" tint="0.34998626667073579"/>
      </bottom>
      <diagonal/>
    </border>
    <border>
      <left style="thin">
        <color indexed="64"/>
      </left>
      <right/>
      <top style="thin">
        <color indexed="64"/>
      </top>
      <bottom style="thin">
        <color theme="0" tint="-0.14999847407452621"/>
      </bottom>
      <diagonal/>
    </border>
    <border>
      <left/>
      <right/>
      <top style="thin">
        <color indexed="64"/>
      </top>
      <bottom/>
      <diagonal/>
    </border>
    <border>
      <left/>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style="thin">
        <color indexed="64"/>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right/>
      <top style="thin">
        <color rgb="FF999999"/>
      </top>
      <bottom/>
      <diagonal/>
    </border>
    <border>
      <left style="thin">
        <color rgb="FF999999"/>
      </left>
      <right/>
      <top/>
      <bottom/>
      <diagonal/>
    </border>
    <border>
      <left style="thin">
        <color indexed="65"/>
      </left>
      <right/>
      <top style="thin">
        <color rgb="FF999999"/>
      </top>
      <bottom/>
      <diagonal/>
    </border>
    <border>
      <left style="thin">
        <color rgb="FF999999"/>
      </left>
      <right/>
      <top style="thin">
        <color rgb="FF999999"/>
      </top>
      <bottom/>
      <diagonal/>
    </border>
    <border>
      <left style="thin">
        <color indexed="64"/>
      </left>
      <right/>
      <top style="thin">
        <color rgb="FF999999"/>
      </top>
      <bottom/>
      <diagonal/>
    </border>
    <border>
      <left/>
      <right style="thin">
        <color indexed="64"/>
      </right>
      <top style="thin">
        <color rgb="FF999999"/>
      </top>
      <bottom/>
      <diagonal/>
    </border>
    <border>
      <left style="thin">
        <color indexed="64"/>
      </left>
      <right/>
      <top style="thin">
        <color rgb="FF999999"/>
      </top>
      <bottom style="thin">
        <color indexed="64"/>
      </bottom>
      <diagonal/>
    </border>
    <border>
      <left/>
      <right/>
      <top style="thin">
        <color rgb="FF999999"/>
      </top>
      <bottom style="thin">
        <color indexed="64"/>
      </bottom>
      <diagonal/>
    </border>
    <border>
      <left/>
      <right style="thin">
        <color indexed="64"/>
      </right>
      <top style="thin">
        <color rgb="FF999999"/>
      </top>
      <bottom style="thin">
        <color indexed="64"/>
      </bottom>
      <diagonal/>
    </border>
    <border>
      <left style="thin">
        <color indexed="65"/>
      </left>
      <right style="thin">
        <color indexed="64"/>
      </right>
      <top style="thin">
        <color indexed="64"/>
      </top>
      <bottom style="thin">
        <color indexed="64"/>
      </bottom>
      <diagonal/>
    </border>
    <border>
      <left/>
      <right style="thin">
        <color rgb="FF999999"/>
      </right>
      <top style="thin">
        <color rgb="FF999999"/>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right/>
      <top style="thin">
        <color theme="0" tint="-0.14999847407452621"/>
      </top>
      <bottom/>
      <diagonal/>
    </border>
  </borders>
  <cellStyleXfs count="451">
    <xf numFmtId="0" fontId="0" fillId="0" borderId="0"/>
    <xf numFmtId="0" fontId="37" fillId="24" borderId="0" applyNumberFormat="0" applyBorder="0" applyAlignment="0" applyProtection="0"/>
    <xf numFmtId="0" fontId="6" fillId="2"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 fillId="2"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 fillId="2" borderId="0" applyNumberFormat="0" applyBorder="0" applyAlignment="0" applyProtection="0"/>
    <xf numFmtId="0" fontId="37" fillId="25" borderId="0" applyNumberFormat="0" applyBorder="0" applyAlignment="0" applyProtection="0"/>
    <xf numFmtId="0" fontId="6" fillId="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6" fillId="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6" fillId="3" borderId="0" applyNumberFormat="0" applyBorder="0" applyAlignment="0" applyProtection="0"/>
    <xf numFmtId="0" fontId="37" fillId="26" borderId="0" applyNumberFormat="0" applyBorder="0" applyAlignment="0" applyProtection="0"/>
    <xf numFmtId="0" fontId="6" fillId="4"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 fillId="4"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 fillId="4" borderId="0" applyNumberFormat="0" applyBorder="0" applyAlignment="0" applyProtection="0"/>
    <xf numFmtId="0" fontId="37" fillId="27" borderId="0" applyNumberFormat="0" applyBorder="0" applyAlignment="0" applyProtection="0"/>
    <xf numFmtId="0" fontId="6" fillId="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6" fillId="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6" fillId="5" borderId="0" applyNumberFormat="0" applyBorder="0" applyAlignment="0" applyProtection="0"/>
    <xf numFmtId="0" fontId="37" fillId="28" borderId="0" applyNumberFormat="0" applyBorder="0" applyAlignment="0" applyProtection="0"/>
    <xf numFmtId="0" fontId="6" fillId="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6" fillId="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6" fillId="6" borderId="0" applyNumberFormat="0" applyBorder="0" applyAlignment="0" applyProtection="0"/>
    <xf numFmtId="0" fontId="37" fillId="29" borderId="0" applyNumberFormat="0" applyBorder="0" applyAlignment="0" applyProtection="0"/>
    <xf numFmtId="0" fontId="6" fillId="7"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6" fillId="7"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6" fillId="7" borderId="0" applyNumberFormat="0" applyBorder="0" applyAlignment="0" applyProtection="0"/>
    <xf numFmtId="0" fontId="37" fillId="30" borderId="0" applyNumberFormat="0" applyBorder="0" applyAlignment="0" applyProtection="0"/>
    <xf numFmtId="0" fontId="6" fillId="8"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6" fillId="8"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6" fillId="8" borderId="0" applyNumberFormat="0" applyBorder="0" applyAlignment="0" applyProtection="0"/>
    <xf numFmtId="0" fontId="37" fillId="31" borderId="0" applyNumberFormat="0" applyBorder="0" applyAlignment="0" applyProtection="0"/>
    <xf numFmtId="0" fontId="6" fillId="9"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6" fillId="9"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6" fillId="9" borderId="0" applyNumberFormat="0" applyBorder="0" applyAlignment="0" applyProtection="0"/>
    <xf numFmtId="0" fontId="37" fillId="32" borderId="0" applyNumberFormat="0" applyBorder="0" applyAlignment="0" applyProtection="0"/>
    <xf numFmtId="0" fontId="6" fillId="10"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6" fillId="10"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6" fillId="10" borderId="0" applyNumberFormat="0" applyBorder="0" applyAlignment="0" applyProtection="0"/>
    <xf numFmtId="0" fontId="37" fillId="33" borderId="0" applyNumberFormat="0" applyBorder="0" applyAlignment="0" applyProtection="0"/>
    <xf numFmtId="0" fontId="6" fillId="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 fillId="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 fillId="5" borderId="0" applyNumberFormat="0" applyBorder="0" applyAlignment="0" applyProtection="0"/>
    <xf numFmtId="0" fontId="37" fillId="34" borderId="0" applyNumberFormat="0" applyBorder="0" applyAlignment="0" applyProtection="0"/>
    <xf numFmtId="0" fontId="6" fillId="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 fillId="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 fillId="8" borderId="0" applyNumberFormat="0" applyBorder="0" applyAlignment="0" applyProtection="0"/>
    <xf numFmtId="0" fontId="37" fillId="35" borderId="0" applyNumberFormat="0" applyBorder="0" applyAlignment="0" applyProtection="0"/>
    <xf numFmtId="0" fontId="6"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 fillId="11" borderId="0" applyNumberFormat="0" applyBorder="0" applyAlignment="0" applyProtection="0"/>
    <xf numFmtId="0" fontId="38" fillId="36" borderId="0" applyNumberFormat="0" applyBorder="0" applyAlignment="0" applyProtection="0"/>
    <xf numFmtId="0" fontId="8" fillId="1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8" fillId="1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8" fillId="12" borderId="0" applyNumberFormat="0" applyBorder="0" applyAlignment="0" applyProtection="0"/>
    <xf numFmtId="0" fontId="38" fillId="37" borderId="0" applyNumberFormat="0" applyBorder="0" applyAlignment="0" applyProtection="0"/>
    <xf numFmtId="0" fontId="8" fillId="9"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8" fillId="9"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8" fillId="9" borderId="0" applyNumberFormat="0" applyBorder="0" applyAlignment="0" applyProtection="0"/>
    <xf numFmtId="0" fontId="38" fillId="38" borderId="0" applyNumberFormat="0" applyBorder="0" applyAlignment="0" applyProtection="0"/>
    <xf numFmtId="0" fontId="8" fillId="10"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8" fillId="10"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8" fillId="10" borderId="0" applyNumberFormat="0" applyBorder="0" applyAlignment="0" applyProtection="0"/>
    <xf numFmtId="0" fontId="38" fillId="39" borderId="0" applyNumberFormat="0" applyBorder="0" applyAlignment="0" applyProtection="0"/>
    <xf numFmtId="0" fontId="8" fillId="1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8" fillId="1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8" fillId="13" borderId="0" applyNumberFormat="0" applyBorder="0" applyAlignment="0" applyProtection="0"/>
    <xf numFmtId="0" fontId="38" fillId="40" borderId="0" applyNumberFormat="0" applyBorder="0" applyAlignment="0" applyProtection="0"/>
    <xf numFmtId="0" fontId="8" fillId="1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8" fillId="1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8" fillId="14" borderId="0" applyNumberFormat="0" applyBorder="0" applyAlignment="0" applyProtection="0"/>
    <xf numFmtId="0" fontId="38" fillId="41" borderId="0" applyNumberFormat="0" applyBorder="0" applyAlignment="0" applyProtection="0"/>
    <xf numFmtId="0" fontId="8" fillId="15"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8" fillId="15"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9" fillId="4"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9" fillId="4" borderId="0" applyNumberFormat="0" applyBorder="0" applyAlignment="0" applyProtection="0"/>
    <xf numFmtId="0" fontId="40" fillId="43" borderId="25" applyNumberFormat="0" applyAlignment="0" applyProtection="0"/>
    <xf numFmtId="0" fontId="10" fillId="16" borderId="1" applyNumberFormat="0" applyAlignment="0" applyProtection="0"/>
    <xf numFmtId="0" fontId="40" fillId="43" borderId="25" applyNumberFormat="0" applyAlignment="0" applyProtection="0"/>
    <xf numFmtId="0" fontId="40" fillId="43" borderId="25" applyNumberFormat="0" applyAlignment="0" applyProtection="0"/>
    <xf numFmtId="0" fontId="40" fillId="43" borderId="25" applyNumberFormat="0" applyAlignment="0" applyProtection="0"/>
    <xf numFmtId="0" fontId="10" fillId="16" borderId="1" applyNumberFormat="0" applyAlignment="0" applyProtection="0"/>
    <xf numFmtId="0" fontId="40" fillId="43" borderId="25" applyNumberFormat="0" applyAlignment="0" applyProtection="0"/>
    <xf numFmtId="0" fontId="40" fillId="43" borderId="25" applyNumberFormat="0" applyAlignment="0" applyProtection="0"/>
    <xf numFmtId="0" fontId="10" fillId="16" borderId="1" applyNumberFormat="0" applyAlignment="0" applyProtection="0"/>
    <xf numFmtId="0" fontId="41" fillId="44" borderId="26" applyNumberFormat="0" applyAlignment="0" applyProtection="0"/>
    <xf numFmtId="0" fontId="11" fillId="17" borderId="2"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11" fillId="17" borderId="2" applyNumberFormat="0" applyAlignment="0" applyProtection="0"/>
    <xf numFmtId="0" fontId="41" fillId="44" borderId="26" applyNumberFormat="0" applyAlignment="0" applyProtection="0"/>
    <xf numFmtId="0" fontId="41" fillId="44" borderId="26" applyNumberFormat="0" applyAlignment="0" applyProtection="0"/>
    <xf numFmtId="0" fontId="11" fillId="17" borderId="2" applyNumberFormat="0" applyAlignment="0" applyProtection="0"/>
    <xf numFmtId="0" fontId="42" fillId="0" borderId="27" applyNumberFormat="0" applyFill="0" applyAlignment="0" applyProtection="0"/>
    <xf numFmtId="0" fontId="12" fillId="0" borderId="3"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12" fillId="0" borderId="3"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12" fillId="0" borderId="3"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38" fillId="45" borderId="0" applyNumberFormat="0" applyBorder="0" applyAlignment="0" applyProtection="0"/>
    <xf numFmtId="0" fontId="8" fillId="1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8" fillId="1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8" fillId="18" borderId="0" applyNumberFormat="0" applyBorder="0" applyAlignment="0" applyProtection="0"/>
    <xf numFmtId="0" fontId="38" fillId="46" borderId="0" applyNumberFormat="0" applyBorder="0" applyAlignment="0" applyProtection="0"/>
    <xf numFmtId="0" fontId="8" fillId="1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8" fillId="1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8" fillId="19" borderId="0" applyNumberFormat="0" applyBorder="0" applyAlignment="0" applyProtection="0"/>
    <xf numFmtId="0" fontId="38" fillId="47" borderId="0" applyNumberFormat="0" applyBorder="0" applyAlignment="0" applyProtection="0"/>
    <xf numFmtId="0" fontId="8" fillId="2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8" fillId="2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8" fillId="20" borderId="0" applyNumberFormat="0" applyBorder="0" applyAlignment="0" applyProtection="0"/>
    <xf numFmtId="0" fontId="38" fillId="48" borderId="0" applyNumberFormat="0" applyBorder="0" applyAlignment="0" applyProtection="0"/>
    <xf numFmtId="0" fontId="8" fillId="1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8" fillId="1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8" fillId="13" borderId="0" applyNumberFormat="0" applyBorder="0" applyAlignment="0" applyProtection="0"/>
    <xf numFmtId="0" fontId="38" fillId="49" borderId="0" applyNumberFormat="0" applyBorder="0" applyAlignment="0" applyProtection="0"/>
    <xf numFmtId="0" fontId="8" fillId="14"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8" fillId="14"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8" fillId="14" borderId="0" applyNumberFormat="0" applyBorder="0" applyAlignment="0" applyProtection="0"/>
    <xf numFmtId="0" fontId="38" fillId="50" borderId="0" applyNumberFormat="0" applyBorder="0" applyAlignment="0" applyProtection="0"/>
    <xf numFmtId="0" fontId="8" fillId="2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8" fillId="2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8" fillId="21" borderId="0" applyNumberFormat="0" applyBorder="0" applyAlignment="0" applyProtection="0"/>
    <xf numFmtId="0" fontId="44" fillId="51" borderId="25" applyNumberFormat="0" applyAlignment="0" applyProtection="0"/>
    <xf numFmtId="0" fontId="14" fillId="7" borderId="1" applyNumberFormat="0" applyAlignment="0" applyProtection="0"/>
    <xf numFmtId="0" fontId="44" fillId="51" borderId="25" applyNumberFormat="0" applyAlignment="0" applyProtection="0"/>
    <xf numFmtId="0" fontId="44" fillId="51" borderId="25" applyNumberFormat="0" applyAlignment="0" applyProtection="0"/>
    <xf numFmtId="0" fontId="44" fillId="51" borderId="25" applyNumberFormat="0" applyAlignment="0" applyProtection="0"/>
    <xf numFmtId="0" fontId="14" fillId="7" borderId="1" applyNumberFormat="0" applyAlignment="0" applyProtection="0"/>
    <xf numFmtId="0" fontId="44" fillId="51" borderId="25" applyNumberFormat="0" applyAlignment="0" applyProtection="0"/>
    <xf numFmtId="0" fontId="44" fillId="51" borderId="25" applyNumberFormat="0" applyAlignment="0" applyProtection="0"/>
    <xf numFmtId="0" fontId="14" fillId="7" borderId="1"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7" fillId="52" borderId="0" applyNumberFormat="0" applyBorder="0" applyAlignment="0" applyProtection="0"/>
    <xf numFmtId="0" fontId="15" fillId="3"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5" fillId="3"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5" fillId="3" borderId="0" applyNumberFormat="0" applyBorder="0" applyAlignment="0" applyProtection="0"/>
    <xf numFmtId="166" fontId="37" fillId="0" borderId="0" applyFont="0" applyFill="0" applyBorder="0" applyAlignment="0" applyProtection="0"/>
    <xf numFmtId="165" fontId="37"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37"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7" fillId="0" borderId="0" applyFont="0" applyFill="0" applyBorder="0" applyAlignment="0" applyProtection="0"/>
    <xf numFmtId="0" fontId="48" fillId="53" borderId="0" applyNumberFormat="0" applyBorder="0" applyAlignment="0" applyProtection="0"/>
    <xf numFmtId="0" fontId="16" fillId="22"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16" fillId="22"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16" fillId="22" borderId="0" applyNumberFormat="0" applyBorder="0" applyAlignment="0" applyProtection="0"/>
    <xf numFmtId="0" fontId="37" fillId="0" borderId="0"/>
    <xf numFmtId="0" fontId="1" fillId="0" borderId="0"/>
    <xf numFmtId="0" fontId="49" fillId="0" borderId="0"/>
    <xf numFmtId="0" fontId="1" fillId="0" borderId="0"/>
    <xf numFmtId="0" fontId="1" fillId="0" borderId="0"/>
    <xf numFmtId="0" fontId="1" fillId="0" borderId="0"/>
    <xf numFmtId="0" fontId="1" fillId="0" borderId="0">
      <alignment wrapText="1"/>
    </xf>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37" fillId="54" borderId="28" applyNumberFormat="0" applyFont="0" applyAlignment="0" applyProtection="0"/>
    <xf numFmtId="0" fontId="1" fillId="23" borderId="5" applyNumberFormat="0" applyFont="0" applyAlignment="0" applyProtection="0"/>
    <xf numFmtId="0" fontId="37" fillId="54" borderId="28" applyNumberFormat="0" applyFont="0" applyAlignment="0" applyProtection="0"/>
    <xf numFmtId="0" fontId="37" fillId="54" borderId="28" applyNumberFormat="0" applyFont="0" applyAlignment="0" applyProtection="0"/>
    <xf numFmtId="0" fontId="37" fillId="54" borderId="28" applyNumberFormat="0" applyFont="0" applyAlignment="0" applyProtection="0"/>
    <xf numFmtId="0" fontId="1" fillId="23" borderId="5" applyNumberFormat="0" applyFont="0" applyAlignment="0" applyProtection="0"/>
    <xf numFmtId="0" fontId="37" fillId="54" borderId="28" applyNumberFormat="0" applyFont="0" applyAlignment="0" applyProtection="0"/>
    <xf numFmtId="0" fontId="37" fillId="54" borderId="28" applyNumberFormat="0" applyFont="0" applyAlignment="0" applyProtection="0"/>
    <xf numFmtId="0" fontId="1" fillId="23" borderId="5" applyNumberFormat="0" applyFon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0" fontId="50" fillId="43" borderId="29" applyNumberFormat="0" applyAlignment="0" applyProtection="0"/>
    <xf numFmtId="0" fontId="17" fillId="16" borderId="6" applyNumberFormat="0" applyAlignment="0" applyProtection="0"/>
    <xf numFmtId="0" fontId="50" fillId="43" borderId="29" applyNumberFormat="0" applyAlignment="0" applyProtection="0"/>
    <xf numFmtId="0" fontId="50" fillId="43" borderId="29" applyNumberFormat="0" applyAlignment="0" applyProtection="0"/>
    <xf numFmtId="0" fontId="50" fillId="43" borderId="29" applyNumberFormat="0" applyAlignment="0" applyProtection="0"/>
    <xf numFmtId="0" fontId="17" fillId="16" borderId="6" applyNumberFormat="0" applyAlignment="0" applyProtection="0"/>
    <xf numFmtId="0" fontId="50" fillId="43" borderId="29" applyNumberFormat="0" applyAlignment="0" applyProtection="0"/>
    <xf numFmtId="0" fontId="50" fillId="43" borderId="29" applyNumberFormat="0" applyAlignment="0" applyProtection="0"/>
    <xf numFmtId="0" fontId="17" fillId="16" borderId="6" applyNumberFormat="0" applyAlignment="0" applyProtection="0"/>
    <xf numFmtId="0" fontId="51"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8" fillId="0" borderId="0" applyNumberFormat="0" applyFill="0" applyBorder="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20" fillId="0" borderId="4"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20" fillId="0" borderId="4"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20" fillId="0" borderId="4" applyNumberFormat="0" applyFill="0" applyAlignment="0" applyProtection="0"/>
    <xf numFmtId="0" fontId="55" fillId="0" borderId="31" applyNumberFormat="0" applyFill="0" applyAlignment="0" applyProtection="0"/>
    <xf numFmtId="0" fontId="21" fillId="0" borderId="7" applyNumberFormat="0" applyFill="0" applyAlignment="0" applyProtection="0"/>
    <xf numFmtId="0" fontId="55" fillId="0" borderId="31" applyNumberFormat="0" applyFill="0" applyAlignment="0" applyProtection="0"/>
    <xf numFmtId="0" fontId="55" fillId="0" borderId="31" applyNumberFormat="0" applyFill="0" applyAlignment="0" applyProtection="0"/>
    <xf numFmtId="0" fontId="55" fillId="0" borderId="31" applyNumberFormat="0" applyFill="0" applyAlignment="0" applyProtection="0"/>
    <xf numFmtId="0" fontId="21" fillId="0" borderId="7" applyNumberFormat="0" applyFill="0" applyAlignment="0" applyProtection="0"/>
    <xf numFmtId="0" fontId="55" fillId="0" borderId="31" applyNumberFormat="0" applyFill="0" applyAlignment="0" applyProtection="0"/>
    <xf numFmtId="0" fontId="55" fillId="0" borderId="31" applyNumberFormat="0" applyFill="0" applyAlignment="0" applyProtection="0"/>
    <xf numFmtId="0" fontId="21" fillId="0" borderId="7" applyNumberFormat="0" applyFill="0" applyAlignment="0" applyProtection="0"/>
    <xf numFmtId="0" fontId="43" fillId="0" borderId="32" applyNumberFormat="0" applyFill="0" applyAlignment="0" applyProtection="0"/>
    <xf numFmtId="0" fontId="13" fillId="0" borderId="8"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13" fillId="0" borderId="8"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13" fillId="0" borderId="8" applyNumberFormat="0" applyFill="0" applyAlignment="0" applyProtection="0"/>
    <xf numFmtId="0" fontId="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pplyNumberFormat="0" applyFill="0" applyBorder="0" applyAlignment="0" applyProtection="0"/>
    <xf numFmtId="0" fontId="56" fillId="0" borderId="33" applyNumberFormat="0" applyFill="0" applyAlignment="0" applyProtection="0"/>
    <xf numFmtId="0" fontId="5" fillId="0" borderId="9"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 fillId="0" borderId="9"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 fillId="0" borderId="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cellStyleXfs>
  <cellXfs count="384">
    <xf numFmtId="0" fontId="0" fillId="0" borderId="0" xfId="0"/>
    <xf numFmtId="0" fontId="22" fillId="55" borderId="0" xfId="344" applyFont="1" applyFill="1" applyBorder="1" applyAlignment="1">
      <alignment horizontal="center" vertical="center" wrapText="1"/>
    </xf>
    <xf numFmtId="0" fontId="1" fillId="55" borderId="0" xfId="344" applyFont="1" applyFill="1" applyBorder="1"/>
    <xf numFmtId="0" fontId="22" fillId="55" borderId="34" xfId="344" applyFont="1" applyFill="1" applyBorder="1"/>
    <xf numFmtId="0" fontId="22" fillId="55" borderId="36" xfId="344" applyFont="1" applyFill="1" applyBorder="1"/>
    <xf numFmtId="0" fontId="1" fillId="55" borderId="0" xfId="332" applyFill="1"/>
    <xf numFmtId="0" fontId="1" fillId="55" borderId="0" xfId="332" applyFont="1" applyFill="1"/>
    <xf numFmtId="0" fontId="1" fillId="55" borderId="0" xfId="332" applyFont="1" applyFill="1" applyAlignment="1">
      <alignment horizontal="center" vertical="center"/>
    </xf>
    <xf numFmtId="0" fontId="1" fillId="55" borderId="0" xfId="332" applyFont="1" applyFill="1" applyAlignment="1"/>
    <xf numFmtId="0" fontId="1" fillId="55" borderId="0" xfId="332" applyFont="1" applyFill="1" applyAlignment="1">
      <alignment horizontal="center"/>
    </xf>
    <xf numFmtId="0" fontId="1" fillId="55" borderId="0" xfId="354" applyFont="1" applyFill="1" applyBorder="1" applyAlignment="1" applyProtection="1">
      <alignment horizontal="center"/>
    </xf>
    <xf numFmtId="0" fontId="57" fillId="55" borderId="0" xfId="354" applyFont="1" applyFill="1" applyBorder="1" applyAlignment="1" applyProtection="1">
      <alignment horizontal="right"/>
    </xf>
    <xf numFmtId="0" fontId="1" fillId="55" borderId="0" xfId="354" applyFont="1" applyFill="1" applyBorder="1" applyAlignment="1" applyProtection="1"/>
    <xf numFmtId="0" fontId="22" fillId="55" borderId="0" xfId="354" applyFont="1" applyFill="1" applyBorder="1" applyAlignment="1" applyProtection="1">
      <alignment horizontal="center"/>
    </xf>
    <xf numFmtId="0" fontId="57" fillId="55" borderId="0" xfId="354" applyFont="1" applyFill="1" applyBorder="1" applyAlignment="1" applyProtection="1">
      <alignment horizontal="center"/>
    </xf>
    <xf numFmtId="0" fontId="57" fillId="55" borderId="0" xfId="354" applyFont="1" applyFill="1" applyBorder="1" applyProtection="1"/>
    <xf numFmtId="0" fontId="1" fillId="55" borderId="0" xfId="354" applyFont="1" applyFill="1" applyBorder="1" applyProtection="1"/>
    <xf numFmtId="0" fontId="1" fillId="55" borderId="0" xfId="354" applyFont="1" applyFill="1" applyBorder="1" applyAlignment="1" applyProtection="1">
      <alignment horizontal="center" vertical="center"/>
    </xf>
    <xf numFmtId="0" fontId="58" fillId="55" borderId="0" xfId="354" applyFont="1" applyFill="1" applyBorder="1" applyAlignment="1" applyProtection="1">
      <alignment horizontal="center"/>
    </xf>
    <xf numFmtId="0" fontId="22" fillId="55" borderId="0" xfId="354" applyFont="1" applyFill="1" applyBorder="1" applyProtection="1"/>
    <xf numFmtId="0" fontId="1" fillId="55" borderId="0" xfId="344" applyFont="1" applyFill="1"/>
    <xf numFmtId="0" fontId="22" fillId="55" borderId="10" xfId="354" applyFont="1" applyFill="1" applyBorder="1" applyAlignment="1" applyProtection="1">
      <alignment horizontal="center" vertical="center"/>
    </xf>
    <xf numFmtId="0" fontId="22" fillId="55" borderId="10" xfId="354" applyFont="1" applyFill="1" applyBorder="1" applyAlignment="1" applyProtection="1">
      <alignment horizontal="left" vertical="center"/>
    </xf>
    <xf numFmtId="0" fontId="22" fillId="55" borderId="10" xfId="354" applyFont="1" applyFill="1" applyBorder="1" applyAlignment="1" applyProtection="1">
      <alignment vertical="center"/>
    </xf>
    <xf numFmtId="0" fontId="1" fillId="55" borderId="0" xfId="332" applyFont="1" applyFill="1" applyAlignment="1">
      <alignment wrapText="1"/>
    </xf>
    <xf numFmtId="0" fontId="1" fillId="55" borderId="0" xfId="348" applyFont="1" applyFill="1" applyBorder="1" applyAlignment="1">
      <alignment horizontal="center"/>
    </xf>
    <xf numFmtId="0" fontId="46" fillId="55" borderId="0" xfId="270" applyFont="1" applyFill="1" applyAlignment="1" applyProtection="1"/>
    <xf numFmtId="0" fontId="46" fillId="55" borderId="0" xfId="270" applyFont="1" applyFill="1" applyBorder="1" applyAlignment="1" applyProtection="1">
      <alignment horizontal="right"/>
    </xf>
    <xf numFmtId="0" fontId="46" fillId="55" borderId="0" xfId="270" quotePrefix="1" applyFont="1" applyFill="1" applyBorder="1" applyAlignment="1" applyProtection="1">
      <alignment horizontal="right"/>
    </xf>
    <xf numFmtId="0" fontId="59" fillId="56" borderId="10" xfId="0" applyFont="1" applyFill="1" applyBorder="1" applyAlignment="1">
      <alignment vertical="center"/>
    </xf>
    <xf numFmtId="0" fontId="59" fillId="56" borderId="10" xfId="0" applyFont="1" applyFill="1" applyBorder="1" applyAlignment="1">
      <alignment horizontal="center" vertical="center" wrapText="1"/>
    </xf>
    <xf numFmtId="3" fontId="60" fillId="55" borderId="11" xfId="0" applyNumberFormat="1" applyFont="1" applyFill="1" applyBorder="1" applyAlignment="1">
      <alignment horizontal="center"/>
    </xf>
    <xf numFmtId="0" fontId="22" fillId="55" borderId="0" xfId="354" applyFont="1" applyFill="1" applyBorder="1" applyAlignment="1" applyProtection="1">
      <alignment horizontal="center" vertical="center"/>
    </xf>
    <xf numFmtId="0" fontId="60" fillId="55" borderId="0" xfId="0" applyFont="1" applyFill="1"/>
    <xf numFmtId="3" fontId="59" fillId="55" borderId="12" xfId="0" quotePrefix="1" applyNumberFormat="1" applyFont="1" applyFill="1" applyBorder="1" applyAlignment="1">
      <alignment horizontal="center" vertical="center" wrapText="1"/>
    </xf>
    <xf numFmtId="3" fontId="59" fillId="55" borderId="13" xfId="0" quotePrefix="1" applyNumberFormat="1" applyFont="1" applyFill="1" applyBorder="1" applyAlignment="1">
      <alignment horizontal="center" vertical="center" wrapText="1"/>
    </xf>
    <xf numFmtId="170" fontId="59" fillId="55" borderId="13" xfId="0" applyNumberFormat="1" applyFont="1" applyFill="1" applyBorder="1" applyAlignment="1">
      <alignment horizontal="center" vertical="center" wrapText="1"/>
    </xf>
    <xf numFmtId="3" fontId="59" fillId="55" borderId="13" xfId="0" applyNumberFormat="1" applyFont="1" applyFill="1" applyBorder="1" applyAlignment="1">
      <alignment horizontal="center" vertical="center" wrapText="1"/>
    </xf>
    <xf numFmtId="170" fontId="59" fillId="55" borderId="14" xfId="0" applyNumberFormat="1" applyFont="1" applyFill="1" applyBorder="1" applyAlignment="1">
      <alignment horizontal="center" vertical="center" wrapText="1"/>
    </xf>
    <xf numFmtId="3" fontId="60" fillId="55" borderId="0" xfId="0" applyNumberFormat="1" applyFont="1" applyFill="1"/>
    <xf numFmtId="0" fontId="46" fillId="55" borderId="0" xfId="270" applyFont="1" applyFill="1"/>
    <xf numFmtId="170" fontId="1" fillId="55" borderId="0" xfId="344" applyNumberFormat="1" applyFont="1" applyFill="1" applyBorder="1"/>
    <xf numFmtId="0" fontId="1" fillId="55" borderId="0" xfId="344" applyFont="1" applyFill="1" applyBorder="1" applyAlignment="1"/>
    <xf numFmtId="0" fontId="24" fillId="55" borderId="0" xfId="344" applyFont="1" applyFill="1"/>
    <xf numFmtId="3" fontId="1" fillId="55" borderId="0" xfId="344" applyNumberFormat="1" applyFont="1" applyFill="1" applyBorder="1"/>
    <xf numFmtId="3" fontId="1" fillId="55" borderId="0" xfId="344" applyNumberFormat="1" applyFont="1" applyFill="1"/>
    <xf numFmtId="173" fontId="1" fillId="55" borderId="0" xfId="344" applyNumberFormat="1" applyFont="1" applyFill="1"/>
    <xf numFmtId="0" fontId="61" fillId="55" borderId="0" xfId="0" applyFont="1" applyFill="1"/>
    <xf numFmtId="0" fontId="60" fillId="55" borderId="0" xfId="0" applyFont="1" applyFill="1" applyAlignment="1">
      <alignment horizontal="center"/>
    </xf>
    <xf numFmtId="0" fontId="59" fillId="55" borderId="10" xfId="0" applyFont="1" applyFill="1" applyBorder="1" applyAlignment="1">
      <alignment vertical="center"/>
    </xf>
    <xf numFmtId="0" fontId="62" fillId="55" borderId="0" xfId="0" applyFont="1" applyFill="1" applyAlignment="1">
      <alignment horizontal="center" vertical="center" readingOrder="1"/>
    </xf>
    <xf numFmtId="0" fontId="60" fillId="55" borderId="0" xfId="0" applyFont="1" applyFill="1" applyBorder="1"/>
    <xf numFmtId="0" fontId="63" fillId="55" borderId="0" xfId="270" applyFont="1" applyFill="1"/>
    <xf numFmtId="3" fontId="1" fillId="55" borderId="0" xfId="344" applyNumberFormat="1" applyFont="1" applyFill="1" applyBorder="1" applyAlignment="1">
      <alignment horizontal="center"/>
    </xf>
    <xf numFmtId="0" fontId="1" fillId="55" borderId="0" xfId="344" applyFont="1" applyFill="1" applyBorder="1" applyAlignment="1">
      <alignment horizontal="center"/>
    </xf>
    <xf numFmtId="3" fontId="1" fillId="55" borderId="0" xfId="348" applyNumberFormat="1" applyFont="1" applyFill="1" applyBorder="1" applyAlignment="1">
      <alignment horizontal="center"/>
    </xf>
    <xf numFmtId="0" fontId="0" fillId="55" borderId="0" xfId="0" applyFill="1"/>
    <xf numFmtId="0" fontId="64" fillId="55" borderId="0" xfId="0" applyFont="1" applyFill="1"/>
    <xf numFmtId="0" fontId="64" fillId="55" borderId="0" xfId="340" applyFont="1" applyFill="1"/>
    <xf numFmtId="0" fontId="0" fillId="55" borderId="0" xfId="0" applyFill="1" applyAlignment="1">
      <alignment horizontal="center" vertical="center"/>
    </xf>
    <xf numFmtId="0" fontId="65" fillId="55" borderId="0" xfId="340" applyFont="1" applyFill="1" applyAlignment="1">
      <alignment vertical="top"/>
    </xf>
    <xf numFmtId="0" fontId="66" fillId="55" borderId="0" xfId="340" applyFont="1" applyFill="1" applyAlignment="1">
      <alignment horizontal="left" vertical="top"/>
    </xf>
    <xf numFmtId="17" fontId="67" fillId="55" borderId="0" xfId="340" quotePrefix="1" applyNumberFormat="1" applyFont="1" applyFill="1" applyAlignment="1">
      <alignment vertical="center"/>
    </xf>
    <xf numFmtId="0" fontId="67" fillId="55" borderId="0" xfId="340" applyFont="1" applyFill="1" applyAlignment="1">
      <alignment vertical="center"/>
    </xf>
    <xf numFmtId="0" fontId="68" fillId="55" borderId="0" xfId="340" applyFont="1" applyFill="1" applyAlignment="1">
      <alignment horizontal="left" vertical="center"/>
    </xf>
    <xf numFmtId="169" fontId="1" fillId="55" borderId="0" xfId="344" applyNumberFormat="1" applyFont="1" applyFill="1" applyBorder="1" applyAlignment="1">
      <alignment horizontal="center"/>
    </xf>
    <xf numFmtId="3" fontId="1" fillId="55" borderId="0" xfId="288" applyNumberFormat="1" applyFont="1" applyFill="1" applyBorder="1" applyAlignment="1">
      <alignment horizontal="center" vertical="center"/>
    </xf>
    <xf numFmtId="170" fontId="1" fillId="55" borderId="0" xfId="288" applyNumberFormat="1" applyFont="1" applyFill="1" applyBorder="1" applyAlignment="1">
      <alignment horizontal="center" vertical="center" wrapText="1"/>
    </xf>
    <xf numFmtId="170" fontId="1" fillId="55" borderId="0" xfId="344" applyNumberFormat="1" applyFont="1" applyFill="1" applyBorder="1" applyAlignment="1">
      <alignment horizontal="center"/>
    </xf>
    <xf numFmtId="0" fontId="1" fillId="55" borderId="0" xfId="332" applyFont="1" applyFill="1" applyBorder="1"/>
    <xf numFmtId="0" fontId="59" fillId="55" borderId="10" xfId="0" applyFont="1" applyFill="1" applyBorder="1" applyAlignment="1">
      <alignment horizontal="center" vertical="center" wrapText="1"/>
    </xf>
    <xf numFmtId="170" fontId="1" fillId="55" borderId="0" xfId="288" applyNumberFormat="1" applyFont="1" applyFill="1" applyBorder="1" applyAlignment="1">
      <alignment horizontal="center" vertical="center"/>
    </xf>
    <xf numFmtId="14" fontId="60" fillId="55" borderId="37" xfId="0" applyNumberFormat="1" applyFont="1" applyFill="1" applyBorder="1" applyAlignment="1">
      <alignment horizontal="left"/>
    </xf>
    <xf numFmtId="3" fontId="60" fillId="55" borderId="37" xfId="0" applyNumberFormat="1" applyFont="1" applyFill="1" applyBorder="1" applyAlignment="1">
      <alignment horizontal="center"/>
    </xf>
    <xf numFmtId="14" fontId="60" fillId="55" borderId="38" xfId="0" applyNumberFormat="1" applyFont="1" applyFill="1" applyBorder="1" applyAlignment="1">
      <alignment horizontal="left"/>
    </xf>
    <xf numFmtId="3" fontId="60" fillId="55" borderId="38" xfId="0" applyNumberFormat="1" applyFont="1" applyFill="1" applyBorder="1" applyAlignment="1">
      <alignment horizontal="center"/>
    </xf>
    <xf numFmtId="174" fontId="60" fillId="55" borderId="39" xfId="0" applyNumberFormat="1" applyFont="1" applyFill="1" applyBorder="1" applyAlignment="1">
      <alignment horizontal="left"/>
    </xf>
    <xf numFmtId="174" fontId="60" fillId="55" borderId="37" xfId="0" applyNumberFormat="1" applyFont="1" applyFill="1" applyBorder="1" applyAlignment="1">
      <alignment horizontal="left"/>
    </xf>
    <xf numFmtId="0" fontId="1" fillId="55" borderId="40" xfId="344" applyFont="1" applyFill="1" applyBorder="1"/>
    <xf numFmtId="0" fontId="1" fillId="55" borderId="38" xfId="344" applyFont="1" applyFill="1" applyBorder="1"/>
    <xf numFmtId="0" fontId="59" fillId="55" borderId="0" xfId="340" applyFont="1" applyFill="1" applyAlignment="1">
      <alignment horizontal="center"/>
    </xf>
    <xf numFmtId="0" fontId="22" fillId="55" borderId="0" xfId="344" applyFont="1" applyFill="1" applyBorder="1" applyAlignment="1">
      <alignment horizontal="center"/>
    </xf>
    <xf numFmtId="0" fontId="24" fillId="55" borderId="0" xfId="344" applyFont="1" applyFill="1" applyBorder="1" applyAlignment="1">
      <alignment vertical="center" wrapText="1"/>
    </xf>
    <xf numFmtId="0" fontId="0" fillId="55" borderId="0" xfId="0" applyFont="1" applyFill="1"/>
    <xf numFmtId="0" fontId="69" fillId="55" borderId="0" xfId="340" applyFont="1" applyFill="1" applyAlignment="1">
      <alignment horizontal="center"/>
    </xf>
    <xf numFmtId="0" fontId="64" fillId="55" borderId="0" xfId="340" applyFont="1" applyFill="1" applyAlignment="1">
      <alignment horizontal="center"/>
    </xf>
    <xf numFmtId="0" fontId="69" fillId="55" borderId="0" xfId="340" applyFont="1" applyFill="1" applyAlignment="1"/>
    <xf numFmtId="0" fontId="64" fillId="55" borderId="0" xfId="340" applyFont="1" applyFill="1" applyAlignment="1"/>
    <xf numFmtId="0" fontId="27" fillId="55" borderId="0" xfId="270" applyFont="1" applyFill="1" applyAlignment="1">
      <alignment vertical="center"/>
    </xf>
    <xf numFmtId="0" fontId="27" fillId="55" borderId="0" xfId="270" applyFont="1" applyFill="1" applyAlignment="1">
      <alignment horizontal="center" vertical="center"/>
    </xf>
    <xf numFmtId="0" fontId="69" fillId="55" borderId="0" xfId="340" applyFont="1" applyFill="1" applyAlignment="1">
      <alignment vertical="center"/>
    </xf>
    <xf numFmtId="0" fontId="59" fillId="55" borderId="0" xfId="0" applyFont="1" applyFill="1" applyBorder="1" applyAlignment="1">
      <alignment horizontal="center"/>
    </xf>
    <xf numFmtId="170" fontId="59" fillId="55" borderId="0" xfId="0" applyNumberFormat="1" applyFont="1" applyFill="1" applyBorder="1" applyAlignment="1">
      <alignment horizontal="center" vertical="center" wrapText="1"/>
    </xf>
    <xf numFmtId="0" fontId="59" fillId="56" borderId="0" xfId="0" applyFont="1" applyFill="1" applyBorder="1" applyAlignment="1">
      <alignment horizontal="center" vertical="center" wrapText="1"/>
    </xf>
    <xf numFmtId="3" fontId="60" fillId="55" borderId="0" xfId="0" applyNumberFormat="1" applyFont="1" applyFill="1" applyBorder="1" applyAlignment="1">
      <alignment horizontal="center"/>
    </xf>
    <xf numFmtId="0" fontId="1" fillId="55" borderId="0" xfId="344" applyFont="1" applyFill="1" applyBorder="1" applyAlignment="1">
      <alignment wrapText="1"/>
    </xf>
    <xf numFmtId="3" fontId="1" fillId="55" borderId="0" xfId="344" applyNumberFormat="1" applyFont="1" applyFill="1" applyBorder="1" applyAlignment="1">
      <alignment wrapText="1"/>
    </xf>
    <xf numFmtId="0" fontId="1" fillId="55" borderId="0" xfId="344" applyFont="1" applyFill="1" applyAlignment="1">
      <alignment wrapText="1"/>
    </xf>
    <xf numFmtId="0" fontId="69" fillId="55" borderId="0" xfId="340" applyFont="1" applyFill="1" applyAlignment="1">
      <alignment horizontal="center"/>
    </xf>
    <xf numFmtId="3" fontId="1" fillId="0" borderId="0" xfId="344" applyNumberFormat="1" applyFont="1" applyFill="1"/>
    <xf numFmtId="17" fontId="1" fillId="0" borderId="0" xfId="344" applyNumberFormat="1" applyFont="1" applyFill="1"/>
    <xf numFmtId="0" fontId="64" fillId="55" borderId="0" xfId="340" applyFont="1" applyFill="1" applyAlignment="1">
      <alignment wrapText="1"/>
    </xf>
    <xf numFmtId="17" fontId="64" fillId="55" borderId="0" xfId="340" quotePrefix="1" applyNumberFormat="1" applyFont="1" applyFill="1" applyAlignment="1">
      <alignment horizontal="center"/>
    </xf>
    <xf numFmtId="0" fontId="24" fillId="55" borderId="0" xfId="348" applyFont="1" applyFill="1" applyBorder="1" applyAlignment="1">
      <alignment vertical="center" wrapText="1"/>
    </xf>
    <xf numFmtId="0" fontId="22" fillId="55" borderId="0" xfId="344" applyFont="1" applyFill="1" applyBorder="1" applyAlignment="1">
      <alignment horizontal="center"/>
    </xf>
    <xf numFmtId="9" fontId="1" fillId="55" borderId="0" xfId="364" applyFont="1" applyFill="1"/>
    <xf numFmtId="0" fontId="71" fillId="55" borderId="0" xfId="344" applyFont="1" applyFill="1"/>
    <xf numFmtId="3" fontId="60" fillId="55" borderId="39" xfId="0" applyNumberFormat="1" applyFont="1" applyFill="1" applyBorder="1" applyAlignment="1">
      <alignment horizontal="center"/>
    </xf>
    <xf numFmtId="0" fontId="72" fillId="55" borderId="0" xfId="0" applyFont="1" applyFill="1"/>
    <xf numFmtId="175" fontId="72" fillId="55" borderId="0" xfId="364" applyNumberFormat="1" applyFont="1" applyFill="1"/>
    <xf numFmtId="0" fontId="73" fillId="55" borderId="0" xfId="270" applyFont="1" applyFill="1"/>
    <xf numFmtId="0" fontId="72" fillId="55" borderId="0" xfId="344" applyFont="1" applyFill="1"/>
    <xf numFmtId="170" fontId="1" fillId="55" borderId="38" xfId="333" applyNumberFormat="1" applyFont="1" applyFill="1" applyBorder="1" applyAlignment="1">
      <alignment horizontal="center" vertical="center" wrapText="1"/>
    </xf>
    <xf numFmtId="170" fontId="22" fillId="55" borderId="36" xfId="333" applyNumberFormat="1" applyFont="1" applyFill="1" applyBorder="1" applyAlignment="1">
      <alignment horizontal="center" vertical="center" wrapText="1"/>
    </xf>
    <xf numFmtId="170" fontId="22" fillId="55" borderId="34" xfId="333" applyNumberFormat="1" applyFont="1" applyFill="1" applyBorder="1" applyAlignment="1">
      <alignment horizontal="center" vertical="center" wrapText="1"/>
    </xf>
    <xf numFmtId="0" fontId="22" fillId="55" borderId="0" xfId="344" applyFont="1" applyFill="1" applyBorder="1" applyAlignment="1">
      <alignment horizontal="center" vertical="center"/>
    </xf>
    <xf numFmtId="0" fontId="1" fillId="55" borderId="0" xfId="344" applyFont="1" applyFill="1" applyBorder="1" applyAlignment="1">
      <alignment horizontal="left" vertical="top" wrapText="1"/>
    </xf>
    <xf numFmtId="0" fontId="22" fillId="55" borderId="0" xfId="344" applyFont="1" applyFill="1" applyBorder="1" applyAlignment="1">
      <alignment horizontal="center"/>
    </xf>
    <xf numFmtId="3" fontId="72" fillId="55" borderId="0" xfId="0" applyNumberFormat="1" applyFont="1" applyFill="1"/>
    <xf numFmtId="0" fontId="1" fillId="55" borderId="0" xfId="0" applyFont="1" applyFill="1"/>
    <xf numFmtId="0" fontId="59" fillId="56" borderId="0" xfId="0" applyFont="1" applyFill="1" applyBorder="1" applyAlignment="1">
      <alignment horizontal="center"/>
    </xf>
    <xf numFmtId="0" fontId="59" fillId="56" borderId="22" xfId="0" applyFont="1" applyFill="1" applyBorder="1" applyAlignment="1">
      <alignment vertical="center"/>
    </xf>
    <xf numFmtId="0" fontId="59" fillId="56" borderId="19" xfId="0" applyFont="1" applyFill="1" applyBorder="1" applyAlignment="1">
      <alignment horizontal="center" vertical="center" wrapText="1"/>
    </xf>
    <xf numFmtId="0" fontId="59" fillId="56" borderId="11" xfId="0" applyFont="1" applyFill="1" applyBorder="1" applyAlignment="1">
      <alignment horizontal="center" vertical="center" wrapText="1"/>
    </xf>
    <xf numFmtId="0" fontId="59" fillId="56" borderId="20" xfId="0" applyFont="1" applyFill="1" applyBorder="1" applyAlignment="1">
      <alignment horizontal="center" vertical="center" wrapText="1"/>
    </xf>
    <xf numFmtId="174" fontId="60" fillId="55" borderId="41" xfId="0" applyNumberFormat="1" applyFont="1" applyFill="1" applyBorder="1" applyAlignment="1">
      <alignment horizontal="left"/>
    </xf>
    <xf numFmtId="3" fontId="60" fillId="55" borderId="42" xfId="0" applyNumberFormat="1" applyFont="1" applyFill="1" applyBorder="1" applyAlignment="1">
      <alignment horizontal="center"/>
    </xf>
    <xf numFmtId="3" fontId="60" fillId="55" borderId="43" xfId="0" applyNumberFormat="1" applyFont="1" applyFill="1" applyBorder="1" applyAlignment="1">
      <alignment horizontal="center"/>
    </xf>
    <xf numFmtId="174" fontId="60" fillId="55" borderId="23" xfId="0" applyNumberFormat="1" applyFont="1" applyFill="1" applyBorder="1" applyAlignment="1">
      <alignment horizontal="left"/>
    </xf>
    <xf numFmtId="3" fontId="60" fillId="55" borderId="19" xfId="0" applyNumberFormat="1" applyFont="1" applyFill="1" applyBorder="1" applyAlignment="1">
      <alignment horizontal="center"/>
    </xf>
    <xf numFmtId="3" fontId="60" fillId="55" borderId="20" xfId="0" applyNumberFormat="1" applyFont="1" applyFill="1" applyBorder="1" applyAlignment="1">
      <alignment horizontal="center"/>
    </xf>
    <xf numFmtId="3" fontId="1" fillId="55" borderId="0" xfId="0" applyNumberFormat="1" applyFont="1" applyFill="1"/>
    <xf numFmtId="0" fontId="45" fillId="55" borderId="0" xfId="270" applyFill="1" applyBorder="1" applyAlignment="1" applyProtection="1">
      <alignment horizontal="right"/>
    </xf>
    <xf numFmtId="0" fontId="22" fillId="55" borderId="22" xfId="0" applyFont="1" applyFill="1" applyBorder="1" applyAlignment="1">
      <alignment horizontal="center" vertical="center" wrapText="1"/>
    </xf>
    <xf numFmtId="0" fontId="22" fillId="55" borderId="22" xfId="0" applyFont="1" applyFill="1" applyBorder="1" applyAlignment="1">
      <alignment vertical="center" wrapText="1"/>
    </xf>
    <xf numFmtId="176" fontId="1" fillId="55" borderId="22" xfId="284" applyNumberFormat="1" applyFont="1" applyFill="1" applyBorder="1" applyAlignment="1">
      <alignment horizontal="center" vertical="center" wrapText="1"/>
    </xf>
    <xf numFmtId="5" fontId="1" fillId="55" borderId="22" xfId="318" applyNumberFormat="1" applyFont="1" applyFill="1" applyBorder="1" applyAlignment="1">
      <alignment horizontal="center" vertical="center" wrapText="1"/>
    </xf>
    <xf numFmtId="0" fontId="22" fillId="55" borderId="22" xfId="0" applyFont="1" applyFill="1" applyBorder="1" applyAlignment="1">
      <alignment vertical="center"/>
    </xf>
    <xf numFmtId="0" fontId="30" fillId="55" borderId="22" xfId="0" applyFont="1" applyFill="1" applyBorder="1" applyAlignment="1">
      <alignment horizontal="right" vertical="center" wrapText="1"/>
    </xf>
    <xf numFmtId="5" fontId="31" fillId="55" borderId="22" xfId="318" applyNumberFormat="1" applyFont="1" applyFill="1" applyBorder="1" applyAlignment="1">
      <alignment horizontal="right" vertical="center" wrapText="1"/>
    </xf>
    <xf numFmtId="0" fontId="30" fillId="55" borderId="22" xfId="0" applyFont="1" applyFill="1" applyBorder="1" applyAlignment="1">
      <alignment horizontal="right"/>
    </xf>
    <xf numFmtId="0" fontId="22" fillId="55" borderId="0" xfId="0" applyFont="1" applyFill="1" applyBorder="1" applyAlignment="1"/>
    <xf numFmtId="5" fontId="31" fillId="55" borderId="0" xfId="318" applyNumberFormat="1" applyFont="1" applyFill="1" applyBorder="1" applyAlignment="1">
      <alignment vertical="center" wrapText="1"/>
    </xf>
    <xf numFmtId="3" fontId="22" fillId="55" borderId="22" xfId="283" applyNumberFormat="1" applyFont="1" applyFill="1" applyBorder="1" applyAlignment="1">
      <alignment horizontal="center" vertical="center"/>
    </xf>
    <xf numFmtId="0" fontId="1" fillId="55" borderId="0" xfId="0" applyFont="1" applyFill="1" applyBorder="1" applyAlignment="1">
      <alignment vertical="center"/>
    </xf>
    <xf numFmtId="0" fontId="60" fillId="55" borderId="0" xfId="0" applyFont="1" applyFill="1" applyBorder="1" applyAlignment="1"/>
    <xf numFmtId="3" fontId="22" fillId="55" borderId="0" xfId="283" applyNumberFormat="1" applyFont="1" applyFill="1" applyBorder="1" applyAlignment="1">
      <alignment horizontal="center" vertical="center"/>
    </xf>
    <xf numFmtId="5" fontId="31" fillId="55" borderId="22" xfId="318" applyNumberFormat="1" applyFont="1" applyFill="1" applyBorder="1" applyAlignment="1">
      <alignment horizontal="center" vertical="center" wrapText="1"/>
    </xf>
    <xf numFmtId="0" fontId="22" fillId="55" borderId="22" xfId="0" applyFont="1" applyFill="1" applyBorder="1" applyAlignment="1">
      <alignment horizontal="left"/>
    </xf>
    <xf numFmtId="0" fontId="74" fillId="55" borderId="0" xfId="340" applyFont="1" applyFill="1" applyAlignment="1">
      <alignment horizontal="center"/>
    </xf>
    <xf numFmtId="0" fontId="59" fillId="55" borderId="0" xfId="340" applyFont="1" applyFill="1" applyAlignment="1">
      <alignment horizontal="center" vertical="center"/>
    </xf>
    <xf numFmtId="0" fontId="34" fillId="55" borderId="0" xfId="344" applyFont="1" applyFill="1" applyBorder="1" applyAlignment="1">
      <alignment horizontal="center" vertical="center"/>
    </xf>
    <xf numFmtId="0" fontId="35" fillId="55" borderId="0" xfId="344" applyFont="1" applyFill="1"/>
    <xf numFmtId="0" fontId="35" fillId="55" borderId="0" xfId="344" applyFont="1" applyFill="1" applyBorder="1"/>
    <xf numFmtId="0" fontId="35" fillId="55" borderId="0" xfId="344" applyFont="1" applyFill="1" applyBorder="1" applyAlignment="1">
      <alignment horizontal="left" vertical="top" wrapText="1"/>
    </xf>
    <xf numFmtId="5" fontId="75" fillId="55" borderId="22" xfId="318" applyNumberFormat="1" applyFont="1" applyFill="1" applyBorder="1" applyAlignment="1">
      <alignment horizontal="center" vertical="center" wrapText="1"/>
    </xf>
    <xf numFmtId="3" fontId="59" fillId="55" borderId="17" xfId="0" quotePrefix="1" applyNumberFormat="1" applyFont="1" applyFill="1" applyBorder="1" applyAlignment="1">
      <alignment horizontal="center" vertical="center" wrapText="1"/>
    </xf>
    <xf numFmtId="3" fontId="59" fillId="55" borderId="10" xfId="0" quotePrefix="1" applyNumberFormat="1" applyFont="1" applyFill="1" applyBorder="1" applyAlignment="1">
      <alignment horizontal="center" vertical="center" wrapText="1"/>
    </xf>
    <xf numFmtId="170" fontId="59" fillId="55" borderId="10" xfId="0" applyNumberFormat="1" applyFont="1" applyFill="1" applyBorder="1" applyAlignment="1">
      <alignment horizontal="center" vertical="center" wrapText="1"/>
    </xf>
    <xf numFmtId="3" fontId="59" fillId="55" borderId="10" xfId="0" applyNumberFormat="1" applyFont="1" applyFill="1" applyBorder="1" applyAlignment="1">
      <alignment horizontal="center" vertical="center" wrapText="1"/>
    </xf>
    <xf numFmtId="170" fontId="59" fillId="55" borderId="18" xfId="0" applyNumberFormat="1" applyFont="1" applyFill="1" applyBorder="1" applyAlignment="1">
      <alignment horizontal="center" vertical="center" wrapText="1"/>
    </xf>
    <xf numFmtId="0" fontId="1" fillId="55" borderId="0" xfId="348" applyFont="1" applyFill="1" applyBorder="1" applyAlignment="1">
      <alignment horizontal="center"/>
    </xf>
    <xf numFmtId="0" fontId="60" fillId="55" borderId="0" xfId="0" applyFont="1" applyFill="1"/>
    <xf numFmtId="0" fontId="22" fillId="55" borderId="23" xfId="0" applyFont="1" applyFill="1" applyBorder="1" applyAlignment="1">
      <alignment horizontal="left"/>
    </xf>
    <xf numFmtId="3" fontId="1" fillId="55" borderId="23" xfId="283" applyNumberFormat="1" applyFont="1" applyFill="1" applyBorder="1" applyAlignment="1">
      <alignment horizontal="center" vertical="center"/>
    </xf>
    <xf numFmtId="0" fontId="77" fillId="55" borderId="0" xfId="344" applyFont="1" applyFill="1" applyBorder="1" applyAlignment="1">
      <alignment horizontal="center"/>
    </xf>
    <xf numFmtId="0" fontId="22" fillId="55" borderId="0" xfId="344" applyFont="1" applyFill="1" applyBorder="1" applyAlignment="1">
      <alignment horizontal="center"/>
    </xf>
    <xf numFmtId="0" fontId="22" fillId="55" borderId="0" xfId="344" applyFont="1" applyFill="1" applyBorder="1" applyAlignment="1">
      <alignment horizontal="center" vertical="center"/>
    </xf>
    <xf numFmtId="0" fontId="22" fillId="55" borderId="0" xfId="344" applyFont="1" applyFill="1" applyBorder="1" applyAlignment="1">
      <alignment horizontal="center"/>
    </xf>
    <xf numFmtId="0" fontId="22" fillId="55" borderId="35" xfId="344" applyFont="1" applyFill="1" applyBorder="1" applyAlignment="1">
      <alignment horizontal="center" vertical="center" wrapText="1"/>
    </xf>
    <xf numFmtId="0" fontId="22" fillId="55" borderId="34" xfId="344" applyFont="1" applyFill="1" applyBorder="1" applyAlignment="1">
      <alignment horizontal="center" vertical="center" wrapText="1"/>
    </xf>
    <xf numFmtId="0" fontId="1" fillId="55" borderId="0" xfId="344" applyFont="1" applyFill="1" applyBorder="1" applyAlignment="1">
      <alignment vertical="center" wrapText="1"/>
    </xf>
    <xf numFmtId="3" fontId="72" fillId="55" borderId="0" xfId="344" applyNumberFormat="1" applyFont="1" applyFill="1" applyBorder="1" applyAlignment="1">
      <alignment horizontal="center"/>
    </xf>
    <xf numFmtId="0" fontId="78" fillId="55" borderId="0" xfId="344" applyFont="1" applyFill="1"/>
    <xf numFmtId="175" fontId="78" fillId="55" borderId="0" xfId="364" applyNumberFormat="1" applyFont="1" applyFill="1"/>
    <xf numFmtId="0" fontId="72" fillId="55" borderId="0" xfId="344" applyFont="1" applyFill="1" applyAlignment="1">
      <alignment horizontal="center"/>
    </xf>
    <xf numFmtId="3" fontId="78" fillId="55" borderId="0" xfId="344" applyNumberFormat="1" applyFont="1" applyFill="1" applyBorder="1" applyAlignment="1">
      <alignment horizontal="center"/>
    </xf>
    <xf numFmtId="0" fontId="22" fillId="55" borderId="13" xfId="344" applyFont="1" applyFill="1" applyBorder="1" applyAlignment="1">
      <alignment horizontal="center" vertical="center" wrapText="1"/>
    </xf>
    <xf numFmtId="0" fontId="22" fillId="55" borderId="11" xfId="344" applyFont="1" applyFill="1" applyBorder="1" applyAlignment="1">
      <alignment horizontal="center" vertical="center" wrapText="1"/>
    </xf>
    <xf numFmtId="0" fontId="72" fillId="55" borderId="0" xfId="344" applyFont="1" applyFill="1" applyAlignment="1">
      <alignment wrapText="1"/>
    </xf>
    <xf numFmtId="175" fontId="72" fillId="55" borderId="0" xfId="364" applyNumberFormat="1" applyFont="1" applyFill="1" applyAlignment="1">
      <alignment wrapText="1"/>
    </xf>
    <xf numFmtId="175" fontId="72" fillId="55" borderId="0" xfId="344" applyNumberFormat="1" applyFont="1" applyFill="1" applyAlignment="1">
      <alignment wrapText="1"/>
    </xf>
    <xf numFmtId="0" fontId="1" fillId="55" borderId="0" xfId="344" applyFont="1" applyFill="1" applyAlignment="1"/>
    <xf numFmtId="0" fontId="31" fillId="55" borderId="0" xfId="344" applyFont="1" applyFill="1" applyAlignment="1"/>
    <xf numFmtId="0" fontId="72" fillId="55" borderId="0" xfId="344" applyFont="1" applyFill="1" applyBorder="1"/>
    <xf numFmtId="0" fontId="77" fillId="55" borderId="0" xfId="344" applyFont="1" applyFill="1" applyBorder="1" applyAlignment="1">
      <alignment horizontal="center" vertical="center" wrapText="1"/>
    </xf>
    <xf numFmtId="170" fontId="72" fillId="55" borderId="0" xfId="344" applyNumberFormat="1" applyFont="1" applyFill="1" applyBorder="1"/>
    <xf numFmtId="0" fontId="22" fillId="55" borderId="44" xfId="344" applyFont="1" applyFill="1" applyBorder="1" applyAlignment="1">
      <alignment horizontal="center"/>
    </xf>
    <xf numFmtId="6" fontId="31" fillId="55" borderId="22" xfId="318" applyNumberFormat="1" applyFont="1" applyFill="1" applyBorder="1" applyAlignment="1">
      <alignment horizontal="center" vertical="center" wrapText="1"/>
    </xf>
    <xf numFmtId="6" fontId="1" fillId="55" borderId="0" xfId="318" applyNumberFormat="1" applyFont="1" applyFill="1" applyBorder="1" applyAlignment="1">
      <alignment horizontal="center" vertical="center" wrapText="1"/>
    </xf>
    <xf numFmtId="0" fontId="22" fillId="55" borderId="12" xfId="344" applyFont="1" applyFill="1" applyBorder="1" applyAlignment="1">
      <alignment horizontal="center" vertical="center"/>
    </xf>
    <xf numFmtId="0" fontId="22" fillId="55" borderId="13" xfId="344" applyFont="1" applyFill="1" applyBorder="1" applyAlignment="1">
      <alignment horizontal="center" vertical="center"/>
    </xf>
    <xf numFmtId="0" fontId="22" fillId="55" borderId="14" xfId="344" applyFont="1" applyFill="1" applyBorder="1" applyAlignment="1">
      <alignment horizontal="center" vertical="center"/>
    </xf>
    <xf numFmtId="0" fontId="22" fillId="55" borderId="17" xfId="344" applyFont="1" applyFill="1" applyBorder="1" applyAlignment="1">
      <alignment horizontal="center" vertical="center"/>
    </xf>
    <xf numFmtId="0" fontId="22" fillId="55" borderId="10" xfId="344" applyFont="1" applyFill="1" applyBorder="1" applyAlignment="1">
      <alignment horizontal="center" vertical="center"/>
    </xf>
    <xf numFmtId="0" fontId="22" fillId="55" borderId="18" xfId="344" applyFont="1" applyFill="1" applyBorder="1" applyAlignment="1">
      <alignment horizontal="center" vertical="center"/>
    </xf>
    <xf numFmtId="3" fontId="1" fillId="0" borderId="0" xfId="344" applyNumberFormat="1" applyFont="1" applyFill="1" applyBorder="1" applyAlignment="1">
      <alignment horizontal="center" vertical="center"/>
    </xf>
    <xf numFmtId="170" fontId="60" fillId="55" borderId="37" xfId="0" applyNumberFormat="1" applyFont="1" applyFill="1" applyBorder="1" applyAlignment="1">
      <alignment horizontal="center"/>
    </xf>
    <xf numFmtId="3" fontId="60" fillId="55" borderId="45" xfId="0" applyNumberFormat="1" applyFont="1" applyFill="1" applyBorder="1" applyAlignment="1">
      <alignment horizontal="center"/>
    </xf>
    <xf numFmtId="3" fontId="1" fillId="0" borderId="46" xfId="344" applyNumberFormat="1" applyFont="1" applyFill="1" applyBorder="1" applyAlignment="1">
      <alignment horizontal="center" vertical="center"/>
    </xf>
    <xf numFmtId="170" fontId="60" fillId="55" borderId="47" xfId="0" applyNumberFormat="1" applyFont="1" applyFill="1" applyBorder="1" applyAlignment="1">
      <alignment horizontal="center"/>
    </xf>
    <xf numFmtId="170" fontId="60" fillId="55" borderId="48" xfId="0" applyNumberFormat="1" applyFont="1" applyFill="1" applyBorder="1" applyAlignment="1">
      <alignment horizontal="center"/>
    </xf>
    <xf numFmtId="3" fontId="60" fillId="55" borderId="49" xfId="0" applyNumberFormat="1" applyFont="1" applyFill="1" applyBorder="1" applyAlignment="1">
      <alignment horizontal="center"/>
    </xf>
    <xf numFmtId="170" fontId="60" fillId="55" borderId="50" xfId="0" applyNumberFormat="1" applyFont="1" applyFill="1" applyBorder="1" applyAlignment="1">
      <alignment horizontal="center"/>
    </xf>
    <xf numFmtId="3" fontId="60" fillId="55" borderId="51" xfId="0" applyNumberFormat="1" applyFont="1" applyFill="1" applyBorder="1" applyAlignment="1">
      <alignment horizontal="center"/>
    </xf>
    <xf numFmtId="3" fontId="1" fillId="0" borderId="11" xfId="344" applyNumberFormat="1" applyFont="1" applyFill="1" applyBorder="1" applyAlignment="1">
      <alignment horizontal="center" vertical="center"/>
    </xf>
    <xf numFmtId="3" fontId="60" fillId="55" borderId="47" xfId="0" applyNumberFormat="1" applyFont="1" applyFill="1" applyBorder="1" applyAlignment="1">
      <alignment horizontal="center"/>
    </xf>
    <xf numFmtId="3" fontId="60" fillId="55" borderId="52" xfId="0" applyNumberFormat="1" applyFont="1" applyFill="1" applyBorder="1" applyAlignment="1">
      <alignment horizontal="center"/>
    </xf>
    <xf numFmtId="3" fontId="59" fillId="55" borderId="45" xfId="0" applyNumberFormat="1" applyFont="1" applyFill="1" applyBorder="1" applyAlignment="1">
      <alignment horizontal="center"/>
    </xf>
    <xf numFmtId="3" fontId="59" fillId="55" borderId="47" xfId="0" applyNumberFormat="1" applyFont="1" applyFill="1" applyBorder="1" applyAlignment="1">
      <alignment horizontal="center"/>
    </xf>
    <xf numFmtId="3" fontId="59" fillId="55" borderId="51" xfId="0" applyNumberFormat="1" applyFont="1" applyFill="1" applyBorder="1" applyAlignment="1">
      <alignment horizontal="center"/>
    </xf>
    <xf numFmtId="3" fontId="59" fillId="55" borderId="52" xfId="0" applyNumberFormat="1" applyFont="1" applyFill="1" applyBorder="1" applyAlignment="1">
      <alignment horizontal="center"/>
    </xf>
    <xf numFmtId="170" fontId="59" fillId="55" borderId="53" xfId="0" applyNumberFormat="1" applyFont="1" applyFill="1" applyBorder="1" applyAlignment="1">
      <alignment horizontal="center"/>
    </xf>
    <xf numFmtId="0" fontId="60" fillId="55" borderId="54" xfId="0" applyNumberFormat="1" applyFont="1" applyFill="1" applyBorder="1" applyAlignment="1">
      <alignment horizontal="left"/>
    </xf>
    <xf numFmtId="0" fontId="60" fillId="55" borderId="55" xfId="0" applyNumberFormat="1" applyFont="1" applyFill="1" applyBorder="1" applyAlignment="1">
      <alignment horizontal="left"/>
    </xf>
    <xf numFmtId="0" fontId="60" fillId="55" borderId="56" xfId="0" applyNumberFormat="1" applyFont="1" applyFill="1" applyBorder="1" applyAlignment="1">
      <alignment horizontal="left"/>
    </xf>
    <xf numFmtId="0" fontId="59" fillId="55" borderId="54" xfId="0" applyNumberFormat="1" applyFont="1" applyFill="1" applyBorder="1" applyAlignment="1">
      <alignment horizontal="left"/>
    </xf>
    <xf numFmtId="0" fontId="59" fillId="55" borderId="56" xfId="0" applyNumberFormat="1" applyFont="1" applyFill="1" applyBorder="1" applyAlignment="1">
      <alignment horizontal="left"/>
    </xf>
    <xf numFmtId="0" fontId="1" fillId="0" borderId="0" xfId="344" applyFont="1" applyFill="1" applyAlignment="1">
      <alignment horizontal="center"/>
    </xf>
    <xf numFmtId="0" fontId="24" fillId="55" borderId="0" xfId="344" applyFont="1" applyFill="1" applyAlignment="1">
      <alignment wrapText="1"/>
    </xf>
    <xf numFmtId="3" fontId="60" fillId="0" borderId="43" xfId="0" applyNumberFormat="1" applyFont="1" applyFill="1" applyBorder="1" applyAlignment="1">
      <alignment horizontal="center"/>
    </xf>
    <xf numFmtId="3" fontId="60" fillId="0" borderId="20" xfId="0" applyNumberFormat="1" applyFont="1" applyFill="1" applyBorder="1" applyAlignment="1">
      <alignment horizontal="center"/>
    </xf>
    <xf numFmtId="6" fontId="30" fillId="55" borderId="22" xfId="318" applyNumberFormat="1" applyFont="1" applyFill="1" applyBorder="1" applyAlignment="1">
      <alignment horizontal="right" vertical="center" wrapText="1"/>
    </xf>
    <xf numFmtId="0" fontId="1" fillId="0" borderId="0" xfId="344" applyFont="1" applyFill="1"/>
    <xf numFmtId="0" fontId="80" fillId="55" borderId="0" xfId="270" applyFont="1" applyFill="1"/>
    <xf numFmtId="175" fontId="71" fillId="55" borderId="0" xfId="364" applyNumberFormat="1" applyFont="1" applyFill="1"/>
    <xf numFmtId="0" fontId="71" fillId="55" borderId="0" xfId="344" applyFont="1" applyFill="1" applyAlignment="1">
      <alignment horizontal="center"/>
    </xf>
    <xf numFmtId="0" fontId="76" fillId="55" borderId="0" xfId="344" applyFont="1" applyFill="1" applyBorder="1" applyAlignment="1">
      <alignment horizontal="center"/>
    </xf>
    <xf numFmtId="0" fontId="71" fillId="55" borderId="0" xfId="344" applyFont="1" applyFill="1" applyBorder="1"/>
    <xf numFmtId="0" fontId="76" fillId="55" borderId="0" xfId="344" applyFont="1" applyFill="1" applyBorder="1" applyAlignment="1">
      <alignment horizontal="center" vertical="center" wrapText="1"/>
    </xf>
    <xf numFmtId="5" fontId="75" fillId="0" borderId="22" xfId="318" applyNumberFormat="1" applyFont="1" applyFill="1" applyBorder="1" applyAlignment="1">
      <alignment horizontal="center" vertical="center" wrapText="1"/>
    </xf>
    <xf numFmtId="174" fontId="60" fillId="55" borderId="54" xfId="0" applyNumberFormat="1" applyFont="1" applyFill="1" applyBorder="1" applyAlignment="1">
      <alignment horizontal="left"/>
    </xf>
    <xf numFmtId="3" fontId="60" fillId="55" borderId="48" xfId="0" applyNumberFormat="1" applyFont="1" applyFill="1" applyBorder="1" applyAlignment="1">
      <alignment horizontal="center"/>
    </xf>
    <xf numFmtId="9" fontId="71" fillId="55" borderId="0" xfId="364" applyFont="1" applyFill="1" applyAlignment="1">
      <alignment horizontal="center"/>
    </xf>
    <xf numFmtId="0" fontId="22" fillId="55" borderId="0" xfId="348" applyFont="1" applyFill="1" applyBorder="1" applyAlignment="1">
      <alignment horizontal="center" vertical="center"/>
    </xf>
    <xf numFmtId="0" fontId="22" fillId="55" borderId="0" xfId="344" applyFont="1" applyFill="1" applyBorder="1" applyAlignment="1">
      <alignment horizontal="center" vertical="center"/>
    </xf>
    <xf numFmtId="17" fontId="1" fillId="55" borderId="0" xfId="344" applyNumberFormat="1" applyFont="1" applyFill="1"/>
    <xf numFmtId="0" fontId="71" fillId="55" borderId="0" xfId="0" applyFont="1" applyFill="1"/>
    <xf numFmtId="3" fontId="71" fillId="55" borderId="0" xfId="0" applyNumberFormat="1" applyFont="1" applyFill="1"/>
    <xf numFmtId="3" fontId="71" fillId="55" borderId="0" xfId="0" applyNumberFormat="1" applyFont="1" applyFill="1" applyAlignment="1">
      <alignment horizontal="center"/>
    </xf>
    <xf numFmtId="0" fontId="76" fillId="56" borderId="0" xfId="0" applyFont="1" applyFill="1" applyBorder="1" applyAlignment="1">
      <alignment horizontal="center" vertical="center"/>
    </xf>
    <xf numFmtId="0" fontId="76" fillId="55" borderId="0" xfId="0" applyFont="1" applyFill="1" applyAlignment="1">
      <alignment horizontal="right"/>
    </xf>
    <xf numFmtId="3" fontId="1" fillId="55" borderId="40" xfId="333" applyNumberFormat="1" applyFont="1" applyFill="1" applyBorder="1" applyAlignment="1">
      <alignment horizontal="center" vertical="center" wrapText="1"/>
    </xf>
    <xf numFmtId="3" fontId="1" fillId="55" borderId="38" xfId="333" applyNumberFormat="1" applyFont="1" applyFill="1" applyBorder="1" applyAlignment="1">
      <alignment horizontal="center" vertical="center" wrapText="1"/>
    </xf>
    <xf numFmtId="3" fontId="1" fillId="0" borderId="38" xfId="333" applyNumberFormat="1" applyFont="1" applyFill="1" applyBorder="1" applyAlignment="1">
      <alignment horizontal="center" vertical="center" wrapText="1"/>
    </xf>
    <xf numFmtId="3" fontId="1" fillId="55" borderId="0" xfId="333" applyNumberFormat="1" applyFont="1" applyFill="1" applyBorder="1" applyAlignment="1">
      <alignment horizontal="center" vertical="center" wrapText="1"/>
    </xf>
    <xf numFmtId="3" fontId="22" fillId="55" borderId="36" xfId="333" applyNumberFormat="1" applyFont="1" applyFill="1" applyBorder="1" applyAlignment="1">
      <alignment horizontal="center" vertical="center" wrapText="1"/>
    </xf>
    <xf numFmtId="3" fontId="22" fillId="55" borderId="34" xfId="333" applyNumberFormat="1" applyFont="1" applyFill="1" applyBorder="1" applyAlignment="1">
      <alignment horizontal="center" vertical="center" wrapText="1"/>
    </xf>
    <xf numFmtId="1" fontId="1" fillId="55" borderId="0" xfId="344" applyNumberFormat="1" applyFont="1" applyFill="1"/>
    <xf numFmtId="1" fontId="1" fillId="55" borderId="0" xfId="364" applyNumberFormat="1" applyFont="1" applyFill="1"/>
    <xf numFmtId="0" fontId="25" fillId="55" borderId="13" xfId="344" applyFont="1" applyFill="1" applyBorder="1"/>
    <xf numFmtId="0" fontId="25" fillId="55" borderId="13" xfId="348" applyFont="1" applyFill="1" applyBorder="1" applyAlignment="1">
      <alignment horizontal="left" vertical="center" wrapText="1"/>
    </xf>
    <xf numFmtId="0" fontId="26" fillId="55" borderId="0" xfId="0" applyFont="1" applyFill="1" applyBorder="1" applyAlignment="1">
      <alignment horizontal="left"/>
    </xf>
    <xf numFmtId="0" fontId="1" fillId="55" borderId="19" xfId="344" applyFont="1" applyFill="1" applyBorder="1"/>
    <xf numFmtId="0" fontId="1" fillId="55" borderId="11" xfId="344" applyFont="1" applyFill="1" applyBorder="1"/>
    <xf numFmtId="0" fontId="1" fillId="55" borderId="20" xfId="344" applyFont="1" applyFill="1" applyBorder="1"/>
    <xf numFmtId="5" fontId="60" fillId="55" borderId="0" xfId="0" applyNumberFormat="1" applyFont="1" applyFill="1"/>
    <xf numFmtId="5" fontId="22" fillId="55" borderId="22" xfId="318" applyNumberFormat="1" applyFont="1" applyFill="1" applyBorder="1" applyAlignment="1">
      <alignment horizontal="center" vertical="center" wrapText="1"/>
    </xf>
    <xf numFmtId="3" fontId="1" fillId="0" borderId="0" xfId="348" applyNumberFormat="1" applyFont="1" applyFill="1" applyBorder="1" applyAlignment="1">
      <alignment horizontal="center"/>
    </xf>
    <xf numFmtId="175" fontId="1" fillId="55" borderId="0" xfId="364" applyNumberFormat="1" applyFont="1" applyFill="1"/>
    <xf numFmtId="9" fontId="60" fillId="55" borderId="0" xfId="364" applyFont="1" applyFill="1"/>
    <xf numFmtId="0" fontId="22" fillId="55" borderId="11" xfId="344" applyFont="1" applyFill="1" applyBorder="1" applyAlignment="1">
      <alignment horizontal="center" vertical="center" wrapText="1"/>
    </xf>
    <xf numFmtId="0" fontId="22" fillId="55" borderId="46" xfId="344" applyFont="1" applyFill="1" applyBorder="1" applyAlignment="1">
      <alignment horizontal="center" vertical="center" wrapText="1"/>
    </xf>
    <xf numFmtId="1" fontId="0" fillId="0" borderId="0" xfId="0" applyNumberFormat="1"/>
    <xf numFmtId="0" fontId="22" fillId="55" borderId="0" xfId="344" applyFont="1" applyFill="1" applyBorder="1" applyAlignment="1">
      <alignment horizontal="center" vertical="center"/>
    </xf>
    <xf numFmtId="0" fontId="1" fillId="55" borderId="0" xfId="344" applyFont="1" applyFill="1" applyAlignment="1">
      <alignment vertical="top"/>
    </xf>
    <xf numFmtId="3" fontId="60" fillId="55" borderId="76" xfId="0" applyNumberFormat="1" applyFont="1" applyFill="1" applyBorder="1" applyAlignment="1">
      <alignment horizontal="center"/>
    </xf>
    <xf numFmtId="170" fontId="59" fillId="55" borderId="48" xfId="0" applyNumberFormat="1" applyFont="1" applyFill="1" applyBorder="1" applyAlignment="1">
      <alignment horizontal="center"/>
    </xf>
    <xf numFmtId="0" fontId="0" fillId="0" borderId="21" xfId="0" applyFont="1" applyBorder="1"/>
    <xf numFmtId="3" fontId="0" fillId="0" borderId="12" xfId="0" applyNumberFormat="1" applyFont="1" applyBorder="1" applyAlignment="1">
      <alignment horizontal="right"/>
    </xf>
    <xf numFmtId="3" fontId="0" fillId="0" borderId="46" xfId="0" applyNumberFormat="1" applyFont="1" applyBorder="1" applyAlignment="1">
      <alignment horizontal="right"/>
    </xf>
    <xf numFmtId="170" fontId="0" fillId="0" borderId="14" xfId="0" applyNumberFormat="1" applyFont="1" applyBorder="1" applyAlignment="1">
      <alignment horizontal="right"/>
    </xf>
    <xf numFmtId="0" fontId="0" fillId="0" borderId="24" xfId="0" applyFont="1" applyBorder="1"/>
    <xf numFmtId="3" fontId="0" fillId="0" borderId="15" xfId="0" applyNumberFormat="1" applyFont="1" applyBorder="1" applyAlignment="1">
      <alignment horizontal="right"/>
    </xf>
    <xf numFmtId="3" fontId="0" fillId="0" borderId="0" xfId="0" applyNumberFormat="1" applyFont="1" applyBorder="1" applyAlignment="1">
      <alignment horizontal="right"/>
    </xf>
    <xf numFmtId="170" fontId="0" fillId="0" borderId="16" xfId="0" applyNumberFormat="1" applyFont="1" applyBorder="1" applyAlignment="1">
      <alignment horizontal="right"/>
    </xf>
    <xf numFmtId="0" fontId="0" fillId="0" borderId="23" xfId="0" applyFont="1" applyBorder="1"/>
    <xf numFmtId="0" fontId="56" fillId="0" borderId="17" xfId="0" applyFont="1" applyBorder="1"/>
    <xf numFmtId="0" fontId="56" fillId="0" borderId="66" xfId="0" applyFont="1" applyBorder="1"/>
    <xf numFmtId="3" fontId="56" fillId="0" borderId="61" xfId="0" applyNumberFormat="1" applyFont="1" applyBorder="1" applyAlignment="1">
      <alignment horizontal="right"/>
    </xf>
    <xf numFmtId="3" fontId="56" fillId="0" borderId="57" xfId="0" applyNumberFormat="1" applyFont="1" applyBorder="1" applyAlignment="1">
      <alignment horizontal="right"/>
    </xf>
    <xf numFmtId="170" fontId="56" fillId="0" borderId="62" xfId="0" applyNumberFormat="1" applyFont="1" applyBorder="1" applyAlignment="1">
      <alignment horizontal="right"/>
    </xf>
    <xf numFmtId="3" fontId="0" fillId="0" borderId="61" xfId="0" applyNumberFormat="1" applyFont="1" applyBorder="1" applyAlignment="1">
      <alignment horizontal="right"/>
    </xf>
    <xf numFmtId="3" fontId="0" fillId="0" borderId="57" xfId="0" applyNumberFormat="1" applyFont="1" applyBorder="1" applyAlignment="1">
      <alignment horizontal="right"/>
    </xf>
    <xf numFmtId="170" fontId="0" fillId="0" borderId="62" xfId="0" applyNumberFormat="1" applyFont="1" applyBorder="1" applyAlignment="1">
      <alignment horizontal="right"/>
    </xf>
    <xf numFmtId="0" fontId="0" fillId="0" borderId="22" xfId="0" applyFont="1" applyBorder="1"/>
    <xf numFmtId="3" fontId="56" fillId="0" borderId="63" xfId="0" applyNumberFormat="1" applyFont="1" applyBorder="1" applyAlignment="1">
      <alignment horizontal="right"/>
    </xf>
    <xf numFmtId="3" fontId="56" fillId="0" borderId="64" xfId="0" applyNumberFormat="1" applyFont="1" applyBorder="1" applyAlignment="1">
      <alignment horizontal="right"/>
    </xf>
    <xf numFmtId="170" fontId="56" fillId="0" borderId="65" xfId="0" applyNumberFormat="1" applyFont="1" applyBorder="1" applyAlignment="1">
      <alignment horizontal="right"/>
    </xf>
    <xf numFmtId="0" fontId="0" fillId="0" borderId="60" xfId="0" applyFont="1" applyBorder="1"/>
    <xf numFmtId="0" fontId="0" fillId="0" borderId="58" xfId="0" applyFont="1" applyBorder="1"/>
    <xf numFmtId="3" fontId="0" fillId="0" borderId="19" xfId="0" applyNumberFormat="1" applyFont="1" applyBorder="1" applyAlignment="1">
      <alignment horizontal="right"/>
    </xf>
    <xf numFmtId="3" fontId="0" fillId="0" borderId="11" xfId="0" applyNumberFormat="1" applyFont="1" applyBorder="1" applyAlignment="1">
      <alignment horizontal="right"/>
    </xf>
    <xf numFmtId="170" fontId="0" fillId="0" borderId="20" xfId="0" applyNumberFormat="1" applyFont="1" applyBorder="1" applyAlignment="1">
      <alignment horizontal="right"/>
    </xf>
    <xf numFmtId="0" fontId="56" fillId="0" borderId="60" xfId="0" applyFont="1" applyBorder="1"/>
    <xf numFmtId="0" fontId="56" fillId="0" borderId="59" xfId="0" applyFont="1" applyBorder="1"/>
    <xf numFmtId="170" fontId="56" fillId="0" borderId="67" xfId="0" applyNumberFormat="1" applyFont="1" applyBorder="1" applyAlignment="1">
      <alignment horizontal="right"/>
    </xf>
    <xf numFmtId="170" fontId="0" fillId="0" borderId="67" xfId="0" applyNumberFormat="1" applyFont="1" applyBorder="1" applyAlignment="1">
      <alignment horizontal="right"/>
    </xf>
    <xf numFmtId="3" fontId="0" fillId="0" borderId="0" xfId="0" applyNumberFormat="1" applyFont="1" applyAlignment="1">
      <alignment horizontal="right"/>
    </xf>
    <xf numFmtId="170" fontId="0" fillId="0" borderId="68" xfId="0" applyNumberFormat="1" applyFont="1" applyBorder="1" applyAlignment="1">
      <alignment horizontal="right"/>
    </xf>
    <xf numFmtId="0" fontId="56" fillId="0" borderId="69" xfId="0" applyFont="1" applyBorder="1"/>
    <xf numFmtId="0" fontId="56" fillId="0" borderId="70" xfId="0" applyFont="1" applyBorder="1"/>
    <xf numFmtId="3" fontId="56" fillId="0" borderId="71" xfId="0" applyNumberFormat="1" applyFont="1" applyBorder="1" applyAlignment="1">
      <alignment horizontal="right"/>
    </xf>
    <xf numFmtId="170" fontId="56" fillId="0" borderId="72" xfId="0" applyNumberFormat="1" applyFont="1" applyBorder="1" applyAlignment="1">
      <alignment horizontal="right"/>
    </xf>
    <xf numFmtId="0" fontId="0" fillId="0" borderId="22" xfId="0" applyFont="1" applyBorder="1" applyAlignment="1">
      <alignment horizontal="left" vertical="center" wrapText="1"/>
    </xf>
    <xf numFmtId="17" fontId="74" fillId="55" borderId="0" xfId="0" quotePrefix="1" applyNumberFormat="1" applyFont="1" applyFill="1" applyAlignment="1">
      <alignment horizontal="center"/>
    </xf>
    <xf numFmtId="0" fontId="74" fillId="55" borderId="0" xfId="0" applyFont="1" applyFill="1" applyAlignment="1">
      <alignment horizontal="center"/>
    </xf>
    <xf numFmtId="177" fontId="70" fillId="55" borderId="0" xfId="0" quotePrefix="1" applyNumberFormat="1" applyFont="1" applyFill="1" applyAlignment="1">
      <alignment horizontal="center"/>
    </xf>
    <xf numFmtId="0" fontId="35" fillId="55" borderId="0" xfId="344" applyFont="1" applyFill="1" applyBorder="1" applyAlignment="1">
      <alignment horizontal="left" vertical="top" wrapText="1" indent="3"/>
    </xf>
    <xf numFmtId="0" fontId="34" fillId="55" borderId="0" xfId="344" applyFont="1" applyFill="1" applyBorder="1" applyAlignment="1">
      <alignment horizontal="center" vertical="center"/>
    </xf>
    <xf numFmtId="0" fontId="35" fillId="55" borderId="0" xfId="344" applyFont="1" applyFill="1" applyBorder="1" applyAlignment="1">
      <alignment horizontal="left" vertical="top" wrapText="1"/>
    </xf>
    <xf numFmtId="0" fontId="22" fillId="55" borderId="0" xfId="354" applyFont="1" applyFill="1" applyBorder="1" applyAlignment="1" applyProtection="1">
      <alignment horizontal="center" vertical="center"/>
    </xf>
    <xf numFmtId="0" fontId="82" fillId="55" borderId="12" xfId="344" applyFont="1" applyFill="1" applyBorder="1" applyAlignment="1">
      <alignment horizontal="center" vertical="center" wrapText="1"/>
    </xf>
    <xf numFmtId="0" fontId="82" fillId="55" borderId="46" xfId="344" applyFont="1" applyFill="1" applyBorder="1" applyAlignment="1">
      <alignment horizontal="center" vertical="center" wrapText="1"/>
    </xf>
    <xf numFmtId="0" fontId="82" fillId="55" borderId="14" xfId="344" applyFont="1" applyFill="1" applyBorder="1" applyAlignment="1">
      <alignment horizontal="center" vertical="center" wrapText="1"/>
    </xf>
    <xf numFmtId="0" fontId="45" fillId="55" borderId="15" xfId="270" applyFill="1" applyBorder="1" applyAlignment="1">
      <alignment horizontal="center"/>
    </xf>
    <xf numFmtId="0" fontId="45" fillId="55" borderId="0" xfId="270" applyFill="1" applyBorder="1" applyAlignment="1">
      <alignment horizontal="center"/>
    </xf>
    <xf numFmtId="0" fontId="45" fillId="55" borderId="16" xfId="270" applyFill="1" applyBorder="1" applyAlignment="1">
      <alignment horizontal="center"/>
    </xf>
    <xf numFmtId="0" fontId="81" fillId="55" borderId="0" xfId="348" applyFont="1" applyFill="1" applyBorder="1" applyAlignment="1">
      <alignment horizontal="center" vertical="center"/>
    </xf>
    <xf numFmtId="0" fontId="35" fillId="55" borderId="0" xfId="348" applyFont="1" applyFill="1" applyBorder="1" applyAlignment="1">
      <alignment horizontal="left" vertical="top" wrapText="1"/>
    </xf>
    <xf numFmtId="0" fontId="35" fillId="0" borderId="0" xfId="348" applyFont="1" applyFill="1" applyBorder="1" applyAlignment="1">
      <alignment horizontal="left" vertical="top" wrapText="1"/>
    </xf>
    <xf numFmtId="0" fontId="31" fillId="55" borderId="35" xfId="344" applyFont="1" applyFill="1" applyBorder="1" applyAlignment="1">
      <alignment horizontal="left" vertical="center" wrapText="1"/>
    </xf>
    <xf numFmtId="0" fontId="22" fillId="55" borderId="36" xfId="344" applyFont="1" applyFill="1" applyBorder="1" applyAlignment="1">
      <alignment horizontal="center"/>
    </xf>
    <xf numFmtId="0" fontId="22" fillId="55" borderId="35" xfId="344" applyFont="1" applyFill="1" applyBorder="1" applyAlignment="1">
      <alignment horizontal="left" vertical="center"/>
    </xf>
    <xf numFmtId="0" fontId="22" fillId="55" borderId="34" xfId="344" applyFont="1" applyFill="1" applyBorder="1" applyAlignment="1">
      <alignment horizontal="left" vertical="center"/>
    </xf>
    <xf numFmtId="0" fontId="22" fillId="55" borderId="0" xfId="344" applyFont="1" applyFill="1" applyBorder="1" applyAlignment="1">
      <alignment horizontal="center"/>
    </xf>
    <xf numFmtId="0" fontId="22" fillId="55" borderId="0" xfId="344" applyFont="1" applyFill="1" applyBorder="1" applyAlignment="1">
      <alignment horizontal="center" vertical="center"/>
    </xf>
    <xf numFmtId="0" fontId="31" fillId="55" borderId="46" xfId="0" applyFont="1" applyFill="1" applyBorder="1" applyAlignment="1">
      <alignment horizontal="justify" vertical="center" wrapText="1"/>
    </xf>
    <xf numFmtId="0" fontId="28" fillId="55" borderId="46" xfId="0" applyFont="1" applyFill="1" applyBorder="1" applyAlignment="1">
      <alignment horizontal="left" vertical="top" wrapText="1"/>
    </xf>
    <xf numFmtId="0" fontId="31" fillId="55" borderId="0" xfId="344" applyFont="1" applyFill="1" applyBorder="1" applyAlignment="1">
      <alignment vertical="center" wrapText="1"/>
    </xf>
    <xf numFmtId="0" fontId="22" fillId="55" borderId="21" xfId="344" applyFont="1" applyFill="1" applyBorder="1" applyAlignment="1">
      <alignment horizontal="center" vertical="center"/>
    </xf>
    <xf numFmtId="0" fontId="22" fillId="55" borderId="24" xfId="344" applyFont="1" applyFill="1" applyBorder="1" applyAlignment="1">
      <alignment horizontal="center" vertical="center"/>
    </xf>
    <xf numFmtId="0" fontId="22" fillId="55" borderId="23" xfId="344" applyFont="1" applyFill="1" applyBorder="1" applyAlignment="1">
      <alignment horizontal="center" vertical="center"/>
    </xf>
    <xf numFmtId="0" fontId="22" fillId="55" borderId="17" xfId="344" applyFont="1" applyFill="1" applyBorder="1" applyAlignment="1">
      <alignment horizontal="center" vertical="center"/>
    </xf>
    <xf numFmtId="0" fontId="22" fillId="55" borderId="10" xfId="344" applyFont="1" applyFill="1" applyBorder="1" applyAlignment="1">
      <alignment horizontal="center" vertical="center"/>
    </xf>
    <xf numFmtId="0" fontId="22" fillId="55" borderId="18" xfId="344" applyFont="1" applyFill="1" applyBorder="1" applyAlignment="1">
      <alignment horizontal="center" vertical="center"/>
    </xf>
    <xf numFmtId="0" fontId="28" fillId="55" borderId="46" xfId="0" applyFont="1" applyFill="1" applyBorder="1" applyAlignment="1">
      <alignment horizontal="left"/>
    </xf>
    <xf numFmtId="0" fontId="59" fillId="56" borderId="22" xfId="0" applyFont="1" applyFill="1" applyBorder="1" applyAlignment="1">
      <alignment horizontal="center"/>
    </xf>
    <xf numFmtId="0" fontId="25" fillId="55" borderId="0" xfId="348" applyFont="1" applyFill="1" applyAlignment="1">
      <alignment horizontal="left" vertical="center" wrapText="1"/>
    </xf>
    <xf numFmtId="0" fontId="22" fillId="55" borderId="0" xfId="348" applyFont="1" applyFill="1" applyBorder="1" applyAlignment="1">
      <alignment horizontal="center"/>
    </xf>
    <xf numFmtId="0" fontId="22" fillId="55" borderId="35" xfId="348" applyFont="1" applyFill="1" applyBorder="1" applyAlignment="1">
      <alignment horizontal="left" vertical="center" wrapText="1"/>
    </xf>
    <xf numFmtId="0" fontId="22" fillId="55" borderId="34" xfId="348" applyFont="1" applyFill="1" applyBorder="1" applyAlignment="1">
      <alignment horizontal="left" vertical="center" wrapText="1"/>
    </xf>
    <xf numFmtId="0" fontId="22" fillId="55" borderId="35" xfId="348" applyFont="1" applyFill="1" applyBorder="1" applyAlignment="1">
      <alignment horizontal="center" vertical="center" wrapText="1"/>
    </xf>
    <xf numFmtId="0" fontId="22" fillId="55" borderId="34" xfId="348" applyFont="1" applyFill="1" applyBorder="1" applyAlignment="1">
      <alignment horizontal="center" vertical="center" wrapText="1"/>
    </xf>
    <xf numFmtId="0" fontId="22" fillId="55" borderId="13" xfId="344" applyFont="1" applyFill="1" applyBorder="1" applyAlignment="1">
      <alignment horizontal="center" vertical="center" wrapText="1"/>
    </xf>
    <xf numFmtId="0" fontId="22" fillId="55" borderId="11" xfId="344" applyFont="1" applyFill="1" applyBorder="1" applyAlignment="1">
      <alignment horizontal="center" vertical="center" wrapText="1"/>
    </xf>
    <xf numFmtId="0" fontId="31" fillId="55" borderId="13" xfId="344" applyFont="1" applyFill="1" applyBorder="1" applyAlignment="1">
      <alignment horizontal="left" vertical="center" wrapText="1"/>
    </xf>
    <xf numFmtId="0" fontId="31" fillId="55" borderId="13" xfId="344" applyFont="1" applyFill="1" applyBorder="1" applyAlignment="1">
      <alignment horizontal="left" vertical="center"/>
    </xf>
    <xf numFmtId="0" fontId="31" fillId="55" borderId="46" xfId="344" applyFont="1" applyFill="1" applyBorder="1" applyAlignment="1">
      <alignment horizontal="left" vertical="center"/>
    </xf>
    <xf numFmtId="0" fontId="22" fillId="55" borderId="35" xfId="344" applyFont="1" applyFill="1" applyBorder="1" applyAlignment="1">
      <alignment horizontal="center" vertical="center" wrapText="1"/>
    </xf>
    <xf numFmtId="0" fontId="22" fillId="55" borderId="34" xfId="344" applyFont="1" applyFill="1" applyBorder="1" applyAlignment="1">
      <alignment horizontal="center" vertical="center" wrapText="1"/>
    </xf>
    <xf numFmtId="0" fontId="22" fillId="55" borderId="0" xfId="344" applyFont="1" applyFill="1" applyBorder="1" applyAlignment="1">
      <alignment horizontal="center" wrapText="1"/>
    </xf>
    <xf numFmtId="0" fontId="31" fillId="55" borderId="13" xfId="344" applyNumberFormat="1" applyFont="1" applyFill="1" applyBorder="1" applyAlignment="1">
      <alignment horizontal="left" vertical="center" wrapText="1"/>
    </xf>
    <xf numFmtId="0" fontId="31" fillId="55" borderId="13" xfId="344" applyNumberFormat="1" applyFont="1" applyFill="1" applyBorder="1" applyAlignment="1">
      <alignment horizontal="left" vertical="center"/>
    </xf>
    <xf numFmtId="0" fontId="31" fillId="55" borderId="46" xfId="344" applyNumberFormat="1" applyFont="1" applyFill="1" applyBorder="1" applyAlignment="1">
      <alignment horizontal="left" vertical="center"/>
    </xf>
    <xf numFmtId="172" fontId="22" fillId="55" borderId="24" xfId="283" applyNumberFormat="1" applyFont="1" applyFill="1" applyBorder="1" applyAlignment="1">
      <alignment horizontal="center" vertical="center"/>
    </xf>
    <xf numFmtId="172" fontId="22" fillId="55" borderId="23" xfId="283" applyNumberFormat="1" applyFont="1" applyFill="1" applyBorder="1" applyAlignment="1">
      <alignment horizontal="center" vertical="center"/>
    </xf>
    <xf numFmtId="0" fontId="76" fillId="57" borderId="17" xfId="0" applyFont="1" applyFill="1" applyBorder="1" applyAlignment="1">
      <alignment horizontal="center" wrapText="1"/>
    </xf>
    <xf numFmtId="0" fontId="76" fillId="57" borderId="10" xfId="0" applyFont="1" applyFill="1" applyBorder="1" applyAlignment="1">
      <alignment horizontal="center" wrapText="1"/>
    </xf>
    <xf numFmtId="0" fontId="76" fillId="57" borderId="18" xfId="0" applyFont="1" applyFill="1" applyBorder="1" applyAlignment="1">
      <alignment horizontal="center" wrapText="1"/>
    </xf>
    <xf numFmtId="0" fontId="22" fillId="55" borderId="0" xfId="0" applyFont="1" applyFill="1" applyBorder="1" applyAlignment="1">
      <alignment horizontal="center" vertical="center" wrapText="1"/>
    </xf>
    <xf numFmtId="0" fontId="22" fillId="55" borderId="17" xfId="0" applyFont="1" applyFill="1" applyBorder="1" applyAlignment="1">
      <alignment horizontal="center"/>
    </xf>
    <xf numFmtId="0" fontId="22" fillId="55" borderId="10" xfId="0" applyFont="1" applyFill="1" applyBorder="1" applyAlignment="1">
      <alignment horizontal="center"/>
    </xf>
    <xf numFmtId="0" fontId="22" fillId="55" borderId="18" xfId="0" applyFont="1" applyFill="1" applyBorder="1" applyAlignment="1">
      <alignment horizontal="center"/>
    </xf>
    <xf numFmtId="0" fontId="60" fillId="55" borderId="0" xfId="0" applyFont="1" applyFill="1" applyBorder="1" applyAlignment="1">
      <alignment horizontal="left"/>
    </xf>
    <xf numFmtId="0" fontId="60" fillId="55" borderId="0" xfId="0" applyFont="1" applyFill="1" applyBorder="1" applyAlignment="1">
      <alignment horizontal="left" wrapText="1"/>
    </xf>
    <xf numFmtId="0" fontId="1" fillId="55" borderId="0" xfId="0" applyFont="1" applyFill="1" applyBorder="1" applyAlignment="1">
      <alignment horizontal="left"/>
    </xf>
    <xf numFmtId="0" fontId="26" fillId="55" borderId="46" xfId="0" applyFont="1" applyFill="1" applyBorder="1" applyAlignment="1">
      <alignment horizontal="left"/>
    </xf>
    <xf numFmtId="0" fontId="0" fillId="0" borderId="21" xfId="0" applyFont="1" applyBorder="1" applyAlignment="1">
      <alignment horizontal="left" vertical="center" wrapText="1"/>
    </xf>
    <xf numFmtId="0" fontId="0" fillId="0" borderId="24" xfId="0" applyFont="1" applyBorder="1" applyAlignment="1">
      <alignment horizontal="left" vertical="center" wrapText="1"/>
    </xf>
    <xf numFmtId="0" fontId="0" fillId="0" borderId="23" xfId="0" applyFont="1" applyBorder="1" applyAlignment="1">
      <alignment horizontal="left" vertical="center" wrapText="1"/>
    </xf>
    <xf numFmtId="0" fontId="59" fillId="55" borderId="0" xfId="0" applyFont="1" applyFill="1" applyBorder="1" applyAlignment="1">
      <alignment horizontal="center"/>
    </xf>
    <xf numFmtId="0" fontId="59" fillId="55" borderId="17" xfId="0" applyFont="1" applyFill="1" applyBorder="1" applyAlignment="1">
      <alignment horizontal="center"/>
    </xf>
    <xf numFmtId="0" fontId="59" fillId="55" borderId="10" xfId="0" applyFont="1" applyFill="1" applyBorder="1" applyAlignment="1">
      <alignment horizontal="center"/>
    </xf>
    <xf numFmtId="0" fontId="59" fillId="55" borderId="18" xfId="0" applyFont="1" applyFill="1" applyBorder="1" applyAlignment="1">
      <alignment horizontal="center"/>
    </xf>
    <xf numFmtId="0" fontId="59" fillId="55" borderId="21" xfId="0" applyFont="1" applyFill="1" applyBorder="1" applyAlignment="1">
      <alignment horizontal="left" vertical="center"/>
    </xf>
    <xf numFmtId="0" fontId="59" fillId="55" borderId="23" xfId="0" applyFont="1" applyFill="1" applyBorder="1" applyAlignment="1">
      <alignment horizontal="left" vertical="center"/>
    </xf>
    <xf numFmtId="0" fontId="59" fillId="55" borderId="14" xfId="0" applyFont="1" applyFill="1" applyBorder="1" applyAlignment="1">
      <alignment horizontal="left" vertical="center"/>
    </xf>
    <xf numFmtId="0" fontId="59" fillId="55" borderId="20" xfId="0" applyFont="1" applyFill="1" applyBorder="1" applyAlignment="1">
      <alignment horizontal="left" vertical="center"/>
    </xf>
    <xf numFmtId="0" fontId="0" fillId="0" borderId="73" xfId="0" applyFont="1" applyBorder="1" applyAlignment="1">
      <alignment horizontal="left" vertical="center" wrapText="1"/>
    </xf>
    <xf numFmtId="0" fontId="0" fillId="0" borderId="74" xfId="0" applyFont="1" applyBorder="1" applyAlignment="1">
      <alignment horizontal="left" vertical="center" wrapText="1"/>
    </xf>
    <xf numFmtId="0" fontId="0" fillId="0" borderId="75" xfId="0" applyFont="1" applyBorder="1" applyAlignment="1">
      <alignment horizontal="left" vertical="center" wrapText="1"/>
    </xf>
    <xf numFmtId="0" fontId="59" fillId="55" borderId="21" xfId="0" applyFont="1" applyFill="1" applyBorder="1" applyAlignment="1">
      <alignment horizontal="center" vertical="center"/>
    </xf>
    <xf numFmtId="0" fontId="59" fillId="55" borderId="24" xfId="0" applyFont="1" applyFill="1" applyBorder="1" applyAlignment="1">
      <alignment horizontal="center" vertical="center"/>
    </xf>
  </cellXfs>
  <cellStyles count="451">
    <cellStyle name="20% - Énfasis1" xfId="1" builtinId="30" customBuiltin="1"/>
    <cellStyle name="20% - Énfasis1 2 2" xfId="2" xr:uid="{00000000-0005-0000-0000-000001000000}"/>
    <cellStyle name="20% - Énfasis1 2 2 2" xfId="3" xr:uid="{00000000-0005-0000-0000-000002000000}"/>
    <cellStyle name="20% - Énfasis1 2 2 3" xfId="4" xr:uid="{00000000-0005-0000-0000-000003000000}"/>
    <cellStyle name="20% - Énfasis1 2 3" xfId="5" xr:uid="{00000000-0005-0000-0000-000004000000}"/>
    <cellStyle name="20% - Énfasis1 2 4" xfId="6" xr:uid="{00000000-0005-0000-0000-000005000000}"/>
    <cellStyle name="20% - Énfasis1 3 2" xfId="7" xr:uid="{00000000-0005-0000-0000-000006000000}"/>
    <cellStyle name="20% - Énfasis1 3 3" xfId="8" xr:uid="{00000000-0005-0000-0000-000007000000}"/>
    <cellStyle name="20% - Énfasis1 4" xfId="9" xr:uid="{00000000-0005-0000-0000-000008000000}"/>
    <cellStyle name="20% - Énfasis2" xfId="10" builtinId="34" customBuiltin="1"/>
    <cellStyle name="20% - Énfasis2 2 2" xfId="11" xr:uid="{00000000-0005-0000-0000-00000A000000}"/>
    <cellStyle name="20% - Énfasis2 2 2 2" xfId="12" xr:uid="{00000000-0005-0000-0000-00000B000000}"/>
    <cellStyle name="20% - Énfasis2 2 2 3" xfId="13" xr:uid="{00000000-0005-0000-0000-00000C000000}"/>
    <cellStyle name="20% - Énfasis2 2 3" xfId="14" xr:uid="{00000000-0005-0000-0000-00000D000000}"/>
    <cellStyle name="20% - Énfasis2 2 4" xfId="15" xr:uid="{00000000-0005-0000-0000-00000E000000}"/>
    <cellStyle name="20% - Énfasis2 3 2" xfId="16" xr:uid="{00000000-0005-0000-0000-00000F000000}"/>
    <cellStyle name="20% - Énfasis2 3 3" xfId="17" xr:uid="{00000000-0005-0000-0000-000010000000}"/>
    <cellStyle name="20% - Énfasis2 4" xfId="18" xr:uid="{00000000-0005-0000-0000-000011000000}"/>
    <cellStyle name="20% - Énfasis3" xfId="19" builtinId="38" customBuiltin="1"/>
    <cellStyle name="20% - Énfasis3 2 2" xfId="20" xr:uid="{00000000-0005-0000-0000-000013000000}"/>
    <cellStyle name="20% - Énfasis3 2 2 2" xfId="21" xr:uid="{00000000-0005-0000-0000-000014000000}"/>
    <cellStyle name="20% - Énfasis3 2 2 3" xfId="22" xr:uid="{00000000-0005-0000-0000-000015000000}"/>
    <cellStyle name="20% - Énfasis3 2 3" xfId="23" xr:uid="{00000000-0005-0000-0000-000016000000}"/>
    <cellStyle name="20% - Énfasis3 2 4" xfId="24" xr:uid="{00000000-0005-0000-0000-000017000000}"/>
    <cellStyle name="20% - Énfasis3 3 2" xfId="25" xr:uid="{00000000-0005-0000-0000-000018000000}"/>
    <cellStyle name="20% - Énfasis3 3 3" xfId="26" xr:uid="{00000000-0005-0000-0000-000019000000}"/>
    <cellStyle name="20% - Énfasis3 4" xfId="27" xr:uid="{00000000-0005-0000-0000-00001A000000}"/>
    <cellStyle name="20% - Énfasis4" xfId="28" builtinId="42" customBuiltin="1"/>
    <cellStyle name="20% - Énfasis4 2 2" xfId="29" xr:uid="{00000000-0005-0000-0000-00001C000000}"/>
    <cellStyle name="20% - Énfasis4 2 2 2" xfId="30" xr:uid="{00000000-0005-0000-0000-00001D000000}"/>
    <cellStyle name="20% - Énfasis4 2 2 3" xfId="31" xr:uid="{00000000-0005-0000-0000-00001E000000}"/>
    <cellStyle name="20% - Énfasis4 2 3" xfId="32" xr:uid="{00000000-0005-0000-0000-00001F000000}"/>
    <cellStyle name="20% - Énfasis4 2 4" xfId="33" xr:uid="{00000000-0005-0000-0000-000020000000}"/>
    <cellStyle name="20% - Énfasis4 3 2" xfId="34" xr:uid="{00000000-0005-0000-0000-000021000000}"/>
    <cellStyle name="20% - Énfasis4 3 3" xfId="35" xr:uid="{00000000-0005-0000-0000-000022000000}"/>
    <cellStyle name="20% - Énfasis4 4" xfId="36" xr:uid="{00000000-0005-0000-0000-000023000000}"/>
    <cellStyle name="20% - Énfasis5" xfId="37" builtinId="46" customBuiltin="1"/>
    <cellStyle name="20% - Énfasis5 2 2" xfId="38" xr:uid="{00000000-0005-0000-0000-000025000000}"/>
    <cellStyle name="20% - Énfasis5 2 2 2" xfId="39" xr:uid="{00000000-0005-0000-0000-000026000000}"/>
    <cellStyle name="20% - Énfasis5 2 2 3" xfId="40" xr:uid="{00000000-0005-0000-0000-000027000000}"/>
    <cellStyle name="20% - Énfasis5 2 3" xfId="41" xr:uid="{00000000-0005-0000-0000-000028000000}"/>
    <cellStyle name="20% - Énfasis5 2 4" xfId="42" xr:uid="{00000000-0005-0000-0000-000029000000}"/>
    <cellStyle name="20% - Énfasis5 3 2" xfId="43" xr:uid="{00000000-0005-0000-0000-00002A000000}"/>
    <cellStyle name="20% - Énfasis5 3 3" xfId="44" xr:uid="{00000000-0005-0000-0000-00002B000000}"/>
    <cellStyle name="20% - Énfasis5 4" xfId="45" xr:uid="{00000000-0005-0000-0000-00002C000000}"/>
    <cellStyle name="20% - Énfasis6" xfId="46" builtinId="50" customBuiltin="1"/>
    <cellStyle name="20% - Énfasis6 2 2" xfId="47" xr:uid="{00000000-0005-0000-0000-00002E000000}"/>
    <cellStyle name="20% - Énfasis6 2 2 2" xfId="48" xr:uid="{00000000-0005-0000-0000-00002F000000}"/>
    <cellStyle name="20% - Énfasis6 2 2 3" xfId="49" xr:uid="{00000000-0005-0000-0000-000030000000}"/>
    <cellStyle name="20% - Énfasis6 2 3" xfId="50" xr:uid="{00000000-0005-0000-0000-000031000000}"/>
    <cellStyle name="20% - Énfasis6 2 4" xfId="51" xr:uid="{00000000-0005-0000-0000-000032000000}"/>
    <cellStyle name="20% - Énfasis6 3 2" xfId="52" xr:uid="{00000000-0005-0000-0000-000033000000}"/>
    <cellStyle name="20% - Énfasis6 3 3" xfId="53" xr:uid="{00000000-0005-0000-0000-000034000000}"/>
    <cellStyle name="20% - Énfasis6 4" xfId="54" xr:uid="{00000000-0005-0000-0000-000035000000}"/>
    <cellStyle name="40% - Énfasis1" xfId="55" builtinId="31" customBuiltin="1"/>
    <cellStyle name="40% - Énfasis1 2 2" xfId="56" xr:uid="{00000000-0005-0000-0000-000037000000}"/>
    <cellStyle name="40% - Énfasis1 2 2 2" xfId="57" xr:uid="{00000000-0005-0000-0000-000038000000}"/>
    <cellStyle name="40% - Énfasis1 2 2 3" xfId="58" xr:uid="{00000000-0005-0000-0000-000039000000}"/>
    <cellStyle name="40% - Énfasis1 2 3" xfId="59" xr:uid="{00000000-0005-0000-0000-00003A000000}"/>
    <cellStyle name="40% - Énfasis1 2 4" xfId="60" xr:uid="{00000000-0005-0000-0000-00003B000000}"/>
    <cellStyle name="40% - Énfasis1 3 2" xfId="61" xr:uid="{00000000-0005-0000-0000-00003C000000}"/>
    <cellStyle name="40% - Énfasis1 3 3" xfId="62" xr:uid="{00000000-0005-0000-0000-00003D000000}"/>
    <cellStyle name="40% - Énfasis1 4" xfId="63" xr:uid="{00000000-0005-0000-0000-00003E000000}"/>
    <cellStyle name="40% - Énfasis2" xfId="64" builtinId="35" customBuiltin="1"/>
    <cellStyle name="40% - Énfasis2 2 2" xfId="65" xr:uid="{00000000-0005-0000-0000-000040000000}"/>
    <cellStyle name="40% - Énfasis2 2 2 2" xfId="66" xr:uid="{00000000-0005-0000-0000-000041000000}"/>
    <cellStyle name="40% - Énfasis2 2 2 3" xfId="67" xr:uid="{00000000-0005-0000-0000-000042000000}"/>
    <cellStyle name="40% - Énfasis2 2 3" xfId="68" xr:uid="{00000000-0005-0000-0000-000043000000}"/>
    <cellStyle name="40% - Énfasis2 2 4" xfId="69" xr:uid="{00000000-0005-0000-0000-000044000000}"/>
    <cellStyle name="40% - Énfasis2 3 2" xfId="70" xr:uid="{00000000-0005-0000-0000-000045000000}"/>
    <cellStyle name="40% - Énfasis2 3 3" xfId="71" xr:uid="{00000000-0005-0000-0000-000046000000}"/>
    <cellStyle name="40% - Énfasis2 4" xfId="72" xr:uid="{00000000-0005-0000-0000-000047000000}"/>
    <cellStyle name="40% - Énfasis3" xfId="73" builtinId="39" customBuiltin="1"/>
    <cellStyle name="40% - Énfasis3 2 2" xfId="74" xr:uid="{00000000-0005-0000-0000-000049000000}"/>
    <cellStyle name="40% - Énfasis3 2 2 2" xfId="75" xr:uid="{00000000-0005-0000-0000-00004A000000}"/>
    <cellStyle name="40% - Énfasis3 2 2 3" xfId="76" xr:uid="{00000000-0005-0000-0000-00004B000000}"/>
    <cellStyle name="40% - Énfasis3 2 3" xfId="77" xr:uid="{00000000-0005-0000-0000-00004C000000}"/>
    <cellStyle name="40% - Énfasis3 2 4" xfId="78" xr:uid="{00000000-0005-0000-0000-00004D000000}"/>
    <cellStyle name="40% - Énfasis3 3 2" xfId="79" xr:uid="{00000000-0005-0000-0000-00004E000000}"/>
    <cellStyle name="40% - Énfasis3 3 3" xfId="80" xr:uid="{00000000-0005-0000-0000-00004F000000}"/>
    <cellStyle name="40% - Énfasis3 4" xfId="81" xr:uid="{00000000-0005-0000-0000-000050000000}"/>
    <cellStyle name="40% - Énfasis4" xfId="82" builtinId="43" customBuiltin="1"/>
    <cellStyle name="40% - Énfasis4 2 2" xfId="83" xr:uid="{00000000-0005-0000-0000-000052000000}"/>
    <cellStyle name="40% - Énfasis4 2 2 2" xfId="84" xr:uid="{00000000-0005-0000-0000-000053000000}"/>
    <cellStyle name="40% - Énfasis4 2 2 3" xfId="85" xr:uid="{00000000-0005-0000-0000-000054000000}"/>
    <cellStyle name="40% - Énfasis4 2 3" xfId="86" xr:uid="{00000000-0005-0000-0000-000055000000}"/>
    <cellStyle name="40% - Énfasis4 2 4" xfId="87" xr:uid="{00000000-0005-0000-0000-000056000000}"/>
    <cellStyle name="40% - Énfasis4 3 2" xfId="88" xr:uid="{00000000-0005-0000-0000-000057000000}"/>
    <cellStyle name="40% - Énfasis4 3 3" xfId="89" xr:uid="{00000000-0005-0000-0000-000058000000}"/>
    <cellStyle name="40% - Énfasis4 4" xfId="90" xr:uid="{00000000-0005-0000-0000-000059000000}"/>
    <cellStyle name="40% - Énfasis5" xfId="91" builtinId="47" customBuiltin="1"/>
    <cellStyle name="40% - Énfasis5 2 2" xfId="92" xr:uid="{00000000-0005-0000-0000-00005B000000}"/>
    <cellStyle name="40% - Énfasis5 2 2 2" xfId="93" xr:uid="{00000000-0005-0000-0000-00005C000000}"/>
    <cellStyle name="40% - Énfasis5 2 2 3" xfId="94" xr:uid="{00000000-0005-0000-0000-00005D000000}"/>
    <cellStyle name="40% - Énfasis5 2 3" xfId="95" xr:uid="{00000000-0005-0000-0000-00005E000000}"/>
    <cellStyle name="40% - Énfasis5 2 4" xfId="96" xr:uid="{00000000-0005-0000-0000-00005F000000}"/>
    <cellStyle name="40% - Énfasis5 3 2" xfId="97" xr:uid="{00000000-0005-0000-0000-000060000000}"/>
    <cellStyle name="40% - Énfasis5 3 3" xfId="98" xr:uid="{00000000-0005-0000-0000-000061000000}"/>
    <cellStyle name="40% - Énfasis5 4" xfId="99" xr:uid="{00000000-0005-0000-0000-000062000000}"/>
    <cellStyle name="40% - Énfasis6" xfId="100" builtinId="51" customBuiltin="1"/>
    <cellStyle name="40% - Énfasis6 2 2" xfId="101" xr:uid="{00000000-0005-0000-0000-000064000000}"/>
    <cellStyle name="40% - Énfasis6 2 2 2" xfId="102" xr:uid="{00000000-0005-0000-0000-000065000000}"/>
    <cellStyle name="40% - Énfasis6 2 2 3" xfId="103" xr:uid="{00000000-0005-0000-0000-000066000000}"/>
    <cellStyle name="40% - Énfasis6 2 3" xfId="104" xr:uid="{00000000-0005-0000-0000-000067000000}"/>
    <cellStyle name="40% - Énfasis6 2 4" xfId="105" xr:uid="{00000000-0005-0000-0000-000068000000}"/>
    <cellStyle name="40% - Énfasis6 3 2" xfId="106" xr:uid="{00000000-0005-0000-0000-000069000000}"/>
    <cellStyle name="40% - Énfasis6 3 3" xfId="107" xr:uid="{00000000-0005-0000-0000-00006A000000}"/>
    <cellStyle name="40% - Énfasis6 4" xfId="108" xr:uid="{00000000-0005-0000-0000-00006B000000}"/>
    <cellStyle name="60% - Énfasis1" xfId="109" builtinId="32" customBuiltin="1"/>
    <cellStyle name="60% - Énfasis1 2 2" xfId="110" xr:uid="{00000000-0005-0000-0000-00006D000000}"/>
    <cellStyle name="60% - Énfasis1 2 2 2" xfId="111" xr:uid="{00000000-0005-0000-0000-00006E000000}"/>
    <cellStyle name="60% - Énfasis1 2 2 3" xfId="112" xr:uid="{00000000-0005-0000-0000-00006F000000}"/>
    <cellStyle name="60% - Énfasis1 2 3" xfId="113" xr:uid="{00000000-0005-0000-0000-000070000000}"/>
    <cellStyle name="60% - Énfasis1 2 4" xfId="114" xr:uid="{00000000-0005-0000-0000-000071000000}"/>
    <cellStyle name="60% - Énfasis1 3 2" xfId="115" xr:uid="{00000000-0005-0000-0000-000072000000}"/>
    <cellStyle name="60% - Énfasis1 3 3" xfId="116" xr:uid="{00000000-0005-0000-0000-000073000000}"/>
    <cellStyle name="60% - Énfasis1 4" xfId="117" xr:uid="{00000000-0005-0000-0000-000074000000}"/>
    <cellStyle name="60% - Énfasis2" xfId="118" builtinId="36" customBuiltin="1"/>
    <cellStyle name="60% - Énfasis2 2 2" xfId="119" xr:uid="{00000000-0005-0000-0000-000076000000}"/>
    <cellStyle name="60% - Énfasis2 2 2 2" xfId="120" xr:uid="{00000000-0005-0000-0000-000077000000}"/>
    <cellStyle name="60% - Énfasis2 2 2 3" xfId="121" xr:uid="{00000000-0005-0000-0000-000078000000}"/>
    <cellStyle name="60% - Énfasis2 2 3" xfId="122" xr:uid="{00000000-0005-0000-0000-000079000000}"/>
    <cellStyle name="60% - Énfasis2 2 4" xfId="123" xr:uid="{00000000-0005-0000-0000-00007A000000}"/>
    <cellStyle name="60% - Énfasis2 3 2" xfId="124" xr:uid="{00000000-0005-0000-0000-00007B000000}"/>
    <cellStyle name="60% - Énfasis2 3 3" xfId="125" xr:uid="{00000000-0005-0000-0000-00007C000000}"/>
    <cellStyle name="60% - Énfasis2 4" xfId="126" xr:uid="{00000000-0005-0000-0000-00007D000000}"/>
    <cellStyle name="60% - Énfasis3" xfId="127" builtinId="40" customBuiltin="1"/>
    <cellStyle name="60% - Énfasis3 2 2" xfId="128" xr:uid="{00000000-0005-0000-0000-00007F000000}"/>
    <cellStyle name="60% - Énfasis3 2 2 2" xfId="129" xr:uid="{00000000-0005-0000-0000-000080000000}"/>
    <cellStyle name="60% - Énfasis3 2 2 3" xfId="130" xr:uid="{00000000-0005-0000-0000-000081000000}"/>
    <cellStyle name="60% - Énfasis3 2 3" xfId="131" xr:uid="{00000000-0005-0000-0000-000082000000}"/>
    <cellStyle name="60% - Énfasis3 2 4" xfId="132" xr:uid="{00000000-0005-0000-0000-000083000000}"/>
    <cellStyle name="60% - Énfasis3 3 2" xfId="133" xr:uid="{00000000-0005-0000-0000-000084000000}"/>
    <cellStyle name="60% - Énfasis3 3 3" xfId="134" xr:uid="{00000000-0005-0000-0000-000085000000}"/>
    <cellStyle name="60% - Énfasis3 4" xfId="135" xr:uid="{00000000-0005-0000-0000-000086000000}"/>
    <cellStyle name="60% - Énfasis4" xfId="136" builtinId="44" customBuiltin="1"/>
    <cellStyle name="60% - Énfasis4 2 2" xfId="137" xr:uid="{00000000-0005-0000-0000-000088000000}"/>
    <cellStyle name="60% - Énfasis4 2 2 2" xfId="138" xr:uid="{00000000-0005-0000-0000-000089000000}"/>
    <cellStyle name="60% - Énfasis4 2 2 3" xfId="139" xr:uid="{00000000-0005-0000-0000-00008A000000}"/>
    <cellStyle name="60% - Énfasis4 2 3" xfId="140" xr:uid="{00000000-0005-0000-0000-00008B000000}"/>
    <cellStyle name="60% - Énfasis4 2 4" xfId="141" xr:uid="{00000000-0005-0000-0000-00008C000000}"/>
    <cellStyle name="60% - Énfasis4 3 2" xfId="142" xr:uid="{00000000-0005-0000-0000-00008D000000}"/>
    <cellStyle name="60% - Énfasis4 3 3" xfId="143" xr:uid="{00000000-0005-0000-0000-00008E000000}"/>
    <cellStyle name="60% - Énfasis4 4" xfId="144" xr:uid="{00000000-0005-0000-0000-00008F000000}"/>
    <cellStyle name="60% - Énfasis5" xfId="145" builtinId="48" customBuiltin="1"/>
    <cellStyle name="60% - Énfasis5 2 2" xfId="146" xr:uid="{00000000-0005-0000-0000-000091000000}"/>
    <cellStyle name="60% - Énfasis5 2 2 2" xfId="147" xr:uid="{00000000-0005-0000-0000-000092000000}"/>
    <cellStyle name="60% - Énfasis5 2 2 3" xfId="148" xr:uid="{00000000-0005-0000-0000-000093000000}"/>
    <cellStyle name="60% - Énfasis5 2 3" xfId="149" xr:uid="{00000000-0005-0000-0000-000094000000}"/>
    <cellStyle name="60% - Énfasis5 2 4" xfId="150" xr:uid="{00000000-0005-0000-0000-000095000000}"/>
    <cellStyle name="60% - Énfasis5 3 2" xfId="151" xr:uid="{00000000-0005-0000-0000-000096000000}"/>
    <cellStyle name="60% - Énfasis5 3 3" xfId="152" xr:uid="{00000000-0005-0000-0000-000097000000}"/>
    <cellStyle name="60% - Énfasis5 4" xfId="153" xr:uid="{00000000-0005-0000-0000-000098000000}"/>
    <cellStyle name="60% - Énfasis6" xfId="154" builtinId="52" customBuiltin="1"/>
    <cellStyle name="60% - Énfasis6 2 2" xfId="155" xr:uid="{00000000-0005-0000-0000-00009A000000}"/>
    <cellStyle name="60% - Énfasis6 2 2 2" xfId="156" xr:uid="{00000000-0005-0000-0000-00009B000000}"/>
    <cellStyle name="60% - Énfasis6 2 2 3" xfId="157" xr:uid="{00000000-0005-0000-0000-00009C000000}"/>
    <cellStyle name="60% - Énfasis6 2 3" xfId="158" xr:uid="{00000000-0005-0000-0000-00009D000000}"/>
    <cellStyle name="60% - Énfasis6 2 4" xfId="159" xr:uid="{00000000-0005-0000-0000-00009E000000}"/>
    <cellStyle name="60% - Énfasis6 3 2" xfId="160" xr:uid="{00000000-0005-0000-0000-00009F000000}"/>
    <cellStyle name="60% - Énfasis6 3 3" xfId="161" xr:uid="{00000000-0005-0000-0000-0000A0000000}"/>
    <cellStyle name="60% - Énfasis6 4" xfId="162" xr:uid="{00000000-0005-0000-0000-0000A1000000}"/>
    <cellStyle name="Buena 2 2" xfId="163" xr:uid="{00000000-0005-0000-0000-0000A2000000}"/>
    <cellStyle name="Buena 2 2 2" xfId="164" xr:uid="{00000000-0005-0000-0000-0000A3000000}"/>
    <cellStyle name="Buena 2 2 3" xfId="165" xr:uid="{00000000-0005-0000-0000-0000A4000000}"/>
    <cellStyle name="Buena 2 3" xfId="166" xr:uid="{00000000-0005-0000-0000-0000A5000000}"/>
    <cellStyle name="Buena 2 4" xfId="167" xr:uid="{00000000-0005-0000-0000-0000A6000000}"/>
    <cellStyle name="Buena 3 2" xfId="168" xr:uid="{00000000-0005-0000-0000-0000A7000000}"/>
    <cellStyle name="Buena 3 3" xfId="169" xr:uid="{00000000-0005-0000-0000-0000A8000000}"/>
    <cellStyle name="Buena 4" xfId="170" xr:uid="{00000000-0005-0000-0000-0000A9000000}"/>
    <cellStyle name="Cálculo" xfId="171" builtinId="22" customBuiltin="1"/>
    <cellStyle name="Cálculo 2 2" xfId="172" xr:uid="{00000000-0005-0000-0000-0000AB000000}"/>
    <cellStyle name="Cálculo 2 2 2" xfId="173" xr:uid="{00000000-0005-0000-0000-0000AC000000}"/>
    <cellStyle name="Cálculo 2 2 3" xfId="174" xr:uid="{00000000-0005-0000-0000-0000AD000000}"/>
    <cellStyle name="Cálculo 2 3" xfId="175" xr:uid="{00000000-0005-0000-0000-0000AE000000}"/>
    <cellStyle name="Cálculo 2 4" xfId="176" xr:uid="{00000000-0005-0000-0000-0000AF000000}"/>
    <cellStyle name="Cálculo 3 2" xfId="177" xr:uid="{00000000-0005-0000-0000-0000B0000000}"/>
    <cellStyle name="Cálculo 3 3" xfId="178" xr:uid="{00000000-0005-0000-0000-0000B1000000}"/>
    <cellStyle name="Cálculo 4" xfId="179" xr:uid="{00000000-0005-0000-0000-0000B2000000}"/>
    <cellStyle name="Celda de comprobación" xfId="180" builtinId="23" customBuiltin="1"/>
    <cellStyle name="Celda de comprobación 2 2" xfId="181" xr:uid="{00000000-0005-0000-0000-0000B4000000}"/>
    <cellStyle name="Celda de comprobación 2 2 2" xfId="182" xr:uid="{00000000-0005-0000-0000-0000B5000000}"/>
    <cellStyle name="Celda de comprobación 2 2 3" xfId="183" xr:uid="{00000000-0005-0000-0000-0000B6000000}"/>
    <cellStyle name="Celda de comprobación 2 3" xfId="184" xr:uid="{00000000-0005-0000-0000-0000B7000000}"/>
    <cellStyle name="Celda de comprobación 2 4" xfId="185" xr:uid="{00000000-0005-0000-0000-0000B8000000}"/>
    <cellStyle name="Celda de comprobación 3 2" xfId="186" xr:uid="{00000000-0005-0000-0000-0000B9000000}"/>
    <cellStyle name="Celda de comprobación 3 3" xfId="187" xr:uid="{00000000-0005-0000-0000-0000BA000000}"/>
    <cellStyle name="Celda de comprobación 4" xfId="188" xr:uid="{00000000-0005-0000-0000-0000BB000000}"/>
    <cellStyle name="Celda vinculada" xfId="189" builtinId="24" customBuiltin="1"/>
    <cellStyle name="Celda vinculada 2 2" xfId="190" xr:uid="{00000000-0005-0000-0000-0000BD000000}"/>
    <cellStyle name="Celda vinculada 2 2 2" xfId="191" xr:uid="{00000000-0005-0000-0000-0000BE000000}"/>
    <cellStyle name="Celda vinculada 2 2 3" xfId="192" xr:uid="{00000000-0005-0000-0000-0000BF000000}"/>
    <cellStyle name="Celda vinculada 2 3" xfId="193" xr:uid="{00000000-0005-0000-0000-0000C0000000}"/>
    <cellStyle name="Celda vinculada 2 4" xfId="194" xr:uid="{00000000-0005-0000-0000-0000C1000000}"/>
    <cellStyle name="Celda vinculada 3 2" xfId="195" xr:uid="{00000000-0005-0000-0000-0000C2000000}"/>
    <cellStyle name="Celda vinculada 3 3" xfId="196" xr:uid="{00000000-0005-0000-0000-0000C3000000}"/>
    <cellStyle name="Celda vinculada 4" xfId="197" xr:uid="{00000000-0005-0000-0000-0000C4000000}"/>
    <cellStyle name="Encabezado 4" xfId="198" builtinId="19" customBuiltin="1"/>
    <cellStyle name="Encabezado 4 2 2" xfId="199" xr:uid="{00000000-0005-0000-0000-0000C6000000}"/>
    <cellStyle name="Encabezado 4 2 2 2" xfId="200" xr:uid="{00000000-0005-0000-0000-0000C7000000}"/>
    <cellStyle name="Encabezado 4 2 2 3" xfId="201" xr:uid="{00000000-0005-0000-0000-0000C8000000}"/>
    <cellStyle name="Encabezado 4 2 3" xfId="202" xr:uid="{00000000-0005-0000-0000-0000C9000000}"/>
    <cellStyle name="Encabezado 4 2 4" xfId="203" xr:uid="{00000000-0005-0000-0000-0000CA000000}"/>
    <cellStyle name="Encabezado 4 3 2" xfId="204" xr:uid="{00000000-0005-0000-0000-0000CB000000}"/>
    <cellStyle name="Encabezado 4 3 3" xfId="205" xr:uid="{00000000-0005-0000-0000-0000CC000000}"/>
    <cellStyle name="Encabezado 4 4" xfId="206" xr:uid="{00000000-0005-0000-0000-0000CD000000}"/>
    <cellStyle name="Énfasis1" xfId="207" builtinId="29" customBuiltin="1"/>
    <cellStyle name="Énfasis1 2 2" xfId="208" xr:uid="{00000000-0005-0000-0000-0000CF000000}"/>
    <cellStyle name="Énfasis1 2 2 2" xfId="209" xr:uid="{00000000-0005-0000-0000-0000D0000000}"/>
    <cellStyle name="Énfasis1 2 2 3" xfId="210" xr:uid="{00000000-0005-0000-0000-0000D1000000}"/>
    <cellStyle name="Énfasis1 2 3" xfId="211" xr:uid="{00000000-0005-0000-0000-0000D2000000}"/>
    <cellStyle name="Énfasis1 2 4" xfId="212" xr:uid="{00000000-0005-0000-0000-0000D3000000}"/>
    <cellStyle name="Énfasis1 3 2" xfId="213" xr:uid="{00000000-0005-0000-0000-0000D4000000}"/>
    <cellStyle name="Énfasis1 3 3" xfId="214" xr:uid="{00000000-0005-0000-0000-0000D5000000}"/>
    <cellStyle name="Énfasis1 4" xfId="215" xr:uid="{00000000-0005-0000-0000-0000D6000000}"/>
    <cellStyle name="Énfasis2" xfId="216" builtinId="33" customBuiltin="1"/>
    <cellStyle name="Énfasis2 2 2" xfId="217" xr:uid="{00000000-0005-0000-0000-0000D8000000}"/>
    <cellStyle name="Énfasis2 2 2 2" xfId="218" xr:uid="{00000000-0005-0000-0000-0000D9000000}"/>
    <cellStyle name="Énfasis2 2 2 3" xfId="219" xr:uid="{00000000-0005-0000-0000-0000DA000000}"/>
    <cellStyle name="Énfasis2 2 3" xfId="220" xr:uid="{00000000-0005-0000-0000-0000DB000000}"/>
    <cellStyle name="Énfasis2 2 4" xfId="221" xr:uid="{00000000-0005-0000-0000-0000DC000000}"/>
    <cellStyle name="Énfasis2 3 2" xfId="222" xr:uid="{00000000-0005-0000-0000-0000DD000000}"/>
    <cellStyle name="Énfasis2 3 3" xfId="223" xr:uid="{00000000-0005-0000-0000-0000DE000000}"/>
    <cellStyle name="Énfasis2 4" xfId="224" xr:uid="{00000000-0005-0000-0000-0000DF000000}"/>
    <cellStyle name="Énfasis3" xfId="225" builtinId="37" customBuiltin="1"/>
    <cellStyle name="Énfasis3 2 2" xfId="226" xr:uid="{00000000-0005-0000-0000-0000E1000000}"/>
    <cellStyle name="Énfasis3 2 2 2" xfId="227" xr:uid="{00000000-0005-0000-0000-0000E2000000}"/>
    <cellStyle name="Énfasis3 2 2 3" xfId="228" xr:uid="{00000000-0005-0000-0000-0000E3000000}"/>
    <cellStyle name="Énfasis3 2 3" xfId="229" xr:uid="{00000000-0005-0000-0000-0000E4000000}"/>
    <cellStyle name="Énfasis3 2 4" xfId="230" xr:uid="{00000000-0005-0000-0000-0000E5000000}"/>
    <cellStyle name="Énfasis3 3 2" xfId="231" xr:uid="{00000000-0005-0000-0000-0000E6000000}"/>
    <cellStyle name="Énfasis3 3 3" xfId="232" xr:uid="{00000000-0005-0000-0000-0000E7000000}"/>
    <cellStyle name="Énfasis3 4" xfId="233" xr:uid="{00000000-0005-0000-0000-0000E8000000}"/>
    <cellStyle name="Énfasis4" xfId="234" builtinId="41" customBuiltin="1"/>
    <cellStyle name="Énfasis4 2 2" xfId="235" xr:uid="{00000000-0005-0000-0000-0000EA000000}"/>
    <cellStyle name="Énfasis4 2 2 2" xfId="236" xr:uid="{00000000-0005-0000-0000-0000EB000000}"/>
    <cellStyle name="Énfasis4 2 2 3" xfId="237" xr:uid="{00000000-0005-0000-0000-0000EC000000}"/>
    <cellStyle name="Énfasis4 2 3" xfId="238" xr:uid="{00000000-0005-0000-0000-0000ED000000}"/>
    <cellStyle name="Énfasis4 2 4" xfId="239" xr:uid="{00000000-0005-0000-0000-0000EE000000}"/>
    <cellStyle name="Énfasis4 3 2" xfId="240" xr:uid="{00000000-0005-0000-0000-0000EF000000}"/>
    <cellStyle name="Énfasis4 3 3" xfId="241" xr:uid="{00000000-0005-0000-0000-0000F0000000}"/>
    <cellStyle name="Énfasis4 4" xfId="242" xr:uid="{00000000-0005-0000-0000-0000F1000000}"/>
    <cellStyle name="Énfasis5" xfId="243" builtinId="45" customBuiltin="1"/>
    <cellStyle name="Énfasis5 2 2" xfId="244" xr:uid="{00000000-0005-0000-0000-0000F3000000}"/>
    <cellStyle name="Énfasis5 2 2 2" xfId="245" xr:uid="{00000000-0005-0000-0000-0000F4000000}"/>
    <cellStyle name="Énfasis5 2 2 3" xfId="246" xr:uid="{00000000-0005-0000-0000-0000F5000000}"/>
    <cellStyle name="Énfasis5 2 3" xfId="247" xr:uid="{00000000-0005-0000-0000-0000F6000000}"/>
    <cellStyle name="Énfasis5 2 4" xfId="248" xr:uid="{00000000-0005-0000-0000-0000F7000000}"/>
    <cellStyle name="Énfasis5 3 2" xfId="249" xr:uid="{00000000-0005-0000-0000-0000F8000000}"/>
    <cellStyle name="Énfasis5 3 3" xfId="250" xr:uid="{00000000-0005-0000-0000-0000F9000000}"/>
    <cellStyle name="Énfasis5 4" xfId="251" xr:uid="{00000000-0005-0000-0000-0000FA000000}"/>
    <cellStyle name="Énfasis6" xfId="252" builtinId="49" customBuiltin="1"/>
    <cellStyle name="Énfasis6 2 2" xfId="253" xr:uid="{00000000-0005-0000-0000-0000FC000000}"/>
    <cellStyle name="Énfasis6 2 2 2" xfId="254" xr:uid="{00000000-0005-0000-0000-0000FD000000}"/>
    <cellStyle name="Énfasis6 2 2 3" xfId="255" xr:uid="{00000000-0005-0000-0000-0000FE000000}"/>
    <cellStyle name="Énfasis6 2 3" xfId="256" xr:uid="{00000000-0005-0000-0000-0000FF000000}"/>
    <cellStyle name="Énfasis6 2 4" xfId="257" xr:uid="{00000000-0005-0000-0000-000000010000}"/>
    <cellStyle name="Énfasis6 3 2" xfId="258" xr:uid="{00000000-0005-0000-0000-000001010000}"/>
    <cellStyle name="Énfasis6 3 3" xfId="259" xr:uid="{00000000-0005-0000-0000-000002010000}"/>
    <cellStyle name="Énfasis6 4" xfId="260" xr:uid="{00000000-0005-0000-0000-000003010000}"/>
    <cellStyle name="Entrada" xfId="261" builtinId="20" customBuiltin="1"/>
    <cellStyle name="Entrada 2 2" xfId="262" xr:uid="{00000000-0005-0000-0000-000005010000}"/>
    <cellStyle name="Entrada 2 2 2" xfId="263" xr:uid="{00000000-0005-0000-0000-000006010000}"/>
    <cellStyle name="Entrada 2 2 3" xfId="264" xr:uid="{00000000-0005-0000-0000-000007010000}"/>
    <cellStyle name="Entrada 2 3" xfId="265" xr:uid="{00000000-0005-0000-0000-000008010000}"/>
    <cellStyle name="Entrada 2 4" xfId="266" xr:uid="{00000000-0005-0000-0000-000009010000}"/>
    <cellStyle name="Entrada 3 2" xfId="267" xr:uid="{00000000-0005-0000-0000-00000A010000}"/>
    <cellStyle name="Entrada 3 3" xfId="268" xr:uid="{00000000-0005-0000-0000-00000B010000}"/>
    <cellStyle name="Entrada 4" xfId="269" xr:uid="{00000000-0005-0000-0000-00000C010000}"/>
    <cellStyle name="Hipervínculo" xfId="270" builtinId="8"/>
    <cellStyle name="Hipervínculo 2" xfId="271" xr:uid="{00000000-0005-0000-0000-00000E010000}"/>
    <cellStyle name="Hipervínculo 2 2" xfId="272" xr:uid="{00000000-0005-0000-0000-00000F010000}"/>
    <cellStyle name="Hipervínculo 3" xfId="273" xr:uid="{00000000-0005-0000-0000-000010010000}"/>
    <cellStyle name="Hipervínculo visitado" xfId="444" builtinId="9" hidden="1"/>
    <cellStyle name="Hipervínculo visitado" xfId="445" builtinId="9" hidden="1"/>
    <cellStyle name="Hipervínculo visitado" xfId="446" builtinId="9" hidden="1"/>
    <cellStyle name="Hipervínculo visitado" xfId="447" builtinId="9" hidden="1"/>
    <cellStyle name="Hipervínculo visitado" xfId="448" builtinId="9" hidden="1"/>
    <cellStyle name="Hipervínculo visitado" xfId="449" builtinId="9" hidden="1"/>
    <cellStyle name="Hipervínculo visitado" xfId="450" builtinId="9" hidden="1"/>
    <cellStyle name="Incorrecto" xfId="274" builtinId="27" customBuiltin="1"/>
    <cellStyle name="Incorrecto 2 2" xfId="275" xr:uid="{00000000-0005-0000-0000-000019010000}"/>
    <cellStyle name="Incorrecto 2 2 2" xfId="276" xr:uid="{00000000-0005-0000-0000-00001A010000}"/>
    <cellStyle name="Incorrecto 2 2 3" xfId="277" xr:uid="{00000000-0005-0000-0000-00001B010000}"/>
    <cellStyle name="Incorrecto 2 3" xfId="278" xr:uid="{00000000-0005-0000-0000-00001C010000}"/>
    <cellStyle name="Incorrecto 2 4" xfId="279" xr:uid="{00000000-0005-0000-0000-00001D010000}"/>
    <cellStyle name="Incorrecto 3 2" xfId="280" xr:uid="{00000000-0005-0000-0000-00001E010000}"/>
    <cellStyle name="Incorrecto 3 3" xfId="281" xr:uid="{00000000-0005-0000-0000-00001F010000}"/>
    <cellStyle name="Incorrecto 4" xfId="282" xr:uid="{00000000-0005-0000-0000-000020010000}"/>
    <cellStyle name="Millares" xfId="283" builtinId="3"/>
    <cellStyle name="Millares [0]" xfId="284" builtinId="6"/>
    <cellStyle name="Millares [0] 2" xfId="285" xr:uid="{00000000-0005-0000-0000-000023010000}"/>
    <cellStyle name="Millares [0] 2 2" xfId="286" xr:uid="{00000000-0005-0000-0000-000024010000}"/>
    <cellStyle name="Millares [0] 2 3" xfId="287" xr:uid="{00000000-0005-0000-0000-000025010000}"/>
    <cellStyle name="Millares [0] 3" xfId="288" xr:uid="{00000000-0005-0000-0000-000026010000}"/>
    <cellStyle name="Millares [0] 3 2" xfId="289" xr:uid="{00000000-0005-0000-0000-000027010000}"/>
    <cellStyle name="Millares [0] 4" xfId="290" xr:uid="{00000000-0005-0000-0000-000028010000}"/>
    <cellStyle name="Millares 2" xfId="291" xr:uid="{00000000-0005-0000-0000-000029010000}"/>
    <cellStyle name="Millares 2 2" xfId="292" xr:uid="{00000000-0005-0000-0000-00002A010000}"/>
    <cellStyle name="Millares 2 3" xfId="293" xr:uid="{00000000-0005-0000-0000-00002B010000}"/>
    <cellStyle name="Millares 2 4" xfId="294" xr:uid="{00000000-0005-0000-0000-00002C010000}"/>
    <cellStyle name="Millares 2 5" xfId="295" xr:uid="{00000000-0005-0000-0000-00002D010000}"/>
    <cellStyle name="Millares 2 5 2" xfId="296" xr:uid="{00000000-0005-0000-0000-00002E010000}"/>
    <cellStyle name="Millares 2 5 2 2" xfId="297" xr:uid="{00000000-0005-0000-0000-00002F010000}"/>
    <cellStyle name="Millares 3" xfId="298" xr:uid="{00000000-0005-0000-0000-000030010000}"/>
    <cellStyle name="Millares 3 2" xfId="299" xr:uid="{00000000-0005-0000-0000-000031010000}"/>
    <cellStyle name="Millares 3 2 2" xfId="300" xr:uid="{00000000-0005-0000-0000-000032010000}"/>
    <cellStyle name="Millares 4" xfId="301" xr:uid="{00000000-0005-0000-0000-000033010000}"/>
    <cellStyle name="Millares 4 2" xfId="302" xr:uid="{00000000-0005-0000-0000-000034010000}"/>
    <cellStyle name="Millares 4 2 2" xfId="303" xr:uid="{00000000-0005-0000-0000-000035010000}"/>
    <cellStyle name="Millares 4 3" xfId="304" xr:uid="{00000000-0005-0000-0000-000036010000}"/>
    <cellStyle name="Millares 5" xfId="305" xr:uid="{00000000-0005-0000-0000-000037010000}"/>
    <cellStyle name="Millares 5 2" xfId="306" xr:uid="{00000000-0005-0000-0000-000038010000}"/>
    <cellStyle name="Millares 5 2 2" xfId="307" xr:uid="{00000000-0005-0000-0000-000039010000}"/>
    <cellStyle name="Millares 6" xfId="308" xr:uid="{00000000-0005-0000-0000-00003A010000}"/>
    <cellStyle name="Millares 6 2" xfId="309" xr:uid="{00000000-0005-0000-0000-00003B010000}"/>
    <cellStyle name="Millares 6 2 2" xfId="310" xr:uid="{00000000-0005-0000-0000-00003C010000}"/>
    <cellStyle name="Millares 7" xfId="311" xr:uid="{00000000-0005-0000-0000-00003D010000}"/>
    <cellStyle name="Millares 7 2" xfId="312" xr:uid="{00000000-0005-0000-0000-00003E010000}"/>
    <cellStyle name="Millares 8" xfId="313" xr:uid="{00000000-0005-0000-0000-00003F010000}"/>
    <cellStyle name="Millares 8 2" xfId="314" xr:uid="{00000000-0005-0000-0000-000040010000}"/>
    <cellStyle name="Millares 8 2 2" xfId="315" xr:uid="{00000000-0005-0000-0000-000041010000}"/>
    <cellStyle name="Millares 8 3" xfId="316" xr:uid="{00000000-0005-0000-0000-000042010000}"/>
    <cellStyle name="Millares 9" xfId="317" xr:uid="{00000000-0005-0000-0000-000043010000}"/>
    <cellStyle name="Moneda [0]" xfId="318" builtinId="7"/>
    <cellStyle name="Neutral" xfId="319" builtinId="28" customBuiltin="1"/>
    <cellStyle name="Neutral 2 2" xfId="320" xr:uid="{00000000-0005-0000-0000-000046010000}"/>
    <cellStyle name="Neutral 2 2 2" xfId="321" xr:uid="{00000000-0005-0000-0000-000047010000}"/>
    <cellStyle name="Neutral 2 2 3" xfId="322" xr:uid="{00000000-0005-0000-0000-000048010000}"/>
    <cellStyle name="Neutral 2 3" xfId="323" xr:uid="{00000000-0005-0000-0000-000049010000}"/>
    <cellStyle name="Neutral 2 4" xfId="324" xr:uid="{00000000-0005-0000-0000-00004A010000}"/>
    <cellStyle name="Neutral 3 2" xfId="325" xr:uid="{00000000-0005-0000-0000-00004B010000}"/>
    <cellStyle name="Neutral 3 3" xfId="326" xr:uid="{00000000-0005-0000-0000-00004C010000}"/>
    <cellStyle name="Neutral 4" xfId="327" xr:uid="{00000000-0005-0000-0000-00004D010000}"/>
    <cellStyle name="Normal" xfId="0" builtinId="0"/>
    <cellStyle name="Normal 10" xfId="328" xr:uid="{00000000-0005-0000-0000-00004F010000}"/>
    <cellStyle name="Normal 2" xfId="329" xr:uid="{00000000-0005-0000-0000-000050010000}"/>
    <cellStyle name="Normal 2 2" xfId="330" xr:uid="{00000000-0005-0000-0000-000051010000}"/>
    <cellStyle name="Normal 2 2 2" xfId="331" xr:uid="{00000000-0005-0000-0000-000052010000}"/>
    <cellStyle name="Normal 2 2 2 2" xfId="332" xr:uid="{00000000-0005-0000-0000-000053010000}"/>
    <cellStyle name="Normal 2 2 2 2 2" xfId="333" xr:uid="{00000000-0005-0000-0000-000054010000}"/>
    <cellStyle name="Normal 2 2 3" xfId="334" xr:uid="{00000000-0005-0000-0000-000055010000}"/>
    <cellStyle name="Normal 2 3" xfId="335" xr:uid="{00000000-0005-0000-0000-000056010000}"/>
    <cellStyle name="Normal 2 4" xfId="336" xr:uid="{00000000-0005-0000-0000-000057010000}"/>
    <cellStyle name="Normal 2 4 2" xfId="337" xr:uid="{00000000-0005-0000-0000-000058010000}"/>
    <cellStyle name="Normal 2 5" xfId="338" xr:uid="{00000000-0005-0000-0000-000059010000}"/>
    <cellStyle name="Normal 3" xfId="339" xr:uid="{00000000-0005-0000-0000-00005A010000}"/>
    <cellStyle name="Normal 3 2" xfId="340" xr:uid="{00000000-0005-0000-0000-00005B010000}"/>
    <cellStyle name="Normal 3 3" xfId="341" xr:uid="{00000000-0005-0000-0000-00005C010000}"/>
    <cellStyle name="Normal 3 4" xfId="342" xr:uid="{00000000-0005-0000-0000-00005D010000}"/>
    <cellStyle name="Normal 3 5" xfId="343" xr:uid="{00000000-0005-0000-0000-00005E010000}"/>
    <cellStyle name="Normal 4" xfId="344" xr:uid="{00000000-0005-0000-0000-00005F010000}"/>
    <cellStyle name="Normal 4 2" xfId="345" xr:uid="{00000000-0005-0000-0000-000060010000}"/>
    <cellStyle name="Normal 4 2 2" xfId="346" xr:uid="{00000000-0005-0000-0000-000061010000}"/>
    <cellStyle name="Normal 4 3" xfId="347" xr:uid="{00000000-0005-0000-0000-000062010000}"/>
    <cellStyle name="Normal 4 4" xfId="348" xr:uid="{00000000-0005-0000-0000-000063010000}"/>
    <cellStyle name="Normal 5" xfId="349" xr:uid="{00000000-0005-0000-0000-000064010000}"/>
    <cellStyle name="Normal 5 2" xfId="350" xr:uid="{00000000-0005-0000-0000-000065010000}"/>
    <cellStyle name="Normal 5 2 2" xfId="351" xr:uid="{00000000-0005-0000-0000-000066010000}"/>
    <cellStyle name="Normal 5 2 2 2" xfId="352" xr:uid="{00000000-0005-0000-0000-000067010000}"/>
    <cellStyle name="Normal 9" xfId="353" xr:uid="{00000000-0005-0000-0000-000068010000}"/>
    <cellStyle name="Normal_indice" xfId="354" xr:uid="{00000000-0005-0000-0000-000069010000}"/>
    <cellStyle name="Notas" xfId="355" builtinId="10" customBuiltin="1"/>
    <cellStyle name="Notas 2 2" xfId="356" xr:uid="{00000000-0005-0000-0000-00006B010000}"/>
    <cellStyle name="Notas 2 2 2" xfId="357" xr:uid="{00000000-0005-0000-0000-00006C010000}"/>
    <cellStyle name="Notas 2 2 3" xfId="358" xr:uid="{00000000-0005-0000-0000-00006D010000}"/>
    <cellStyle name="Notas 2 3" xfId="359" xr:uid="{00000000-0005-0000-0000-00006E010000}"/>
    <cellStyle name="Notas 2 4" xfId="360" xr:uid="{00000000-0005-0000-0000-00006F010000}"/>
    <cellStyle name="Notas 3 2" xfId="361" xr:uid="{00000000-0005-0000-0000-000070010000}"/>
    <cellStyle name="Notas 3 3" xfId="362" xr:uid="{00000000-0005-0000-0000-000071010000}"/>
    <cellStyle name="Notas 4" xfId="363" xr:uid="{00000000-0005-0000-0000-000072010000}"/>
    <cellStyle name="Porcentaje" xfId="364" builtinId="5"/>
    <cellStyle name="Porcentaje 2" xfId="365" xr:uid="{00000000-0005-0000-0000-000074010000}"/>
    <cellStyle name="Porcentaje 3" xfId="366" xr:uid="{00000000-0005-0000-0000-000075010000}"/>
    <cellStyle name="Porcentual 2" xfId="367" xr:uid="{00000000-0005-0000-0000-000076010000}"/>
    <cellStyle name="Porcentual 2 2" xfId="368" xr:uid="{00000000-0005-0000-0000-000077010000}"/>
    <cellStyle name="Porcentual 2 3" xfId="369" xr:uid="{00000000-0005-0000-0000-000078010000}"/>
    <cellStyle name="Porcentual 2 4" xfId="370" xr:uid="{00000000-0005-0000-0000-000079010000}"/>
    <cellStyle name="Porcentual 2 4 2" xfId="371" xr:uid="{00000000-0005-0000-0000-00007A010000}"/>
    <cellStyle name="Porcentual 2 5" xfId="372" xr:uid="{00000000-0005-0000-0000-00007B010000}"/>
    <cellStyle name="Salida" xfId="373" builtinId="21" customBuiltin="1"/>
    <cellStyle name="Salida 2 2" xfId="374" xr:uid="{00000000-0005-0000-0000-00007D010000}"/>
    <cellStyle name="Salida 2 2 2" xfId="375" xr:uid="{00000000-0005-0000-0000-00007E010000}"/>
    <cellStyle name="Salida 2 2 3" xfId="376" xr:uid="{00000000-0005-0000-0000-00007F010000}"/>
    <cellStyle name="Salida 2 3" xfId="377" xr:uid="{00000000-0005-0000-0000-000080010000}"/>
    <cellStyle name="Salida 2 4" xfId="378" xr:uid="{00000000-0005-0000-0000-000081010000}"/>
    <cellStyle name="Salida 3 2" xfId="379" xr:uid="{00000000-0005-0000-0000-000082010000}"/>
    <cellStyle name="Salida 3 3" xfId="380" xr:uid="{00000000-0005-0000-0000-000083010000}"/>
    <cellStyle name="Salida 4" xfId="381" xr:uid="{00000000-0005-0000-0000-000084010000}"/>
    <cellStyle name="Texto de advertencia" xfId="382" builtinId="11" customBuiltin="1"/>
    <cellStyle name="Texto de advertencia 2 2" xfId="383" xr:uid="{00000000-0005-0000-0000-000086010000}"/>
    <cellStyle name="Texto de advertencia 2 2 2" xfId="384" xr:uid="{00000000-0005-0000-0000-000087010000}"/>
    <cellStyle name="Texto de advertencia 2 2 3" xfId="385" xr:uid="{00000000-0005-0000-0000-000088010000}"/>
    <cellStyle name="Texto de advertencia 2 3" xfId="386" xr:uid="{00000000-0005-0000-0000-000089010000}"/>
    <cellStyle name="Texto de advertencia 2 4" xfId="387" xr:uid="{00000000-0005-0000-0000-00008A010000}"/>
    <cellStyle name="Texto de advertencia 3 2" xfId="388" xr:uid="{00000000-0005-0000-0000-00008B010000}"/>
    <cellStyle name="Texto de advertencia 3 3" xfId="389" xr:uid="{00000000-0005-0000-0000-00008C010000}"/>
    <cellStyle name="Texto de advertencia 4" xfId="390" xr:uid="{00000000-0005-0000-0000-00008D010000}"/>
    <cellStyle name="Texto explicativo" xfId="391" builtinId="53" customBuiltin="1"/>
    <cellStyle name="Texto explicativo 2 2" xfId="392" xr:uid="{00000000-0005-0000-0000-00008F010000}"/>
    <cellStyle name="Texto explicativo 2 2 2" xfId="393" xr:uid="{00000000-0005-0000-0000-000090010000}"/>
    <cellStyle name="Texto explicativo 2 2 3" xfId="394" xr:uid="{00000000-0005-0000-0000-000091010000}"/>
    <cellStyle name="Texto explicativo 2 3" xfId="395" xr:uid="{00000000-0005-0000-0000-000092010000}"/>
    <cellStyle name="Texto explicativo 2 4" xfId="396" xr:uid="{00000000-0005-0000-0000-000093010000}"/>
    <cellStyle name="Texto explicativo 3 2" xfId="397" xr:uid="{00000000-0005-0000-0000-000094010000}"/>
    <cellStyle name="Texto explicativo 3 3" xfId="398" xr:uid="{00000000-0005-0000-0000-000095010000}"/>
    <cellStyle name="Texto explicativo 4" xfId="399" xr:uid="{00000000-0005-0000-0000-000096010000}"/>
    <cellStyle name="Título" xfId="400" builtinId="15" customBuiltin="1"/>
    <cellStyle name="Título 1 2 2" xfId="401" xr:uid="{00000000-0005-0000-0000-000098010000}"/>
    <cellStyle name="Título 1 2 2 2" xfId="402" xr:uid="{00000000-0005-0000-0000-000099010000}"/>
    <cellStyle name="Título 1 2 2 3" xfId="403" xr:uid="{00000000-0005-0000-0000-00009A010000}"/>
    <cellStyle name="Título 1 2 3" xfId="404" xr:uid="{00000000-0005-0000-0000-00009B010000}"/>
    <cellStyle name="Título 1 2 4" xfId="405" xr:uid="{00000000-0005-0000-0000-00009C010000}"/>
    <cellStyle name="Título 1 3 2" xfId="406" xr:uid="{00000000-0005-0000-0000-00009D010000}"/>
    <cellStyle name="Título 1 3 3" xfId="407" xr:uid="{00000000-0005-0000-0000-00009E010000}"/>
    <cellStyle name="Título 1 4" xfId="408" xr:uid="{00000000-0005-0000-0000-00009F010000}"/>
    <cellStyle name="Título 2" xfId="409" builtinId="17" customBuiltin="1"/>
    <cellStyle name="Título 2 2 2" xfId="410" xr:uid="{00000000-0005-0000-0000-0000A1010000}"/>
    <cellStyle name="Título 2 2 2 2" xfId="411" xr:uid="{00000000-0005-0000-0000-0000A2010000}"/>
    <cellStyle name="Título 2 2 2 3" xfId="412" xr:uid="{00000000-0005-0000-0000-0000A3010000}"/>
    <cellStyle name="Título 2 2 3" xfId="413" xr:uid="{00000000-0005-0000-0000-0000A4010000}"/>
    <cellStyle name="Título 2 2 4" xfId="414" xr:uid="{00000000-0005-0000-0000-0000A5010000}"/>
    <cellStyle name="Título 2 3 2" xfId="415" xr:uid="{00000000-0005-0000-0000-0000A6010000}"/>
    <cellStyle name="Título 2 3 3" xfId="416" xr:uid="{00000000-0005-0000-0000-0000A7010000}"/>
    <cellStyle name="Título 2 4" xfId="417" xr:uid="{00000000-0005-0000-0000-0000A8010000}"/>
    <cellStyle name="Título 3" xfId="418" builtinId="18" customBuiltin="1"/>
    <cellStyle name="Título 3 2 2" xfId="419" xr:uid="{00000000-0005-0000-0000-0000AA010000}"/>
    <cellStyle name="Título 3 2 2 2" xfId="420" xr:uid="{00000000-0005-0000-0000-0000AB010000}"/>
    <cellStyle name="Título 3 2 2 3" xfId="421" xr:uid="{00000000-0005-0000-0000-0000AC010000}"/>
    <cellStyle name="Título 3 2 3" xfId="422" xr:uid="{00000000-0005-0000-0000-0000AD010000}"/>
    <cellStyle name="Título 3 2 4" xfId="423" xr:uid="{00000000-0005-0000-0000-0000AE010000}"/>
    <cellStyle name="Título 3 3 2" xfId="424" xr:uid="{00000000-0005-0000-0000-0000AF010000}"/>
    <cellStyle name="Título 3 3 3" xfId="425" xr:uid="{00000000-0005-0000-0000-0000B0010000}"/>
    <cellStyle name="Título 3 4" xfId="426" xr:uid="{00000000-0005-0000-0000-0000B1010000}"/>
    <cellStyle name="Título 4 2" xfId="427" xr:uid="{00000000-0005-0000-0000-0000B2010000}"/>
    <cellStyle name="Título 4 2 2" xfId="428" xr:uid="{00000000-0005-0000-0000-0000B3010000}"/>
    <cellStyle name="Título 4 2 3" xfId="429" xr:uid="{00000000-0005-0000-0000-0000B4010000}"/>
    <cellStyle name="Título 4 3" xfId="430" xr:uid="{00000000-0005-0000-0000-0000B5010000}"/>
    <cellStyle name="Título 4 4" xfId="431" xr:uid="{00000000-0005-0000-0000-0000B6010000}"/>
    <cellStyle name="Título 5 2" xfId="432" xr:uid="{00000000-0005-0000-0000-0000B7010000}"/>
    <cellStyle name="Título 5 3" xfId="433" xr:uid="{00000000-0005-0000-0000-0000B8010000}"/>
    <cellStyle name="Título 6" xfId="434" xr:uid="{00000000-0005-0000-0000-0000B9010000}"/>
    <cellStyle name="Total" xfId="435" builtinId="25" customBuiltin="1"/>
    <cellStyle name="Total 2 2" xfId="436" xr:uid="{00000000-0005-0000-0000-0000BB010000}"/>
    <cellStyle name="Total 2 2 2" xfId="437" xr:uid="{00000000-0005-0000-0000-0000BC010000}"/>
    <cellStyle name="Total 2 2 3" xfId="438" xr:uid="{00000000-0005-0000-0000-0000BD010000}"/>
    <cellStyle name="Total 2 3" xfId="439" xr:uid="{00000000-0005-0000-0000-0000BE010000}"/>
    <cellStyle name="Total 2 4" xfId="440" xr:uid="{00000000-0005-0000-0000-0000BF010000}"/>
    <cellStyle name="Total 3 2" xfId="441" xr:uid="{00000000-0005-0000-0000-0000C0010000}"/>
    <cellStyle name="Total 3 3" xfId="442" xr:uid="{00000000-0005-0000-0000-0000C1010000}"/>
    <cellStyle name="Total 4" xfId="443" xr:uid="{00000000-0005-0000-0000-0000C2010000}"/>
  </cellStyles>
  <dxfs count="2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2" defaultTableStyle="TableStyleMedium2" defaultPivotStyle="PivotStyleLight16">
    <tableStyle name="PivotStyleLight16 2" table="0" count="11" xr9:uid="{00000000-0011-0000-FFFF-FFFF00000000}">
      <tableStyleElement type="headerRow" dxfId="27"/>
      <tableStyleElement type="totalRow" dxfId="26"/>
      <tableStyleElement type="firstRowStripe" dxfId="25"/>
      <tableStyleElement type="firstColumnStripe" dxfId="24"/>
      <tableStyleElement type="firstSubtotalColumn"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 name="PivotStyleLight16 3" table="0" count="11" xr9:uid="{00000000-0011-0000-FFFF-FFFF01000000}">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colors>
    <mruColors>
      <color rgb="FF00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Gráfico 1. Precio promedio mensual de papa en los mercados mayoristas</a:t>
            </a:r>
          </a:p>
        </c:rich>
      </c:tx>
      <c:overlay val="0"/>
      <c:spPr>
        <a:noFill/>
        <a:ln w="25400">
          <a:noFill/>
        </a:ln>
      </c:spPr>
    </c:title>
    <c:autoTitleDeleted val="0"/>
    <c:plotArea>
      <c:layout>
        <c:manualLayout>
          <c:layoutTarget val="inner"/>
          <c:xMode val="edge"/>
          <c:yMode val="edge"/>
          <c:x val="0.12185490771779101"/>
          <c:y val="0.134280654455815"/>
          <c:w val="0.81030828773522001"/>
          <c:h val="0.61601002682592099"/>
        </c:manualLayout>
      </c:layout>
      <c:lineChart>
        <c:grouping val="standard"/>
        <c:varyColors val="0"/>
        <c:ser>
          <c:idx val="0"/>
          <c:order val="0"/>
          <c:tx>
            <c:strRef>
              <c:f>'precio mayorista'!$C$7</c:f>
              <c:strCache>
                <c:ptCount val="1"/>
                <c:pt idx="0">
                  <c:v>2016</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'precio mayorista'!$B$8:$B$19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'precio mayorista'!$C$8:$C$19</c:f>
              <c:numCache>
                <c:formatCode>#,##0</c:formatCode>
                <c:ptCount val="12"/>
                <c:pt idx="0">
                  <c:v>5870.2493894916133</c:v>
                </c:pt>
                <c:pt idx="1">
                  <c:v>5512.2771475282989</c:v>
                </c:pt>
                <c:pt idx="2">
                  <c:v>5621.283265841128</c:v>
                </c:pt>
                <c:pt idx="3">
                  <c:v>5289.886655795267</c:v>
                </c:pt>
                <c:pt idx="4">
                  <c:v>6568.1963639273808</c:v>
                </c:pt>
                <c:pt idx="5">
                  <c:v>7206.8687738496637</c:v>
                </c:pt>
                <c:pt idx="6">
                  <c:v>7248.9546176367357</c:v>
                </c:pt>
                <c:pt idx="7">
                  <c:v>7945.3385133182337</c:v>
                </c:pt>
                <c:pt idx="8">
                  <c:v>7040.2649865985759</c:v>
                </c:pt>
                <c:pt idx="9">
                  <c:v>7292.0917825686429</c:v>
                </c:pt>
                <c:pt idx="10">
                  <c:v>6354.105789104201</c:v>
                </c:pt>
                <c:pt idx="11">
                  <c:v>3863.9035405145264</c:v>
                </c:pt>
              </c:numCache>
            </c:numRef>
          </c:val>
          <c:smooth val="0"/>
          <c:extLst>
            <c:ext xmlns:c16="http://schemas.microsoft.com/office/drawing/2014/chart" uri="{C3380CC4-5D6E-409C-BE32-E72D297353CC}">
              <c16:uniqueId val="{00000000-72D2-480B-B051-8CBC7447FC81}"/>
            </c:ext>
          </c:extLst>
        </c:ser>
        <c:ser>
          <c:idx val="1"/>
          <c:order val="1"/>
          <c:tx>
            <c:strRef>
              <c:f>'precio mayorista'!$D$7</c:f>
              <c:strCache>
                <c:ptCount val="1"/>
                <c:pt idx="0">
                  <c:v>2017</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'precio mayorista'!$B$8:$B$19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'precio mayorista'!$D$8:$D$19</c:f>
              <c:numCache>
                <c:formatCode>#,##0</c:formatCode>
                <c:ptCount val="12"/>
                <c:pt idx="0">
                  <c:v>3649.8039034301619</c:v>
                </c:pt>
                <c:pt idx="1">
                  <c:v>4210.5750441630807</c:v>
                </c:pt>
                <c:pt idx="2">
                  <c:v>4419.1887260479079</c:v>
                </c:pt>
                <c:pt idx="3">
                  <c:v>4218.045080392988</c:v>
                </c:pt>
                <c:pt idx="4">
                  <c:v>4293.8489268546818</c:v>
                </c:pt>
                <c:pt idx="5">
                  <c:v>3778.7463022463317</c:v>
                </c:pt>
                <c:pt idx="6">
                  <c:v>3934.1468877263478</c:v>
                </c:pt>
                <c:pt idx="7">
                  <c:v>3813.1342349857005</c:v>
                </c:pt>
                <c:pt idx="8">
                  <c:v>4307.8244704163626</c:v>
                </c:pt>
                <c:pt idx="9">
                  <c:v>4391.534614620974</c:v>
                </c:pt>
                <c:pt idx="10">
                  <c:v>6788.0859724450893</c:v>
                </c:pt>
                <c:pt idx="11">
                  <c:v>8184.0223490930721</c:v>
                </c:pt>
              </c:numCache>
            </c:numRef>
          </c:val>
          <c:smooth val="0"/>
          <c:extLst>
            <c:ext xmlns:c16="http://schemas.microsoft.com/office/drawing/2014/chart" uri="{C3380CC4-5D6E-409C-BE32-E72D297353CC}">
              <c16:uniqueId val="{00000001-72D2-480B-B051-8CBC7447FC81}"/>
            </c:ext>
          </c:extLst>
        </c:ser>
        <c:ser>
          <c:idx val="2"/>
          <c:order val="2"/>
          <c:tx>
            <c:strRef>
              <c:f>'precio mayorista'!$E$7</c:f>
              <c:strCache>
                <c:ptCount val="1"/>
                <c:pt idx="0">
                  <c:v>2018</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'precio mayorista'!$B$8:$B$19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'precio mayorista'!$E$8:$E$19</c:f>
              <c:numCache>
                <c:formatCode>#,##0</c:formatCode>
                <c:ptCount val="12"/>
                <c:pt idx="0">
                  <c:v>7976.7941188395216</c:v>
                </c:pt>
                <c:pt idx="1">
                  <c:v>7386.0482005676686</c:v>
                </c:pt>
                <c:pt idx="2">
                  <c:v>7621.296860804714</c:v>
                </c:pt>
                <c:pt idx="3">
                  <c:v>7169.2904729380289</c:v>
                </c:pt>
                <c:pt idx="4">
                  <c:v>6467.8749860272064</c:v>
                </c:pt>
                <c:pt idx="5">
                  <c:v>6864.28954335664</c:v>
                </c:pt>
                <c:pt idx="6">
                  <c:v>7022.6052558737429</c:v>
                </c:pt>
                <c:pt idx="7">
                  <c:v>9325.9284041466872</c:v>
                </c:pt>
                <c:pt idx="8">
                  <c:v>11971.777374859341</c:v>
                </c:pt>
                <c:pt idx="9">
                  <c:v>14486.091536332786</c:v>
                </c:pt>
                <c:pt idx="10">
                  <c:v>9852.8230928128323</c:v>
                </c:pt>
                <c:pt idx="11">
                  <c:v>5162.9898173073279</c:v>
                </c:pt>
              </c:numCache>
            </c:numRef>
          </c:val>
          <c:smooth val="0"/>
          <c:extLst>
            <c:ext xmlns:c16="http://schemas.microsoft.com/office/drawing/2014/chart" uri="{C3380CC4-5D6E-409C-BE32-E72D297353CC}">
              <c16:uniqueId val="{00000002-72D2-480B-B051-8CBC7447FC81}"/>
            </c:ext>
          </c:extLst>
        </c:ser>
        <c:dLbls>
          <c:showLegendKey val="0"/>
          <c:showVal val="0"/>
          <c:showCatName val="0"/>
          <c:showSerName val="0"/>
          <c:showPercent val="0"/>
          <c:showBubbleSize val="0"/>
        </c:dLbls>
        <c:marker val="1"/>
        <c:smooth val="0"/>
        <c:axId val="-2139825848"/>
        <c:axId val="-2139817928"/>
      </c:lineChart>
      <c:catAx>
        <c:axId val="-213982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000000"/>
                </a:solidFill>
                <a:latin typeface="Arial"/>
                <a:ea typeface="Arial"/>
                <a:cs typeface="Arial"/>
              </a:defRPr>
            </a:pPr>
            <a:endParaRPr lang="es-CL"/>
          </a:p>
        </c:txPr>
        <c:crossAx val="-2139817928"/>
        <c:crosses val="autoZero"/>
        <c:auto val="1"/>
        <c:lblAlgn val="ctr"/>
        <c:lblOffset val="100"/>
        <c:noMultiLvlLbl val="0"/>
      </c:catAx>
      <c:valAx>
        <c:axId val="-2139817928"/>
        <c:scaling>
          <c:orientation val="minMax"/>
          <c:min val="1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000000"/>
                    </a:solidFill>
                    <a:latin typeface="Arial"/>
                    <a:ea typeface="Arial"/>
                    <a:cs typeface="Arial"/>
                  </a:defRPr>
                </a:pPr>
                <a:r>
                  <a:rPr lang="en-US"/>
                  <a:t>$ / kg</a:t>
                </a:r>
              </a:p>
            </c:rich>
          </c:tx>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CL"/>
          </a:p>
        </c:txPr>
        <c:crossAx val="-2139825848"/>
        <c:crosses val="autoZero"/>
        <c:crossBetween val="between"/>
      </c:valAx>
      <c:spPr>
        <a:noFill/>
        <a:ln w="25400">
          <a:noFill/>
        </a:ln>
      </c:spPr>
    </c:plotArea>
    <c:legend>
      <c:legendPos val="r"/>
      <c:layout>
        <c:manualLayout>
          <c:xMode val="edge"/>
          <c:yMode val="edge"/>
          <c:x val="0.22664633637890599"/>
          <c:y val="0.89923025676836299"/>
          <c:w val="0.41531045381808401"/>
          <c:h val="9.396261247160619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Gráfico 2. Precio diario de papa en los mercados mayoristas</a:t>
            </a:r>
            <a:r>
              <a:rPr lang="en-US" sz="1200" b="1" baseline="0"/>
              <a:t> </a:t>
            </a:r>
            <a:r>
              <a:rPr lang="en-US" sz="1200" b="1"/>
              <a:t>(en $/25 kilos con IVA)</a:t>
            </a:r>
          </a:p>
        </c:rich>
      </c:tx>
      <c:layout>
        <c:manualLayout>
          <c:xMode val="edge"/>
          <c:yMode val="edge"/>
          <c:x val="0.16298042494674464"/>
          <c:y val="3.79571313295813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s>
    <c:plotArea>
      <c:layout>
        <c:manualLayout>
          <c:layoutTarget val="inner"/>
          <c:xMode val="edge"/>
          <c:yMode val="edge"/>
          <c:x val="0.1070855579609498"/>
          <c:y val="0.19164151356080489"/>
          <c:w val="0.86613648744541383"/>
          <c:h val="0.6326529158133456"/>
        </c:manualLayout>
      </c:layout>
      <c:lineChart>
        <c:grouping val="standard"/>
        <c:varyColors val="0"/>
        <c:ser>
          <c:idx val="0"/>
          <c:order val="0"/>
          <c:tx>
            <c:v>Total</c:v>
          </c:tx>
          <c:spPr>
            <a:ln w="28575" cap="rnd">
              <a:solidFill>
                <a:schemeClr val="accent1"/>
              </a:solidFill>
              <a:round/>
            </a:ln>
            <a:effectLst/>
          </c:spPr>
          <c:marker>
            <c:symbol val="none"/>
          </c:marker>
          <c:trendline>
            <c:spPr>
              <a:ln w="19050" cap="rnd">
                <a:solidFill>
                  <a:srgbClr val="FF0000"/>
                </a:solidFill>
                <a:prstDash val="sysDot"/>
              </a:ln>
              <a:effectLst/>
            </c:spPr>
            <c:trendlineType val="poly"/>
            <c:order val="2"/>
            <c:dispRSqr val="0"/>
            <c:dispEq val="0"/>
          </c:trendline>
          <c:cat>
            <c:strLit>
              <c:ptCount val="147"/>
              <c:pt idx="0">
                <c:v>04-06-18</c:v>
              </c:pt>
              <c:pt idx="1">
                <c:v>05-06-18</c:v>
              </c:pt>
              <c:pt idx="2">
                <c:v>06-06-18</c:v>
              </c:pt>
              <c:pt idx="3">
                <c:v>07-06-18</c:v>
              </c:pt>
              <c:pt idx="4">
                <c:v>08-06-18</c:v>
              </c:pt>
              <c:pt idx="5">
                <c:v>11-06-18</c:v>
              </c:pt>
              <c:pt idx="6">
                <c:v>12-06-18</c:v>
              </c:pt>
              <c:pt idx="7">
                <c:v>13-06-18</c:v>
              </c:pt>
              <c:pt idx="8">
                <c:v>14-06-18</c:v>
              </c:pt>
              <c:pt idx="9">
                <c:v>15-06-18</c:v>
              </c:pt>
              <c:pt idx="10">
                <c:v>18-06-18</c:v>
              </c:pt>
              <c:pt idx="11">
                <c:v>19-06-18</c:v>
              </c:pt>
              <c:pt idx="12">
                <c:v>20-06-18</c:v>
              </c:pt>
              <c:pt idx="13">
                <c:v>21-06-18</c:v>
              </c:pt>
              <c:pt idx="14">
                <c:v>22-06-18</c:v>
              </c:pt>
              <c:pt idx="15">
                <c:v>25-06-18</c:v>
              </c:pt>
              <c:pt idx="16">
                <c:v>26-06-18</c:v>
              </c:pt>
              <c:pt idx="17">
                <c:v>27-06-18</c:v>
              </c:pt>
              <c:pt idx="18">
                <c:v>28-06-18</c:v>
              </c:pt>
              <c:pt idx="19">
                <c:v>29-06-18</c:v>
              </c:pt>
              <c:pt idx="20">
                <c:v>03-07-18</c:v>
              </c:pt>
              <c:pt idx="21">
                <c:v>04-07-18</c:v>
              </c:pt>
              <c:pt idx="22">
                <c:v>05-07-18</c:v>
              </c:pt>
              <c:pt idx="23">
                <c:v>06-07-18</c:v>
              </c:pt>
              <c:pt idx="24">
                <c:v>09-07-18</c:v>
              </c:pt>
              <c:pt idx="25">
                <c:v>10-07-18</c:v>
              </c:pt>
              <c:pt idx="26">
                <c:v>11-07-18</c:v>
              </c:pt>
              <c:pt idx="27">
                <c:v>12-07-18</c:v>
              </c:pt>
              <c:pt idx="28">
                <c:v>13-07-18</c:v>
              </c:pt>
              <c:pt idx="29">
                <c:v>17-07-18</c:v>
              </c:pt>
              <c:pt idx="30">
                <c:v>18-07-18</c:v>
              </c:pt>
              <c:pt idx="31">
                <c:v>19-07-18</c:v>
              </c:pt>
              <c:pt idx="32">
                <c:v>20-07-18</c:v>
              </c:pt>
              <c:pt idx="33">
                <c:v>23-07-18</c:v>
              </c:pt>
              <c:pt idx="34">
                <c:v>24-07-18</c:v>
              </c:pt>
              <c:pt idx="35">
                <c:v>25-07-18</c:v>
              </c:pt>
              <c:pt idx="36">
                <c:v>26-07-18</c:v>
              </c:pt>
              <c:pt idx="37">
                <c:v>27-07-18</c:v>
              </c:pt>
              <c:pt idx="38">
                <c:v>30-07-18</c:v>
              </c:pt>
              <c:pt idx="39">
                <c:v>31-07-18</c:v>
              </c:pt>
              <c:pt idx="40">
                <c:v>01-08-18</c:v>
              </c:pt>
              <c:pt idx="41">
                <c:v>02-08-18</c:v>
              </c:pt>
              <c:pt idx="42">
                <c:v>03-08-18</c:v>
              </c:pt>
              <c:pt idx="43">
                <c:v>06-08-18</c:v>
              </c:pt>
              <c:pt idx="44">
                <c:v>07-08-18</c:v>
              </c:pt>
              <c:pt idx="45">
                <c:v>08-08-18</c:v>
              </c:pt>
              <c:pt idx="46">
                <c:v>09-08-18</c:v>
              </c:pt>
              <c:pt idx="47">
                <c:v>13-08-18</c:v>
              </c:pt>
              <c:pt idx="48">
                <c:v>14-08-18</c:v>
              </c:pt>
              <c:pt idx="49">
                <c:v>16-08-18</c:v>
              </c:pt>
              <c:pt idx="50">
                <c:v>17-08-18</c:v>
              </c:pt>
              <c:pt idx="51">
                <c:v>20-08-18</c:v>
              </c:pt>
              <c:pt idx="52">
                <c:v>21-08-18</c:v>
              </c:pt>
              <c:pt idx="53">
                <c:v>22-08-18</c:v>
              </c:pt>
              <c:pt idx="54">
                <c:v>23-08-18</c:v>
              </c:pt>
              <c:pt idx="55">
                <c:v>24-08-18</c:v>
              </c:pt>
              <c:pt idx="56">
                <c:v>27-08-18</c:v>
              </c:pt>
              <c:pt idx="57">
                <c:v>28-08-18</c:v>
              </c:pt>
              <c:pt idx="58">
                <c:v>29-08-18</c:v>
              </c:pt>
              <c:pt idx="59">
                <c:v>30-08-18</c:v>
              </c:pt>
              <c:pt idx="60">
                <c:v>31-08-18</c:v>
              </c:pt>
              <c:pt idx="61">
                <c:v>03-09-18</c:v>
              </c:pt>
              <c:pt idx="62">
                <c:v>04-09-18</c:v>
              </c:pt>
              <c:pt idx="63">
                <c:v>05-09-18</c:v>
              </c:pt>
              <c:pt idx="64">
                <c:v>06-09-18</c:v>
              </c:pt>
              <c:pt idx="65">
                <c:v>07-09-18</c:v>
              </c:pt>
              <c:pt idx="66">
                <c:v>10-09-18</c:v>
              </c:pt>
              <c:pt idx="67">
                <c:v>11-09-18</c:v>
              </c:pt>
              <c:pt idx="68">
                <c:v>12-09-18</c:v>
              </c:pt>
              <c:pt idx="69">
                <c:v>13-09-18</c:v>
              </c:pt>
              <c:pt idx="70">
                <c:v>14-09-18</c:v>
              </c:pt>
              <c:pt idx="71">
                <c:v>20-09-18</c:v>
              </c:pt>
              <c:pt idx="72">
                <c:v>21-09-18</c:v>
              </c:pt>
              <c:pt idx="73">
                <c:v>24-09-18</c:v>
              </c:pt>
              <c:pt idx="74">
                <c:v>25-09-18</c:v>
              </c:pt>
              <c:pt idx="75">
                <c:v>26-09-18</c:v>
              </c:pt>
              <c:pt idx="76">
                <c:v>27-09-18</c:v>
              </c:pt>
              <c:pt idx="77">
                <c:v>28-09-18</c:v>
              </c:pt>
              <c:pt idx="78">
                <c:v>01-10-18</c:v>
              </c:pt>
              <c:pt idx="79">
                <c:v>02-10-18</c:v>
              </c:pt>
              <c:pt idx="80">
                <c:v>03-10-18</c:v>
              </c:pt>
              <c:pt idx="81">
                <c:v>04-10-18</c:v>
              </c:pt>
              <c:pt idx="82">
                <c:v>05-10-18</c:v>
              </c:pt>
              <c:pt idx="83">
                <c:v>08-10-18</c:v>
              </c:pt>
              <c:pt idx="84">
                <c:v>09-10-18</c:v>
              </c:pt>
              <c:pt idx="85">
                <c:v>10-10-18</c:v>
              </c:pt>
              <c:pt idx="86">
                <c:v>11-10-18</c:v>
              </c:pt>
              <c:pt idx="87">
                <c:v>12-10-18</c:v>
              </c:pt>
              <c:pt idx="88">
                <c:v>16-10-18</c:v>
              </c:pt>
              <c:pt idx="89">
                <c:v>17-10-18</c:v>
              </c:pt>
              <c:pt idx="90">
                <c:v>18-10-18</c:v>
              </c:pt>
              <c:pt idx="91">
                <c:v>19-10-18</c:v>
              </c:pt>
              <c:pt idx="92">
                <c:v>22-10-18</c:v>
              </c:pt>
              <c:pt idx="93">
                <c:v>23-10-18</c:v>
              </c:pt>
              <c:pt idx="94">
                <c:v>24-10-18</c:v>
              </c:pt>
              <c:pt idx="95">
                <c:v>25-10-18</c:v>
              </c:pt>
              <c:pt idx="96">
                <c:v>26-10-18</c:v>
              </c:pt>
              <c:pt idx="97">
                <c:v>29-10-18</c:v>
              </c:pt>
              <c:pt idx="98">
                <c:v>30-10-18</c:v>
              </c:pt>
              <c:pt idx="99">
                <c:v>31-10-18</c:v>
              </c:pt>
              <c:pt idx="100">
                <c:v>05-11-18</c:v>
              </c:pt>
              <c:pt idx="101">
                <c:v>06-11-18</c:v>
              </c:pt>
              <c:pt idx="102">
                <c:v>07-11-18</c:v>
              </c:pt>
              <c:pt idx="103">
                <c:v>08-11-18</c:v>
              </c:pt>
              <c:pt idx="104">
                <c:v>09-11-18</c:v>
              </c:pt>
              <c:pt idx="105">
                <c:v>12-11-18</c:v>
              </c:pt>
              <c:pt idx="106">
                <c:v>13-11-18</c:v>
              </c:pt>
              <c:pt idx="107">
                <c:v>14-11-18</c:v>
              </c:pt>
              <c:pt idx="108">
                <c:v>15-11-18</c:v>
              </c:pt>
              <c:pt idx="109">
                <c:v>16-11-18</c:v>
              </c:pt>
              <c:pt idx="110">
                <c:v>19-11-18</c:v>
              </c:pt>
              <c:pt idx="111">
                <c:v>20-11-18</c:v>
              </c:pt>
              <c:pt idx="112">
                <c:v>21-11-18</c:v>
              </c:pt>
              <c:pt idx="113">
                <c:v>22-11-18</c:v>
              </c:pt>
              <c:pt idx="114">
                <c:v>23-11-18</c:v>
              </c:pt>
              <c:pt idx="115">
                <c:v>26-11-18</c:v>
              </c:pt>
              <c:pt idx="116">
                <c:v>27-11-18</c:v>
              </c:pt>
              <c:pt idx="117">
                <c:v>28-11-18</c:v>
              </c:pt>
              <c:pt idx="118">
                <c:v>29-11-18</c:v>
              </c:pt>
              <c:pt idx="119">
                <c:v>30-11-18</c:v>
              </c:pt>
              <c:pt idx="120">
                <c:v>03-12-18</c:v>
              </c:pt>
              <c:pt idx="121">
                <c:v>04-12-18</c:v>
              </c:pt>
              <c:pt idx="122">
                <c:v>05-12-18</c:v>
              </c:pt>
              <c:pt idx="123">
                <c:v>06-12-18</c:v>
              </c:pt>
              <c:pt idx="124">
                <c:v>07-12-18</c:v>
              </c:pt>
              <c:pt idx="125">
                <c:v>10-12-18</c:v>
              </c:pt>
              <c:pt idx="126">
                <c:v>11-12-18</c:v>
              </c:pt>
              <c:pt idx="127">
                <c:v>12-12-18</c:v>
              </c:pt>
              <c:pt idx="128">
                <c:v>13-12-18</c:v>
              </c:pt>
              <c:pt idx="129">
                <c:v>14-12-18</c:v>
              </c:pt>
              <c:pt idx="130">
                <c:v>17-12-18</c:v>
              </c:pt>
              <c:pt idx="131">
                <c:v>18-12-18</c:v>
              </c:pt>
              <c:pt idx="132">
                <c:v>19-12-18</c:v>
              </c:pt>
              <c:pt idx="133">
                <c:v>20-12-18</c:v>
              </c:pt>
              <c:pt idx="134">
                <c:v>21-12-18</c:v>
              </c:pt>
              <c:pt idx="135">
                <c:v>24-12-18</c:v>
              </c:pt>
              <c:pt idx="136">
                <c:v>26-12-18</c:v>
              </c:pt>
              <c:pt idx="137">
                <c:v>27-12-18</c:v>
              </c:pt>
              <c:pt idx="138">
                <c:v>28-12-18</c:v>
              </c:pt>
              <c:pt idx="139">
                <c:v>31-12-18</c:v>
              </c:pt>
              <c:pt idx="140">
                <c:v>02-01-19</c:v>
              </c:pt>
              <c:pt idx="141">
                <c:v>03-01-19</c:v>
              </c:pt>
              <c:pt idx="142">
                <c:v>04-01-19</c:v>
              </c:pt>
              <c:pt idx="143">
                <c:v>07-01-19</c:v>
              </c:pt>
              <c:pt idx="144">
                <c:v>08-01-19</c:v>
              </c:pt>
              <c:pt idx="145">
                <c:v>09-01-19</c:v>
              </c:pt>
              <c:pt idx="146">
                <c:v>10-01-19</c:v>
              </c:pt>
            </c:strLit>
          </c:cat>
          <c:val>
            <c:numLit>
              <c:formatCode>General</c:formatCode>
              <c:ptCount val="147"/>
              <c:pt idx="0">
                <c:v>6678.385500575374</c:v>
              </c:pt>
              <c:pt idx="1">
                <c:v>6594.5617647058825</c:v>
              </c:pt>
              <c:pt idx="2">
                <c:v>6567.088235294118</c:v>
              </c:pt>
              <c:pt idx="3">
                <c:v>6584.3004566210047</c:v>
              </c:pt>
              <c:pt idx="4">
                <c:v>7018.3984045049274</c:v>
              </c:pt>
              <c:pt idx="5">
                <c:v>7828.8254364089771</c:v>
              </c:pt>
              <c:pt idx="6">
                <c:v>7304.842359767892</c:v>
              </c:pt>
              <c:pt idx="7">
                <c:v>6992.8210526315788</c:v>
              </c:pt>
              <c:pt idx="8">
                <c:v>7071.3612586037361</c:v>
              </c:pt>
              <c:pt idx="9">
                <c:v>7128.4338601112086</c:v>
              </c:pt>
              <c:pt idx="10">
                <c:v>6916.9978479196552</c:v>
              </c:pt>
              <c:pt idx="11">
                <c:v>7028.9113193943767</c:v>
              </c:pt>
              <c:pt idx="12">
                <c:v>6869.3210385828679</c:v>
              </c:pt>
              <c:pt idx="13">
                <c:v>7364.9232547387883</c:v>
              </c:pt>
              <c:pt idx="14">
                <c:v>6574.9316489961648</c:v>
              </c:pt>
              <c:pt idx="15">
                <c:v>6628.9516523867806</c:v>
              </c:pt>
              <c:pt idx="16">
                <c:v>6571.1163636363635</c:v>
              </c:pt>
              <c:pt idx="17">
                <c:v>6708.5842232173618</c:v>
              </c:pt>
              <c:pt idx="18">
                <c:v>6788.8556197245671</c:v>
              </c:pt>
              <c:pt idx="19">
                <c:v>6818.6565631874846</c:v>
              </c:pt>
              <c:pt idx="20">
                <c:v>6996.9100696643445</c:v>
              </c:pt>
              <c:pt idx="21">
                <c:v>7076.5498449268944</c:v>
              </c:pt>
              <c:pt idx="22">
                <c:v>7712.5989632422243</c:v>
              </c:pt>
              <c:pt idx="23">
                <c:v>7803.7128055260364</c:v>
              </c:pt>
              <c:pt idx="24">
                <c:v>7142.1936708860758</c:v>
              </c:pt>
              <c:pt idx="25">
                <c:v>7299.2124374864097</c:v>
              </c:pt>
              <c:pt idx="26">
                <c:v>7120.4826608506</c:v>
              </c:pt>
              <c:pt idx="27">
                <c:v>6850.4807131280386</c:v>
              </c:pt>
              <c:pt idx="28">
                <c:v>7567.6965330932017</c:v>
              </c:pt>
              <c:pt idx="29">
                <c:v>6821.0339943342778</c:v>
              </c:pt>
              <c:pt idx="30">
                <c:v>7362.5072192304688</c:v>
              </c:pt>
              <c:pt idx="31">
                <c:v>6680.4785801713588</c:v>
              </c:pt>
              <c:pt idx="32">
                <c:v>7454.1470459518596</c:v>
              </c:pt>
              <c:pt idx="33">
                <c:v>7323.7634408602153</c:v>
              </c:pt>
              <c:pt idx="34">
                <c:v>6833.7512790240062</c:v>
              </c:pt>
              <c:pt idx="35">
                <c:v>7024.2735346358795</c:v>
              </c:pt>
              <c:pt idx="36">
                <c:v>6147.6489910839982</c:v>
              </c:pt>
              <c:pt idx="37">
                <c:v>6349.3209802749552</c:v>
              </c:pt>
              <c:pt idx="38">
                <c:v>6573.5170583775589</c:v>
              </c:pt>
              <c:pt idx="39">
                <c:v>6631.641837968561</c:v>
              </c:pt>
              <c:pt idx="40">
                <c:v>6723.5582504741651</c:v>
              </c:pt>
              <c:pt idx="41">
                <c:v>6871.9705954422934</c:v>
              </c:pt>
              <c:pt idx="42">
                <c:v>7464.5749185667755</c:v>
              </c:pt>
              <c:pt idx="43">
                <c:v>7118.8726039900903</c:v>
              </c:pt>
              <c:pt idx="44">
                <c:v>7543.6054721977052</c:v>
              </c:pt>
              <c:pt idx="45">
                <c:v>7819.1178082191782</c:v>
              </c:pt>
              <c:pt idx="46">
                <c:v>7605.6960985626283</c:v>
              </c:pt>
              <c:pt idx="47">
                <c:v>7821.2784011220192</c:v>
              </c:pt>
              <c:pt idx="48">
                <c:v>7967.9749703312118</c:v>
              </c:pt>
              <c:pt idx="49">
                <c:v>8461.3296120569357</c:v>
              </c:pt>
              <c:pt idx="50">
                <c:v>8113.245508982036</c:v>
              </c:pt>
              <c:pt idx="51">
                <c:v>8412.7843295638122</c:v>
              </c:pt>
              <c:pt idx="52">
                <c:v>8780.0483602001113</c:v>
              </c:pt>
              <c:pt idx="53">
                <c:v>10163.07861060329</c:v>
              </c:pt>
              <c:pt idx="54">
                <c:v>10882.203899721448</c:v>
              </c:pt>
              <c:pt idx="55">
                <c:v>11494.489022111491</c:v>
              </c:pt>
              <c:pt idx="56">
                <c:v>11922.628536285363</c:v>
              </c:pt>
              <c:pt idx="57">
                <c:v>11215.422744128553</c:v>
              </c:pt>
              <c:pt idx="58">
                <c:v>11915.048210966543</c:v>
              </c:pt>
              <c:pt idx="59">
                <c:v>11892.54725848564</c:v>
              </c:pt>
              <c:pt idx="60">
                <c:v>11789.282711508145</c:v>
              </c:pt>
              <c:pt idx="61">
                <c:v>11352.423019022855</c:v>
              </c:pt>
              <c:pt idx="62">
                <c:v>11824.995154297372</c:v>
              </c:pt>
              <c:pt idx="63">
                <c:v>11173.960507069722</c:v>
              </c:pt>
              <c:pt idx="64">
                <c:v>11601.867072290399</c:v>
              </c:pt>
              <c:pt idx="65">
                <c:v>11533.14559659091</c:v>
              </c:pt>
              <c:pt idx="66">
                <c:v>11005.526847757423</c:v>
              </c:pt>
              <c:pt idx="67">
                <c:v>11399.49774132192</c:v>
              </c:pt>
              <c:pt idx="68">
                <c:v>11796.896907216495</c:v>
              </c:pt>
              <c:pt idx="69">
                <c:v>10652.953914767097</c:v>
              </c:pt>
              <c:pt idx="70">
                <c:v>11305.929104477613</c:v>
              </c:pt>
              <c:pt idx="71">
                <c:v>11887.869986168742</c:v>
              </c:pt>
              <c:pt idx="72">
                <c:v>11585.875718390804</c:v>
              </c:pt>
              <c:pt idx="73">
                <c:v>13201.225357557016</c:v>
              </c:pt>
              <c:pt idx="74">
                <c:v>13409.243704839062</c:v>
              </c:pt>
              <c:pt idx="75">
                <c:v>12615.649920255184</c:v>
              </c:pt>
              <c:pt idx="76">
                <c:v>13860.351738926489</c:v>
              </c:pt>
              <c:pt idx="77">
                <c:v>13714.567422434367</c:v>
              </c:pt>
              <c:pt idx="78">
                <c:v>12870.286466398265</c:v>
              </c:pt>
              <c:pt idx="79">
                <c:v>14691.138778747027</c:v>
              </c:pt>
              <c:pt idx="80">
                <c:v>15016.000482858522</c:v>
              </c:pt>
              <c:pt idx="81">
                <c:v>14863.704154427192</c:v>
              </c:pt>
              <c:pt idx="82">
                <c:v>15367.476793248945</c:v>
              </c:pt>
              <c:pt idx="83">
                <c:v>15172.122045718714</c:v>
              </c:pt>
              <c:pt idx="84">
                <c:v>15254.865083375442</c:v>
              </c:pt>
              <c:pt idx="85">
                <c:v>14539.811934294334</c:v>
              </c:pt>
              <c:pt idx="86">
                <c:v>15178.024045261669</c:v>
              </c:pt>
              <c:pt idx="87">
                <c:v>14314.132577100319</c:v>
              </c:pt>
              <c:pt idx="88">
                <c:v>14167.377615062762</c:v>
              </c:pt>
              <c:pt idx="89">
                <c:v>14222.717179294823</c:v>
              </c:pt>
              <c:pt idx="90">
                <c:v>14725.141735918744</c:v>
              </c:pt>
              <c:pt idx="91">
                <c:v>14475.778266331658</c:v>
              </c:pt>
              <c:pt idx="92">
                <c:v>14331.561133200796</c:v>
              </c:pt>
              <c:pt idx="93">
                <c:v>14856.083697688944</c:v>
              </c:pt>
              <c:pt idx="94">
                <c:v>13945.89389617798</c:v>
              </c:pt>
              <c:pt idx="95">
                <c:v>14638.579259936045</c:v>
              </c:pt>
              <c:pt idx="96">
                <c:v>13986.522637013502</c:v>
              </c:pt>
              <c:pt idx="97">
                <c:v>12002.205649717514</c:v>
              </c:pt>
              <c:pt idx="98">
                <c:v>13625.138255033557</c:v>
              </c:pt>
              <c:pt idx="99">
                <c:v>13081.145790554414</c:v>
              </c:pt>
              <c:pt idx="100">
                <c:v>13063.836702954899</c:v>
              </c:pt>
              <c:pt idx="101">
                <c:v>13227.447516641065</c:v>
              </c:pt>
              <c:pt idx="102">
                <c:v>13737.167446211413</c:v>
              </c:pt>
              <c:pt idx="103">
                <c:v>11884.196972852878</c:v>
              </c:pt>
              <c:pt idx="104">
                <c:v>11594.130911583276</c:v>
              </c:pt>
              <c:pt idx="105">
                <c:v>12392.042128603105</c:v>
              </c:pt>
              <c:pt idx="106">
                <c:v>11168.487255483105</c:v>
              </c:pt>
              <c:pt idx="107">
                <c:v>11429.170803533867</c:v>
              </c:pt>
              <c:pt idx="108">
                <c:v>10445.83766039988</c:v>
              </c:pt>
              <c:pt idx="109">
                <c:v>11710.269061121613</c:v>
              </c:pt>
              <c:pt idx="110">
                <c:v>10302.849385245901</c:v>
              </c:pt>
              <c:pt idx="111">
                <c:v>8933.7380339680913</c:v>
              </c:pt>
              <c:pt idx="112">
                <c:v>9645.4100759921184</c:v>
              </c:pt>
              <c:pt idx="113">
                <c:v>9246.7858695652176</c:v>
              </c:pt>
              <c:pt idx="114">
                <c:v>8843.6920077972718</c:v>
              </c:pt>
              <c:pt idx="115">
                <c:v>7453.7915057915061</c:v>
              </c:pt>
              <c:pt idx="116">
                <c:v>7571.3632385120354</c:v>
              </c:pt>
              <c:pt idx="117">
                <c:v>7841.1240875912408</c:v>
              </c:pt>
              <c:pt idx="118">
                <c:v>7133.2929384965828</c:v>
              </c:pt>
              <c:pt idx="119">
                <c:v>6539.838042269188</c:v>
              </c:pt>
              <c:pt idx="120">
                <c:v>7576.7543520309482</c:v>
              </c:pt>
              <c:pt idx="121">
                <c:v>6339.4933029353097</c:v>
              </c:pt>
              <c:pt idx="122">
                <c:v>5550.1126871552406</c:v>
              </c:pt>
              <c:pt idx="123">
                <c:v>4976.6402920451656</c:v>
              </c:pt>
              <c:pt idx="124">
                <c:v>5347.3811349693251</c:v>
              </c:pt>
              <c:pt idx="125">
                <c:v>5941.0931480462305</c:v>
              </c:pt>
              <c:pt idx="126">
                <c:v>5492.9783705839945</c:v>
              </c:pt>
              <c:pt idx="127">
                <c:v>4641.3015873015875</c:v>
              </c:pt>
              <c:pt idx="128">
                <c:v>5811.9016152716595</c:v>
              </c:pt>
              <c:pt idx="129">
                <c:v>4507.4365482233507</c:v>
              </c:pt>
              <c:pt idx="130">
                <c:v>5407.8933054393301</c:v>
              </c:pt>
              <c:pt idx="131">
                <c:v>4383.5924617196706</c:v>
              </c:pt>
              <c:pt idx="132">
                <c:v>4420.5086419753088</c:v>
              </c:pt>
              <c:pt idx="133">
                <c:v>4385.1822178798238</c:v>
              </c:pt>
              <c:pt idx="134">
                <c:v>5008.3182805036904</c:v>
              </c:pt>
              <c:pt idx="135">
                <c:v>5537.903605592347</c:v>
              </c:pt>
              <c:pt idx="136">
                <c:v>3733.8240802675587</c:v>
              </c:pt>
              <c:pt idx="137">
                <c:v>4201.0911091549297</c:v>
              </c:pt>
              <c:pt idx="138">
                <c:v>4709.583877995643</c:v>
              </c:pt>
              <c:pt idx="139">
                <c:v>5091.451721809588</c:v>
              </c:pt>
              <c:pt idx="140">
                <c:v>3732.7663734115349</c:v>
              </c:pt>
              <c:pt idx="141">
                <c:v>3967.2385489190178</c:v>
              </c:pt>
              <c:pt idx="142">
                <c:v>3652.0060569351908</c:v>
              </c:pt>
              <c:pt idx="143">
                <c:v>3956.8541666666665</c:v>
              </c:pt>
              <c:pt idx="144">
                <c:v>3928.2110469909317</c:v>
              </c:pt>
              <c:pt idx="145">
                <c:v>4205.0346954510405</c:v>
              </c:pt>
              <c:pt idx="146">
                <c:v>4083.1553643724696</c:v>
              </c:pt>
            </c:numLit>
          </c:val>
          <c:smooth val="0"/>
          <c:extLst>
            <c:ext xmlns:c16="http://schemas.microsoft.com/office/drawing/2014/chart" uri="{C3380CC4-5D6E-409C-BE32-E72D297353CC}">
              <c16:uniqueId val="{00000001-1BBF-42E2-BBC3-5FF10F347949}"/>
            </c:ext>
          </c:extLst>
        </c:ser>
        <c:dLbls>
          <c:showLegendKey val="0"/>
          <c:showVal val="0"/>
          <c:showCatName val="0"/>
          <c:showSerName val="0"/>
          <c:showPercent val="0"/>
          <c:showBubbleSize val="0"/>
        </c:dLbls>
        <c:smooth val="0"/>
        <c:axId val="654292959"/>
        <c:axId val="530911807"/>
      </c:lineChart>
      <c:catAx>
        <c:axId val="654292959"/>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0911807"/>
        <c:crosses val="autoZero"/>
        <c:auto val="1"/>
        <c:lblAlgn val="ctr"/>
        <c:lblOffset val="100"/>
        <c:noMultiLvlLbl val="0"/>
      </c:catAx>
      <c:valAx>
        <c:axId val="530911807"/>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54292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000" b="1" i="0" u="none" strike="noStrike" baseline="0">
                <a:solidFill>
                  <a:srgbClr val="000000"/>
                </a:solidFill>
                <a:latin typeface="Arial"/>
                <a:cs typeface="Arial"/>
              </a:rPr>
              <a:t>Gráfico 3. Precio diario de papa en los mercados mayoristas según mercado  ($ nominales con IVA / 25 kilos)</a:t>
            </a:r>
          </a:p>
        </c:rich>
      </c:tx>
      <c:layout>
        <c:manualLayout>
          <c:xMode val="edge"/>
          <c:yMode val="edge"/>
          <c:x val="9.4180543816203693E-2"/>
          <c:y val="2.1848876930584699E-2"/>
        </c:manualLayout>
      </c:layout>
      <c:overlay val="0"/>
      <c:spPr>
        <a:noFill/>
        <a:ln w="25400">
          <a:noFill/>
        </a:ln>
      </c:spPr>
    </c:title>
    <c:autoTitleDeleted val="0"/>
    <c:plotArea>
      <c:layout>
        <c:manualLayout>
          <c:layoutTarget val="inner"/>
          <c:xMode val="edge"/>
          <c:yMode val="edge"/>
          <c:x val="6.9132764846238606E-2"/>
          <c:y val="0.11138558313259456"/>
          <c:w val="0.75837937887821805"/>
          <c:h val="0.69227600440944792"/>
        </c:manualLayout>
      </c:layout>
      <c:lineChart>
        <c:grouping val="standard"/>
        <c:varyColors val="0"/>
        <c:ser>
          <c:idx val="0"/>
          <c:order val="0"/>
          <c:tx>
            <c:strRef>
              <c:f>'precio mayorista3'!$C$5</c:f>
              <c:strCache>
                <c:ptCount val="1"/>
                <c:pt idx="0">
                  <c:v>Agrícola del Norte de Arica</c:v>
                </c:pt>
              </c:strCache>
            </c:strRef>
          </c:tx>
          <c:spPr>
            <a:ln w="28575" cap="rnd">
              <a:solidFill>
                <a:schemeClr val="tx2">
                  <a:lumMod val="40000"/>
                  <a:lumOff val="60000"/>
                </a:schemeClr>
              </a:solidFill>
              <a:round/>
            </a:ln>
            <a:effectLst/>
          </c:spPr>
          <c:marker>
            <c:symbol val="circle"/>
            <c:size val="5"/>
            <c:spPr>
              <a:solidFill>
                <a:schemeClr val="accent1">
                  <a:lumMod val="60000"/>
                  <a:lumOff val="40000"/>
                </a:schemeClr>
              </a:solidFill>
              <a:ln>
                <a:noFill/>
              </a:ln>
            </c:spPr>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mayorista3'!$C$6:$C$35</c:f>
              <c:numCache>
                <c:formatCode>#,##0</c:formatCode>
                <c:ptCount val="30"/>
                <c:pt idx="0">
                  <c:v>16480</c:v>
                </c:pt>
                <c:pt idx="1">
                  <c:v>15625</c:v>
                </c:pt>
                <c:pt idx="2">
                  <c:v>15519.96</c:v>
                </c:pt>
                <c:pt idx="3">
                  <c:v>16529</c:v>
                </c:pt>
                <c:pt idx="4">
                  <c:v>16500.071428571428</c:v>
                </c:pt>
                <c:pt idx="8">
                  <c:v>15500</c:v>
                </c:pt>
                <c:pt idx="9">
                  <c:v>15480</c:v>
                </c:pt>
                <c:pt idx="11">
                  <c:v>15500</c:v>
                </c:pt>
                <c:pt idx="13">
                  <c:v>15348</c:v>
                </c:pt>
                <c:pt idx="17">
                  <c:v>14500</c:v>
                </c:pt>
                <c:pt idx="18">
                  <c:v>14875</c:v>
                </c:pt>
                <c:pt idx="20">
                  <c:v>13000</c:v>
                </c:pt>
                <c:pt idx="21">
                  <c:v>10500</c:v>
                </c:pt>
                <c:pt idx="22">
                  <c:v>9559.56</c:v>
                </c:pt>
                <c:pt idx="24">
                  <c:v>7500</c:v>
                </c:pt>
                <c:pt idx="26">
                  <c:v>7500</c:v>
                </c:pt>
                <c:pt idx="27">
                  <c:v>7000</c:v>
                </c:pt>
                <c:pt idx="28">
                  <c:v>7600</c:v>
                </c:pt>
                <c:pt idx="29">
                  <c:v>7500</c:v>
                </c:pt>
              </c:numCache>
            </c:numRef>
          </c:val>
          <c:smooth val="0"/>
          <c:extLst>
            <c:ext xmlns:c16="http://schemas.microsoft.com/office/drawing/2014/chart" uri="{C3380CC4-5D6E-409C-BE32-E72D297353CC}">
              <c16:uniqueId val="{00000000-84A4-4A74-81F5-62FEAB258365}"/>
            </c:ext>
          </c:extLst>
        </c:ser>
        <c:ser>
          <c:idx val="1"/>
          <c:order val="1"/>
          <c:tx>
            <c:strRef>
              <c:f>'precio mayorista3'!$D$5</c:f>
              <c:strCache>
                <c:ptCount val="1"/>
                <c:pt idx="0">
                  <c:v>Terminal La Palmera de La Serena</c:v>
                </c:pt>
              </c:strCache>
            </c:strRef>
          </c:tx>
          <c:spPr>
            <a:ln w="28575" cap="rnd">
              <a:solidFill>
                <a:schemeClr val="accent2"/>
              </a:solidFill>
              <a:round/>
            </a:ln>
            <a:effectLst/>
          </c:spPr>
          <c:marker>
            <c:symbol val="circle"/>
            <c:size val="5"/>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mayorista3'!$D$6:$D$35</c:f>
              <c:numCache>
                <c:formatCode>#,##0</c:formatCode>
                <c:ptCount val="30"/>
                <c:pt idx="0">
                  <c:v>9750</c:v>
                </c:pt>
                <c:pt idx="1">
                  <c:v>9750</c:v>
                </c:pt>
                <c:pt idx="2">
                  <c:v>9750</c:v>
                </c:pt>
                <c:pt idx="3">
                  <c:v>9750</c:v>
                </c:pt>
                <c:pt idx="4">
                  <c:v>9750</c:v>
                </c:pt>
                <c:pt idx="5">
                  <c:v>9750</c:v>
                </c:pt>
                <c:pt idx="6">
                  <c:v>9750</c:v>
                </c:pt>
                <c:pt idx="7">
                  <c:v>7500</c:v>
                </c:pt>
                <c:pt idx="8">
                  <c:v>7500</c:v>
                </c:pt>
                <c:pt idx="9">
                  <c:v>7500</c:v>
                </c:pt>
                <c:pt idx="10">
                  <c:v>7500</c:v>
                </c:pt>
                <c:pt idx="11">
                  <c:v>6500</c:v>
                </c:pt>
                <c:pt idx="12">
                  <c:v>6500</c:v>
                </c:pt>
                <c:pt idx="13">
                  <c:v>5750</c:v>
                </c:pt>
                <c:pt idx="14">
                  <c:v>5750</c:v>
                </c:pt>
                <c:pt idx="15">
                  <c:v>5955</c:v>
                </c:pt>
                <c:pt idx="16">
                  <c:v>5750</c:v>
                </c:pt>
                <c:pt idx="17">
                  <c:v>5750</c:v>
                </c:pt>
                <c:pt idx="18">
                  <c:v>5750</c:v>
                </c:pt>
                <c:pt idx="19">
                  <c:v>5750</c:v>
                </c:pt>
                <c:pt idx="20">
                  <c:v>5250</c:v>
                </c:pt>
                <c:pt idx="21">
                  <c:v>4750</c:v>
                </c:pt>
                <c:pt idx="22">
                  <c:v>4750</c:v>
                </c:pt>
                <c:pt idx="23">
                  <c:v>4750</c:v>
                </c:pt>
                <c:pt idx="24">
                  <c:v>4750</c:v>
                </c:pt>
                <c:pt idx="25">
                  <c:v>4750</c:v>
                </c:pt>
                <c:pt idx="26">
                  <c:v>5750</c:v>
                </c:pt>
                <c:pt idx="27">
                  <c:v>5750</c:v>
                </c:pt>
                <c:pt idx="28">
                  <c:v>5750</c:v>
                </c:pt>
                <c:pt idx="29">
                  <c:v>5750</c:v>
                </c:pt>
              </c:numCache>
            </c:numRef>
          </c:val>
          <c:smooth val="0"/>
          <c:extLst>
            <c:ext xmlns:c16="http://schemas.microsoft.com/office/drawing/2014/chart" uri="{C3380CC4-5D6E-409C-BE32-E72D297353CC}">
              <c16:uniqueId val="{00000001-84A4-4A74-81F5-62FEAB258365}"/>
            </c:ext>
          </c:extLst>
        </c:ser>
        <c:ser>
          <c:idx val="2"/>
          <c:order val="2"/>
          <c:tx>
            <c:strRef>
              <c:f>'precio mayorista3'!$E$5</c:f>
              <c:strCache>
                <c:ptCount val="1"/>
                <c:pt idx="0">
                  <c:v>Femacal de La Calera</c:v>
                </c:pt>
              </c:strCache>
            </c:strRef>
          </c:tx>
          <c:spPr>
            <a:ln w="28575" cap="rnd">
              <a:solidFill>
                <a:schemeClr val="accent3"/>
              </a:solidFill>
              <a:round/>
            </a:ln>
            <a:effectLst/>
          </c:spPr>
          <c:marker>
            <c:symbol val="circle"/>
            <c:size val="5"/>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mayorista3'!$E$6:$E$35</c:f>
              <c:numCache>
                <c:formatCode>#,##0</c:formatCode>
                <c:ptCount val="30"/>
                <c:pt idx="0">
                  <c:v>6978</c:v>
                </c:pt>
                <c:pt idx="1">
                  <c:v>6028</c:v>
                </c:pt>
                <c:pt idx="2">
                  <c:v>6000</c:v>
                </c:pt>
                <c:pt idx="3">
                  <c:v>6014</c:v>
                </c:pt>
                <c:pt idx="4">
                  <c:v>6017</c:v>
                </c:pt>
                <c:pt idx="5">
                  <c:v>5865</c:v>
                </c:pt>
                <c:pt idx="6">
                  <c:v>5834</c:v>
                </c:pt>
                <c:pt idx="7">
                  <c:v>5911.2903225806449</c:v>
                </c:pt>
                <c:pt idx="8">
                  <c:v>5618.7777777777774</c:v>
                </c:pt>
                <c:pt idx="9">
                  <c:v>5279</c:v>
                </c:pt>
                <c:pt idx="10">
                  <c:v>5365</c:v>
                </c:pt>
                <c:pt idx="11">
                  <c:v>5200</c:v>
                </c:pt>
                <c:pt idx="12">
                  <c:v>5365</c:v>
                </c:pt>
                <c:pt idx="13">
                  <c:v>4720</c:v>
                </c:pt>
                <c:pt idx="14">
                  <c:v>4777</c:v>
                </c:pt>
                <c:pt idx="15">
                  <c:v>4830</c:v>
                </c:pt>
                <c:pt idx="16">
                  <c:v>4250</c:v>
                </c:pt>
                <c:pt idx="17">
                  <c:v>4115</c:v>
                </c:pt>
                <c:pt idx="18">
                  <c:v>3865</c:v>
                </c:pt>
                <c:pt idx="19">
                  <c:v>4028</c:v>
                </c:pt>
                <c:pt idx="20">
                  <c:v>3967</c:v>
                </c:pt>
                <c:pt idx="21">
                  <c:v>4256</c:v>
                </c:pt>
                <c:pt idx="22">
                  <c:v>3790</c:v>
                </c:pt>
                <c:pt idx="23">
                  <c:v>4000</c:v>
                </c:pt>
                <c:pt idx="24">
                  <c:v>3880</c:v>
                </c:pt>
                <c:pt idx="25">
                  <c:v>4019</c:v>
                </c:pt>
                <c:pt idx="26">
                  <c:v>4066.6456692913384</c:v>
                </c:pt>
                <c:pt idx="27">
                  <c:v>3946</c:v>
                </c:pt>
                <c:pt idx="28">
                  <c:v>3943</c:v>
                </c:pt>
                <c:pt idx="29">
                  <c:v>3979</c:v>
                </c:pt>
              </c:numCache>
            </c:numRef>
          </c:val>
          <c:smooth val="0"/>
          <c:extLst>
            <c:ext xmlns:c16="http://schemas.microsoft.com/office/drawing/2014/chart" uri="{C3380CC4-5D6E-409C-BE32-E72D297353CC}">
              <c16:uniqueId val="{00000002-84A4-4A74-81F5-62FEAB258365}"/>
            </c:ext>
          </c:extLst>
        </c:ser>
        <c:ser>
          <c:idx val="3"/>
          <c:order val="3"/>
          <c:tx>
            <c:strRef>
              <c:f>'precio mayorista3'!$F$5</c:f>
              <c:strCache>
                <c:ptCount val="1"/>
                <c:pt idx="0">
                  <c:v>Central Lo Valledor de Santiago</c:v>
                </c:pt>
              </c:strCache>
            </c:strRef>
          </c:tx>
          <c:spPr>
            <a:ln w="28575" cap="rnd">
              <a:solidFill>
                <a:schemeClr val="accent4"/>
              </a:solidFill>
              <a:round/>
            </a:ln>
            <a:effectLst/>
          </c:spPr>
          <c:marker>
            <c:symbol val="circle"/>
            <c:size val="5"/>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mayorista3'!$F$6:$F$35</c:f>
              <c:numCache>
                <c:formatCode>#,##0</c:formatCode>
                <c:ptCount val="30"/>
                <c:pt idx="0">
                  <c:v>6892.4461538461537</c:v>
                </c:pt>
                <c:pt idx="1">
                  <c:v>6664.5677419354843</c:v>
                </c:pt>
                <c:pt idx="2">
                  <c:v>4892.7337662337659</c:v>
                </c:pt>
                <c:pt idx="3">
                  <c:v>5560.08</c:v>
                </c:pt>
                <c:pt idx="4">
                  <c:v>4955.7470588235292</c:v>
                </c:pt>
                <c:pt idx="5">
                  <c:v>4880.16</c:v>
                </c:pt>
                <c:pt idx="6">
                  <c:v>4656.0167597765367</c:v>
                </c:pt>
                <c:pt idx="7">
                  <c:v>4826.6000000000004</c:v>
                </c:pt>
                <c:pt idx="8">
                  <c:v>5128.8453608247419</c:v>
                </c:pt>
                <c:pt idx="9">
                  <c:v>4101.5279187817259</c:v>
                </c:pt>
                <c:pt idx="10">
                  <c:v>4057.9538461538464</c:v>
                </c:pt>
                <c:pt idx="11">
                  <c:v>4309.692708333333</c:v>
                </c:pt>
                <c:pt idx="12">
                  <c:v>4147.7346938775509</c:v>
                </c:pt>
                <c:pt idx="13">
                  <c:v>4273.0707070707067</c:v>
                </c:pt>
                <c:pt idx="14">
                  <c:v>4081.8256410256408</c:v>
                </c:pt>
                <c:pt idx="15">
                  <c:v>3891.4216867469881</c:v>
                </c:pt>
                <c:pt idx="16">
                  <c:v>4144.7105263157891</c:v>
                </c:pt>
                <c:pt idx="17">
                  <c:v>3597.7432432432433</c:v>
                </c:pt>
                <c:pt idx="18">
                  <c:v>4126.68</c:v>
                </c:pt>
                <c:pt idx="19">
                  <c:v>3536.7339449541282</c:v>
                </c:pt>
                <c:pt idx="20">
                  <c:v>3613.4417177914111</c:v>
                </c:pt>
                <c:pt idx="21">
                  <c:v>3473.9894736842107</c:v>
                </c:pt>
                <c:pt idx="22">
                  <c:v>3998.0332409972298</c:v>
                </c:pt>
                <c:pt idx="23">
                  <c:v>3325.939393939394</c:v>
                </c:pt>
                <c:pt idx="24">
                  <c:v>3183.4593023255816</c:v>
                </c:pt>
                <c:pt idx="25">
                  <c:v>3136.8105263157895</c:v>
                </c:pt>
                <c:pt idx="26">
                  <c:v>3582.1772151898736</c:v>
                </c:pt>
                <c:pt idx="27">
                  <c:v>3443.96875</c:v>
                </c:pt>
                <c:pt idx="28">
                  <c:v>3608</c:v>
                </c:pt>
                <c:pt idx="29">
                  <c:v>3713.080882352941</c:v>
                </c:pt>
              </c:numCache>
            </c:numRef>
          </c:val>
          <c:smooth val="0"/>
          <c:extLst>
            <c:ext xmlns:c16="http://schemas.microsoft.com/office/drawing/2014/chart" uri="{C3380CC4-5D6E-409C-BE32-E72D297353CC}">
              <c16:uniqueId val="{00000003-84A4-4A74-81F5-62FEAB258365}"/>
            </c:ext>
          </c:extLst>
        </c:ser>
        <c:ser>
          <c:idx val="4"/>
          <c:order val="4"/>
          <c:tx>
            <c:strRef>
              <c:f>'precio mayorista3'!$G$5</c:f>
              <c:strCache>
                <c:ptCount val="1"/>
                <c:pt idx="0">
                  <c:v>Vega Central Mapocho de Santiago</c:v>
                </c:pt>
              </c:strCache>
            </c:strRef>
          </c:tx>
          <c:spPr>
            <a:ln w="28575" cap="rnd">
              <a:solidFill>
                <a:schemeClr val="accent5"/>
              </a:solidFill>
              <a:round/>
            </a:ln>
            <a:effectLst/>
          </c:spPr>
          <c:marker>
            <c:symbol val="circle"/>
            <c:size val="5"/>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mayorista3'!$G$6:$G$35</c:f>
              <c:numCache>
                <c:formatCode>#,##0</c:formatCode>
                <c:ptCount val="30"/>
                <c:pt idx="0">
                  <c:v>8471.9622641509432</c:v>
                </c:pt>
                <c:pt idx="1">
                  <c:v>7483.5</c:v>
                </c:pt>
                <c:pt idx="2">
                  <c:v>8562.5</c:v>
                </c:pt>
                <c:pt idx="3">
                  <c:v>8894.4736842105267</c:v>
                </c:pt>
                <c:pt idx="4">
                  <c:v>7743.4871794871797</c:v>
                </c:pt>
                <c:pt idx="5">
                  <c:v>7526.7162162162158</c:v>
                </c:pt>
                <c:pt idx="6">
                  <c:v>8000</c:v>
                </c:pt>
                <c:pt idx="7">
                  <c:v>7166.833333333333</c:v>
                </c:pt>
                <c:pt idx="8">
                  <c:v>9663.2022471910113</c:v>
                </c:pt>
                <c:pt idx="9">
                  <c:v>7657.304761904762</c:v>
                </c:pt>
                <c:pt idx="10">
                  <c:v>7280.6315789473683</c:v>
                </c:pt>
                <c:pt idx="11">
                  <c:v>8393.442622950819</c:v>
                </c:pt>
                <c:pt idx="13">
                  <c:v>7536</c:v>
                </c:pt>
                <c:pt idx="14">
                  <c:v>6874.8660714285716</c:v>
                </c:pt>
                <c:pt idx="15">
                  <c:v>7091</c:v>
                </c:pt>
                <c:pt idx="16">
                  <c:v>6525.5593220338988</c:v>
                </c:pt>
                <c:pt idx="17">
                  <c:v>6333</c:v>
                </c:pt>
                <c:pt idx="18">
                  <c:v>6429</c:v>
                </c:pt>
                <c:pt idx="19">
                  <c:v>6667</c:v>
                </c:pt>
                <c:pt idx="20">
                  <c:v>5333</c:v>
                </c:pt>
                <c:pt idx="21">
                  <c:v>5947</c:v>
                </c:pt>
                <c:pt idx="22">
                  <c:v>5999.6923076923076</c:v>
                </c:pt>
                <c:pt idx="23">
                  <c:v>6571.4285714285716</c:v>
                </c:pt>
                <c:pt idx="24">
                  <c:v>6465.0422535211264</c:v>
                </c:pt>
                <c:pt idx="25">
                  <c:v>6378.7368421052633</c:v>
                </c:pt>
                <c:pt idx="26">
                  <c:v>5391</c:v>
                </c:pt>
                <c:pt idx="27">
                  <c:v>5975.8536585365855</c:v>
                </c:pt>
                <c:pt idx="28">
                  <c:v>5400</c:v>
                </c:pt>
                <c:pt idx="29">
                  <c:v>5484</c:v>
                </c:pt>
              </c:numCache>
            </c:numRef>
          </c:val>
          <c:smooth val="0"/>
          <c:extLst>
            <c:ext xmlns:c16="http://schemas.microsoft.com/office/drawing/2014/chart" uri="{C3380CC4-5D6E-409C-BE32-E72D297353CC}">
              <c16:uniqueId val="{00000004-84A4-4A74-81F5-62FEAB258365}"/>
            </c:ext>
          </c:extLst>
        </c:ser>
        <c:ser>
          <c:idx val="5"/>
          <c:order val="5"/>
          <c:tx>
            <c:strRef>
              <c:f>'precio mayorista3'!$H$5</c:f>
              <c:strCache>
                <c:ptCount val="1"/>
                <c:pt idx="0">
                  <c:v>Macroferia Regional de Talca</c:v>
                </c:pt>
              </c:strCache>
            </c:strRef>
          </c:tx>
          <c:spPr>
            <a:ln w="28575" cap="rnd">
              <a:solidFill>
                <a:schemeClr val="accent6"/>
              </a:solidFill>
              <a:round/>
            </a:ln>
            <a:effectLst/>
          </c:spPr>
          <c:marker>
            <c:symbol val="circle"/>
            <c:size val="5"/>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mayorista3'!$H$6:$H$35</c:f>
              <c:numCache>
                <c:formatCode>#,##0</c:formatCode>
                <c:ptCount val="30"/>
                <c:pt idx="0">
                  <c:v>4500</c:v>
                </c:pt>
                <c:pt idx="1">
                  <c:v>4666.666666666667</c:v>
                </c:pt>
                <c:pt idx="2">
                  <c:v>4250</c:v>
                </c:pt>
                <c:pt idx="3">
                  <c:v>4000</c:v>
                </c:pt>
                <c:pt idx="4">
                  <c:v>4000</c:v>
                </c:pt>
                <c:pt idx="5">
                  <c:v>4000</c:v>
                </c:pt>
                <c:pt idx="6">
                  <c:v>4000</c:v>
                </c:pt>
                <c:pt idx="7">
                  <c:v>4000</c:v>
                </c:pt>
                <c:pt idx="8">
                  <c:v>3500</c:v>
                </c:pt>
                <c:pt idx="9">
                  <c:v>3500</c:v>
                </c:pt>
                <c:pt idx="10">
                  <c:v>3500</c:v>
                </c:pt>
                <c:pt idx="11">
                  <c:v>3500</c:v>
                </c:pt>
                <c:pt idx="12">
                  <c:v>3500</c:v>
                </c:pt>
                <c:pt idx="13">
                  <c:v>3500</c:v>
                </c:pt>
                <c:pt idx="14">
                  <c:v>3214</c:v>
                </c:pt>
                <c:pt idx="16">
                  <c:v>3500</c:v>
                </c:pt>
                <c:pt idx="17">
                  <c:v>3000</c:v>
                </c:pt>
                <c:pt idx="18">
                  <c:v>2500</c:v>
                </c:pt>
                <c:pt idx="19">
                  <c:v>2500</c:v>
                </c:pt>
                <c:pt idx="20">
                  <c:v>2500</c:v>
                </c:pt>
                <c:pt idx="21">
                  <c:v>2500</c:v>
                </c:pt>
                <c:pt idx="22">
                  <c:v>3000</c:v>
                </c:pt>
                <c:pt idx="23">
                  <c:v>2500</c:v>
                </c:pt>
                <c:pt idx="24">
                  <c:v>2833.3333333333335</c:v>
                </c:pt>
                <c:pt idx="25">
                  <c:v>2500</c:v>
                </c:pt>
                <c:pt idx="26">
                  <c:v>2666.6666666666665</c:v>
                </c:pt>
                <c:pt idx="27">
                  <c:v>2619</c:v>
                </c:pt>
                <c:pt idx="28">
                  <c:v>2500</c:v>
                </c:pt>
                <c:pt idx="29">
                  <c:v>2500</c:v>
                </c:pt>
              </c:numCache>
            </c:numRef>
          </c:val>
          <c:smooth val="0"/>
          <c:extLst>
            <c:ext xmlns:c16="http://schemas.microsoft.com/office/drawing/2014/chart" uri="{C3380CC4-5D6E-409C-BE32-E72D297353CC}">
              <c16:uniqueId val="{00000005-84A4-4A74-81F5-62FEAB258365}"/>
            </c:ext>
          </c:extLst>
        </c:ser>
        <c:ser>
          <c:idx val="6"/>
          <c:order val="6"/>
          <c:tx>
            <c:strRef>
              <c:f>'precio mayorista3'!$I$5</c:f>
              <c:strCache>
                <c:ptCount val="1"/>
                <c:pt idx="0">
                  <c:v>Terminal Hortofrutícola de Chillán</c:v>
                </c:pt>
              </c:strCache>
            </c:strRef>
          </c:tx>
          <c:spPr>
            <a:ln w="28575" cap="rnd">
              <a:solidFill>
                <a:schemeClr val="accent1">
                  <a:lumMod val="60000"/>
                </a:schemeClr>
              </a:solidFill>
              <a:round/>
            </a:ln>
            <a:effectLst/>
          </c:spPr>
          <c:marker>
            <c:symbol val="circle"/>
            <c:size val="5"/>
            <c:spPr>
              <a:solidFill>
                <a:schemeClr val="accent1">
                  <a:lumMod val="50000"/>
                </a:schemeClr>
              </a:solidFill>
              <a:ln>
                <a:noFill/>
              </a:ln>
            </c:spPr>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mayorista3'!$I$6:$I$35</c:f>
              <c:numCache>
                <c:formatCode>#,##0</c:formatCode>
                <c:ptCount val="30"/>
                <c:pt idx="0">
                  <c:v>5737</c:v>
                </c:pt>
                <c:pt idx="1">
                  <c:v>5268</c:v>
                </c:pt>
                <c:pt idx="2">
                  <c:v>5214</c:v>
                </c:pt>
                <c:pt idx="3">
                  <c:v>4914</c:v>
                </c:pt>
                <c:pt idx="4">
                  <c:v>4333</c:v>
                </c:pt>
                <c:pt idx="5">
                  <c:v>4192</c:v>
                </c:pt>
                <c:pt idx="6">
                  <c:v>4222</c:v>
                </c:pt>
                <c:pt idx="7">
                  <c:v>3920</c:v>
                </c:pt>
                <c:pt idx="8">
                  <c:v>4120</c:v>
                </c:pt>
                <c:pt idx="9">
                  <c:v>4188</c:v>
                </c:pt>
                <c:pt idx="10">
                  <c:v>3933</c:v>
                </c:pt>
                <c:pt idx="11">
                  <c:v>3800</c:v>
                </c:pt>
                <c:pt idx="12">
                  <c:v>3733</c:v>
                </c:pt>
                <c:pt idx="13">
                  <c:v>3750</c:v>
                </c:pt>
                <c:pt idx="14">
                  <c:v>3750</c:v>
                </c:pt>
                <c:pt idx="15">
                  <c:v>3750</c:v>
                </c:pt>
                <c:pt idx="16">
                  <c:v>3250</c:v>
                </c:pt>
                <c:pt idx="17">
                  <c:v>3750</c:v>
                </c:pt>
                <c:pt idx="18">
                  <c:v>3909</c:v>
                </c:pt>
                <c:pt idx="19">
                  <c:v>2750</c:v>
                </c:pt>
                <c:pt idx="20">
                  <c:v>2750</c:v>
                </c:pt>
                <c:pt idx="22">
                  <c:v>3250</c:v>
                </c:pt>
                <c:pt idx="23">
                  <c:v>3250</c:v>
                </c:pt>
                <c:pt idx="24">
                  <c:v>2750</c:v>
                </c:pt>
                <c:pt idx="25">
                  <c:v>2650</c:v>
                </c:pt>
                <c:pt idx="26">
                  <c:v>2750</c:v>
                </c:pt>
                <c:pt idx="27">
                  <c:v>2750</c:v>
                </c:pt>
                <c:pt idx="28">
                  <c:v>3000</c:v>
                </c:pt>
                <c:pt idx="29">
                  <c:v>3250</c:v>
                </c:pt>
              </c:numCache>
            </c:numRef>
          </c:val>
          <c:smooth val="0"/>
          <c:extLst>
            <c:ext xmlns:c16="http://schemas.microsoft.com/office/drawing/2014/chart" uri="{C3380CC4-5D6E-409C-BE32-E72D297353CC}">
              <c16:uniqueId val="{00000006-84A4-4A74-81F5-62FEAB258365}"/>
            </c:ext>
          </c:extLst>
        </c:ser>
        <c:ser>
          <c:idx val="7"/>
          <c:order val="7"/>
          <c:tx>
            <c:strRef>
              <c:f>'precio mayorista3'!$J$5</c:f>
              <c:strCache>
                <c:ptCount val="1"/>
                <c:pt idx="0">
                  <c:v>Vega Monumental Concepción</c:v>
                </c:pt>
              </c:strCache>
            </c:strRef>
          </c:tx>
          <c:spPr>
            <a:ln w="28575" cap="rnd">
              <a:solidFill>
                <a:schemeClr val="accent2">
                  <a:lumMod val="60000"/>
                </a:schemeClr>
              </a:solidFill>
              <a:round/>
            </a:ln>
            <a:effectLst/>
          </c:spPr>
          <c:marker>
            <c:symbol val="circle"/>
            <c:size val="5"/>
            <c:spPr>
              <a:solidFill>
                <a:schemeClr val="accent2">
                  <a:lumMod val="50000"/>
                </a:schemeClr>
              </a:solidFill>
              <a:ln>
                <a:noFill/>
              </a:ln>
            </c:spPr>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mayorista3'!$J$6:$J$35</c:f>
              <c:numCache>
                <c:formatCode>#,##0</c:formatCode>
                <c:ptCount val="30"/>
                <c:pt idx="0">
                  <c:v>7235</c:v>
                </c:pt>
                <c:pt idx="4">
                  <c:v>5750</c:v>
                </c:pt>
                <c:pt idx="6">
                  <c:v>5750</c:v>
                </c:pt>
                <c:pt idx="7">
                  <c:v>4967</c:v>
                </c:pt>
                <c:pt idx="9">
                  <c:v>5731</c:v>
                </c:pt>
                <c:pt idx="10">
                  <c:v>4722.2592592592591</c:v>
                </c:pt>
                <c:pt idx="11">
                  <c:v>4778</c:v>
                </c:pt>
                <c:pt idx="14">
                  <c:v>4750</c:v>
                </c:pt>
                <c:pt idx="15">
                  <c:v>5250</c:v>
                </c:pt>
                <c:pt idx="16">
                  <c:v>4750</c:v>
                </c:pt>
                <c:pt idx="17">
                  <c:v>4750</c:v>
                </c:pt>
                <c:pt idx="20">
                  <c:v>3755.75</c:v>
                </c:pt>
                <c:pt idx="21">
                  <c:v>4257.0270270270266</c:v>
                </c:pt>
                <c:pt idx="23">
                  <c:v>4750</c:v>
                </c:pt>
                <c:pt idx="24">
                  <c:v>5250</c:v>
                </c:pt>
                <c:pt idx="25">
                  <c:v>4500</c:v>
                </c:pt>
                <c:pt idx="27">
                  <c:v>4254.666666666667</c:v>
                </c:pt>
                <c:pt idx="29">
                  <c:v>4266</c:v>
                </c:pt>
              </c:numCache>
            </c:numRef>
          </c:val>
          <c:smooth val="0"/>
          <c:extLst>
            <c:ext xmlns:c16="http://schemas.microsoft.com/office/drawing/2014/chart" uri="{C3380CC4-5D6E-409C-BE32-E72D297353CC}">
              <c16:uniqueId val="{00000007-84A4-4A74-81F5-62FEAB258365}"/>
            </c:ext>
          </c:extLst>
        </c:ser>
        <c:ser>
          <c:idx val="8"/>
          <c:order val="8"/>
          <c:tx>
            <c:strRef>
              <c:f>'precio mayorista3'!$K$5</c:f>
              <c:strCache>
                <c:ptCount val="1"/>
                <c:pt idx="0">
                  <c:v>Vega Modelo de Temuco</c:v>
                </c:pt>
              </c:strCache>
            </c:strRef>
          </c:tx>
          <c:spPr>
            <a:ln>
              <a:solidFill>
                <a:schemeClr val="accent3">
                  <a:lumMod val="50000"/>
                </a:schemeClr>
              </a:solidFill>
            </a:ln>
          </c:spPr>
          <c:marker>
            <c:symbol val="circle"/>
            <c:size val="5"/>
            <c:spPr>
              <a:solidFill>
                <a:schemeClr val="accent3">
                  <a:lumMod val="50000"/>
                </a:schemeClr>
              </a:solidFill>
              <a:ln>
                <a:noFill/>
              </a:ln>
            </c:spPr>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mayorista3'!$K$6:$K$35</c:f>
              <c:numCache>
                <c:formatCode>#,##0</c:formatCode>
                <c:ptCount val="30"/>
                <c:pt idx="0">
                  <c:v>7357</c:v>
                </c:pt>
                <c:pt idx="2">
                  <c:v>9535.8762886597942</c:v>
                </c:pt>
                <c:pt idx="4">
                  <c:v>7390.2439024390242</c:v>
                </c:pt>
                <c:pt idx="6">
                  <c:v>8000</c:v>
                </c:pt>
                <c:pt idx="7">
                  <c:v>8000</c:v>
                </c:pt>
                <c:pt idx="10">
                  <c:v>9000</c:v>
                </c:pt>
                <c:pt idx="11">
                  <c:v>8000</c:v>
                </c:pt>
                <c:pt idx="12">
                  <c:v>8000</c:v>
                </c:pt>
                <c:pt idx="13">
                  <c:v>8581</c:v>
                </c:pt>
                <c:pt idx="17">
                  <c:v>8000</c:v>
                </c:pt>
                <c:pt idx="18">
                  <c:v>7000</c:v>
                </c:pt>
                <c:pt idx="20">
                  <c:v>7404</c:v>
                </c:pt>
                <c:pt idx="21">
                  <c:v>7581</c:v>
                </c:pt>
                <c:pt idx="23">
                  <c:v>6000</c:v>
                </c:pt>
                <c:pt idx="24">
                  <c:v>6429</c:v>
                </c:pt>
                <c:pt idx="25">
                  <c:v>6385</c:v>
                </c:pt>
                <c:pt idx="27">
                  <c:v>6300</c:v>
                </c:pt>
                <c:pt idx="28">
                  <c:v>6500</c:v>
                </c:pt>
                <c:pt idx="29">
                  <c:v>6209.677419354839</c:v>
                </c:pt>
              </c:numCache>
            </c:numRef>
          </c:val>
          <c:smooth val="0"/>
          <c:extLst>
            <c:ext xmlns:c16="http://schemas.microsoft.com/office/drawing/2014/chart" uri="{C3380CC4-5D6E-409C-BE32-E72D297353CC}">
              <c16:uniqueId val="{00000008-84A4-4A74-81F5-62FEAB258365}"/>
            </c:ext>
          </c:extLst>
        </c:ser>
        <c:ser>
          <c:idx val="9"/>
          <c:order val="9"/>
          <c:tx>
            <c:strRef>
              <c:f>'precio mayorista3'!$L$5</c:f>
              <c:strCache>
                <c:ptCount val="1"/>
                <c:pt idx="0">
                  <c:v>Feria Lagunitas de Puerto Montt</c:v>
                </c:pt>
              </c:strCache>
            </c:strRef>
          </c:tx>
          <c:marker>
            <c:symbol val="circle"/>
            <c:size val="5"/>
          </c:marker>
          <c:cat>
            <c:numRef>
              <c:f>'precio mayorista3'!$B$6:$B$35</c:f>
              <c:numCache>
                <c:formatCode>m/d/yyyy</c:formatCode>
                <c:ptCount val="30"/>
                <c:pt idx="0">
                  <c:v>43432</c:v>
                </c:pt>
                <c:pt idx="1">
                  <c:v>43433</c:v>
                </c:pt>
                <c:pt idx="2">
                  <c:v>43434</c:v>
                </c:pt>
                <c:pt idx="3">
                  <c:v>43437</c:v>
                </c:pt>
                <c:pt idx="4">
                  <c:v>43438</c:v>
                </c:pt>
                <c:pt idx="5">
                  <c:v>43439</c:v>
                </c:pt>
                <c:pt idx="6">
                  <c:v>43440</c:v>
                </c:pt>
                <c:pt idx="7">
                  <c:v>43441</c:v>
                </c:pt>
                <c:pt idx="8">
                  <c:v>43444</c:v>
                </c:pt>
                <c:pt idx="9">
                  <c:v>43445</c:v>
                </c:pt>
                <c:pt idx="10">
                  <c:v>43446</c:v>
                </c:pt>
                <c:pt idx="11">
                  <c:v>43447</c:v>
                </c:pt>
                <c:pt idx="12">
                  <c:v>43448</c:v>
                </c:pt>
                <c:pt idx="13">
                  <c:v>43451</c:v>
                </c:pt>
                <c:pt idx="14">
                  <c:v>43452</c:v>
                </c:pt>
                <c:pt idx="15">
                  <c:v>43453</c:v>
                </c:pt>
                <c:pt idx="16">
                  <c:v>43454</c:v>
                </c:pt>
                <c:pt idx="17">
                  <c:v>43455</c:v>
                </c:pt>
                <c:pt idx="18">
                  <c:v>43458</c:v>
                </c:pt>
                <c:pt idx="19">
                  <c:v>43460</c:v>
                </c:pt>
                <c:pt idx="20">
                  <c:v>43461</c:v>
                </c:pt>
                <c:pt idx="21">
                  <c:v>43462</c:v>
                </c:pt>
                <c:pt idx="22">
                  <c:v>43465</c:v>
                </c:pt>
                <c:pt idx="23">
                  <c:v>43467</c:v>
                </c:pt>
                <c:pt idx="24">
                  <c:v>43468</c:v>
                </c:pt>
                <c:pt idx="25">
                  <c:v>43469</c:v>
                </c:pt>
                <c:pt idx="26">
                  <c:v>43472</c:v>
                </c:pt>
                <c:pt idx="27">
                  <c:v>43473</c:v>
                </c:pt>
                <c:pt idx="28">
                  <c:v>43474</c:v>
                </c:pt>
                <c:pt idx="29">
                  <c:v>43475</c:v>
                </c:pt>
              </c:numCache>
            </c:numRef>
          </c:cat>
          <c:val>
            <c:numRef>
              <c:f>'precio mayorista3'!$L$6:$L$35</c:f>
              <c:numCache>
                <c:formatCode>#,##0</c:formatCode>
                <c:ptCount val="30"/>
                <c:pt idx="1">
                  <c:v>10000</c:v>
                </c:pt>
                <c:pt idx="2">
                  <c:v>10000</c:v>
                </c:pt>
                <c:pt idx="4">
                  <c:v>10125</c:v>
                </c:pt>
                <c:pt idx="5">
                  <c:v>10000</c:v>
                </c:pt>
                <c:pt idx="7">
                  <c:v>10000</c:v>
                </c:pt>
                <c:pt idx="9">
                  <c:v>9000</c:v>
                </c:pt>
                <c:pt idx="10">
                  <c:v>9000</c:v>
                </c:pt>
                <c:pt idx="11">
                  <c:v>9000</c:v>
                </c:pt>
                <c:pt idx="12">
                  <c:v>8500</c:v>
                </c:pt>
                <c:pt idx="14">
                  <c:v>9500</c:v>
                </c:pt>
                <c:pt idx="15">
                  <c:v>9500</c:v>
                </c:pt>
                <c:pt idx="16">
                  <c:v>9500</c:v>
                </c:pt>
                <c:pt idx="17">
                  <c:v>9500</c:v>
                </c:pt>
                <c:pt idx="18">
                  <c:v>9500</c:v>
                </c:pt>
                <c:pt idx="19">
                  <c:v>9500</c:v>
                </c:pt>
                <c:pt idx="20">
                  <c:v>8500</c:v>
                </c:pt>
                <c:pt idx="21">
                  <c:v>8500</c:v>
                </c:pt>
                <c:pt idx="22">
                  <c:v>8500</c:v>
                </c:pt>
                <c:pt idx="23">
                  <c:v>8500</c:v>
                </c:pt>
                <c:pt idx="24">
                  <c:v>7500</c:v>
                </c:pt>
                <c:pt idx="25">
                  <c:v>8000</c:v>
                </c:pt>
                <c:pt idx="26">
                  <c:v>8000</c:v>
                </c:pt>
                <c:pt idx="27">
                  <c:v>7000</c:v>
                </c:pt>
                <c:pt idx="29">
                  <c:v>7000</c:v>
                </c:pt>
              </c:numCache>
            </c:numRef>
          </c:val>
          <c:smooth val="0"/>
          <c:extLst>
            <c:ext xmlns:c16="http://schemas.microsoft.com/office/drawing/2014/chart" uri="{C3380CC4-5D6E-409C-BE32-E72D297353CC}">
              <c16:uniqueId val="{00000009-84A4-4A74-81F5-62FEAB258365}"/>
            </c:ext>
          </c:extLst>
        </c:ser>
        <c:dLbls>
          <c:showLegendKey val="0"/>
          <c:showVal val="0"/>
          <c:showCatName val="0"/>
          <c:showSerName val="0"/>
          <c:showPercent val="0"/>
          <c:showBubbleSize val="0"/>
        </c:dLbls>
        <c:marker val="1"/>
        <c:smooth val="0"/>
        <c:axId val="-2140123528"/>
        <c:axId val="-2140127560"/>
      </c:lineChart>
      <c:dateAx>
        <c:axId val="-2140123528"/>
        <c:scaling>
          <c:orientation val="minMax"/>
        </c:scaling>
        <c:delete val="0"/>
        <c:axPos val="b"/>
        <c:numFmt formatCode="dd/mm" sourceLinked="0"/>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000" b="0" i="0" u="none" strike="noStrike" baseline="0">
                <a:solidFill>
                  <a:srgbClr val="000000"/>
                </a:solidFill>
                <a:latin typeface="Arial"/>
                <a:ea typeface="Arial"/>
                <a:cs typeface="Arial"/>
              </a:defRPr>
            </a:pPr>
            <a:endParaRPr lang="es-CL"/>
          </a:p>
        </c:txPr>
        <c:crossAx val="-2140127560"/>
        <c:crosses val="autoZero"/>
        <c:auto val="1"/>
        <c:lblOffset val="100"/>
        <c:baseTimeUnit val="days"/>
      </c:dateAx>
      <c:valAx>
        <c:axId val="-2140127560"/>
        <c:scaling>
          <c:orientation val="minMax"/>
          <c:min val="30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000000"/>
                    </a:solidFill>
                    <a:latin typeface="Arial"/>
                    <a:ea typeface="Arial"/>
                    <a:cs typeface="Arial"/>
                  </a:defRPr>
                </a:pPr>
                <a:r>
                  <a:rPr lang="en-US"/>
                  <a:t> $ / saco de 25 kg</a:t>
                </a:r>
              </a:p>
            </c:rich>
          </c:tx>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CL"/>
          </a:p>
        </c:txPr>
        <c:crossAx val="-2140123528"/>
        <c:crosses val="autoZero"/>
        <c:crossBetween val="between"/>
      </c:valAx>
      <c:spPr>
        <a:noFill/>
        <a:ln w="25400">
          <a:noFill/>
        </a:ln>
      </c:spPr>
    </c:plotArea>
    <c:legend>
      <c:legendPos val="r"/>
      <c:layout>
        <c:manualLayout>
          <c:xMode val="edge"/>
          <c:yMode val="edge"/>
          <c:x val="0.837761861688193"/>
          <c:y val="7.3199066197127405E-2"/>
          <c:w val="0.15849548467458499"/>
          <c:h val="0.91942441868133296"/>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Gráfico 4. Precio</a:t>
            </a:r>
            <a:r>
              <a:rPr lang="en-US" baseline="0"/>
              <a:t> promedio mensual </a:t>
            </a:r>
            <a:r>
              <a:rPr lang="en-US"/>
              <a:t>de papa en supermercados,</a:t>
            </a:r>
            <a:r>
              <a:rPr lang="en-US" baseline="0"/>
              <a:t> </a:t>
            </a:r>
            <a:r>
              <a:rPr lang="en-US"/>
              <a:t>ferias libres y mercados</a:t>
            </a:r>
            <a:r>
              <a:rPr lang="en-US" baseline="0"/>
              <a:t> m</a:t>
            </a:r>
            <a:r>
              <a:rPr lang="en-US"/>
              <a:t>ayoristas de Santiago</a:t>
            </a:r>
          </a:p>
        </c:rich>
      </c:tx>
      <c:overlay val="0"/>
      <c:spPr>
        <a:noFill/>
        <a:ln w="25400">
          <a:noFill/>
        </a:ln>
      </c:spPr>
    </c:title>
    <c:autoTitleDeleted val="0"/>
    <c:plotArea>
      <c:layout>
        <c:manualLayout>
          <c:layoutTarget val="inner"/>
          <c:xMode val="edge"/>
          <c:yMode val="edge"/>
          <c:x val="9.1605927784310884E-2"/>
          <c:y val="0.1299250018057897"/>
          <c:w val="0.89511068041407305"/>
          <c:h val="0.70045119809664103"/>
        </c:manualLayout>
      </c:layout>
      <c:lineChart>
        <c:grouping val="standard"/>
        <c:varyColors val="0"/>
        <c:ser>
          <c:idx val="0"/>
          <c:order val="0"/>
          <c:tx>
            <c:strRef>
              <c:f>'precio minorista'!$D$24</c:f>
              <c:strCache>
                <c:ptCount val="1"/>
                <c:pt idx="0">
                  <c:v>Supermercados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'precio minorista'!$C$25:$C$44</c:f>
              <c:numCache>
                <c:formatCode>mmm\-yy</c:formatCode>
                <c:ptCount val="20"/>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numCache>
            </c:numRef>
          </c:cat>
          <c:val>
            <c:numRef>
              <c:f>'precio minorista'!$D$25:$D$44</c:f>
              <c:numCache>
                <c:formatCode>#,##0</c:formatCode>
                <c:ptCount val="20"/>
                <c:pt idx="0">
                  <c:v>1066.125</c:v>
                </c:pt>
                <c:pt idx="1">
                  <c:v>969.2</c:v>
                </c:pt>
                <c:pt idx="2">
                  <c:v>905</c:v>
                </c:pt>
                <c:pt idx="3">
                  <c:v>920.25</c:v>
                </c:pt>
                <c:pt idx="4">
                  <c:v>953</c:v>
                </c:pt>
                <c:pt idx="5">
                  <c:v>912.125</c:v>
                </c:pt>
                <c:pt idx="6">
                  <c:v>945.5</c:v>
                </c:pt>
                <c:pt idx="7">
                  <c:v>1023.3</c:v>
                </c:pt>
                <c:pt idx="8">
                  <c:v>1074.25</c:v>
                </c:pt>
                <c:pt idx="9">
                  <c:v>1099</c:v>
                </c:pt>
                <c:pt idx="10">
                  <c:v>1110.9000000000001</c:v>
                </c:pt>
                <c:pt idx="11">
                  <c:v>1104.875</c:v>
                </c:pt>
                <c:pt idx="12">
                  <c:v>1082</c:v>
                </c:pt>
                <c:pt idx="13">
                  <c:v>1050.9000000000001</c:v>
                </c:pt>
                <c:pt idx="14">
                  <c:v>968</c:v>
                </c:pt>
                <c:pt idx="15">
                  <c:v>978.2</c:v>
                </c:pt>
                <c:pt idx="16">
                  <c:v>1032.5</c:v>
                </c:pt>
                <c:pt idx="17">
                  <c:v>1395.375</c:v>
                </c:pt>
                <c:pt idx="18">
                  <c:v>1643.7</c:v>
                </c:pt>
                <c:pt idx="19">
                  <c:v>1570</c:v>
                </c:pt>
              </c:numCache>
            </c:numRef>
          </c:val>
          <c:smooth val="0"/>
          <c:extLst>
            <c:ext xmlns:c16="http://schemas.microsoft.com/office/drawing/2014/chart" uri="{C3380CC4-5D6E-409C-BE32-E72D297353CC}">
              <c16:uniqueId val="{00000000-6F61-4ACB-B369-FCA69C601BD7}"/>
            </c:ext>
          </c:extLst>
        </c:ser>
        <c:ser>
          <c:idx val="1"/>
          <c:order val="1"/>
          <c:tx>
            <c:strRef>
              <c:f>'precio minorista'!$E$24</c:f>
              <c:strCache>
                <c:ptCount val="1"/>
                <c:pt idx="0">
                  <c:v>Ferias libres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'precio minorista'!$C$25:$C$44</c:f>
              <c:numCache>
                <c:formatCode>mmm\-yy</c:formatCode>
                <c:ptCount val="20"/>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numCache>
            </c:numRef>
          </c:cat>
          <c:val>
            <c:numRef>
              <c:f>'precio minorista'!$E$25:$E$44</c:f>
              <c:numCache>
                <c:formatCode>#,##0</c:formatCode>
                <c:ptCount val="20"/>
                <c:pt idx="0">
                  <c:v>365</c:v>
                </c:pt>
                <c:pt idx="1">
                  <c:v>374.8</c:v>
                </c:pt>
                <c:pt idx="2">
                  <c:v>372.75</c:v>
                </c:pt>
                <c:pt idx="3">
                  <c:v>337.125</c:v>
                </c:pt>
                <c:pt idx="4">
                  <c:v>369.6</c:v>
                </c:pt>
                <c:pt idx="5">
                  <c:v>389.375</c:v>
                </c:pt>
                <c:pt idx="6">
                  <c:v>426.75</c:v>
                </c:pt>
                <c:pt idx="7">
                  <c:v>469.5</c:v>
                </c:pt>
                <c:pt idx="8">
                  <c:v>497.25</c:v>
                </c:pt>
                <c:pt idx="9">
                  <c:v>465.5</c:v>
                </c:pt>
                <c:pt idx="10">
                  <c:v>483.7</c:v>
                </c:pt>
                <c:pt idx="11">
                  <c:v>484.375</c:v>
                </c:pt>
                <c:pt idx="12">
                  <c:v>511.625</c:v>
                </c:pt>
                <c:pt idx="13">
                  <c:v>494</c:v>
                </c:pt>
                <c:pt idx="14">
                  <c:v>496.5</c:v>
                </c:pt>
                <c:pt idx="15">
                  <c:v>552</c:v>
                </c:pt>
                <c:pt idx="16">
                  <c:v>711</c:v>
                </c:pt>
                <c:pt idx="17">
                  <c:v>827.25</c:v>
                </c:pt>
                <c:pt idx="18">
                  <c:v>662.4</c:v>
                </c:pt>
                <c:pt idx="19">
                  <c:v>410.625</c:v>
                </c:pt>
              </c:numCache>
            </c:numRef>
          </c:val>
          <c:smooth val="0"/>
          <c:extLst>
            <c:ext xmlns:c16="http://schemas.microsoft.com/office/drawing/2014/chart" uri="{C3380CC4-5D6E-409C-BE32-E72D297353CC}">
              <c16:uniqueId val="{00000001-6F61-4ACB-B369-FCA69C601BD7}"/>
            </c:ext>
          </c:extLst>
        </c:ser>
        <c:ser>
          <c:idx val="2"/>
          <c:order val="2"/>
          <c:tx>
            <c:strRef>
              <c:f>'precio minorista'!$F$24</c:f>
              <c:strCache>
                <c:ptCount val="1"/>
                <c:pt idx="0">
                  <c:v>Mayorista</c:v>
                </c:pt>
              </c:strCache>
            </c:strRef>
          </c:tx>
          <c:spPr>
            <a:ln>
              <a:solidFill>
                <a:schemeClr val="accent3">
                  <a:lumMod val="75000"/>
                </a:schemeClr>
              </a:solidFill>
            </a:ln>
          </c:spPr>
          <c:marker>
            <c:symbol val="circle"/>
            <c:size val="5"/>
            <c:spPr>
              <a:solidFill>
                <a:schemeClr val="accent3">
                  <a:lumMod val="75000"/>
                </a:schemeClr>
              </a:solidFill>
              <a:ln>
                <a:noFill/>
              </a:ln>
            </c:spPr>
          </c:marker>
          <c:cat>
            <c:numRef>
              <c:f>'precio minorista'!$C$25:$C$44</c:f>
              <c:numCache>
                <c:formatCode>mmm\-yy</c:formatCode>
                <c:ptCount val="20"/>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numCache>
            </c:numRef>
          </c:cat>
          <c:val>
            <c:numRef>
              <c:f>'precio minorista'!$F$25:$F$44</c:f>
              <c:numCache>
                <c:formatCode>#,##0</c:formatCode>
                <c:ptCount val="20"/>
                <c:pt idx="0">
                  <c:v>168.24184474672663</c:v>
                </c:pt>
                <c:pt idx="1">
                  <c:v>144.30786211548005</c:v>
                </c:pt>
                <c:pt idx="2">
                  <c:v>153.24722365285405</c:v>
                </c:pt>
                <c:pt idx="3">
                  <c:v>145.56473346602601</c:v>
                </c:pt>
                <c:pt idx="4">
                  <c:v>165.63338176908732</c:v>
                </c:pt>
                <c:pt idx="5">
                  <c:v>170.61140008511157</c:v>
                </c:pt>
                <c:pt idx="6">
                  <c:v>265.80554582763341</c:v>
                </c:pt>
                <c:pt idx="7">
                  <c:v>306.40637434905051</c:v>
                </c:pt>
                <c:pt idx="8">
                  <c:v>294.74526160609918</c:v>
                </c:pt>
                <c:pt idx="9">
                  <c:v>281.30063313532338</c:v>
                </c:pt>
                <c:pt idx="10">
                  <c:v>293.34749336134939</c:v>
                </c:pt>
                <c:pt idx="11">
                  <c:v>269.08175335526931</c:v>
                </c:pt>
                <c:pt idx="12">
                  <c:v>244.69677265643614</c:v>
                </c:pt>
                <c:pt idx="13">
                  <c:v>265.42502975009916</c:v>
                </c:pt>
                <c:pt idx="14">
                  <c:v>271.91517434075263</c:v>
                </c:pt>
                <c:pt idx="15">
                  <c:v>372.33596281957091</c:v>
                </c:pt>
                <c:pt idx="16">
                  <c:v>475.1665607385533</c:v>
                </c:pt>
                <c:pt idx="17" formatCode="0">
                  <c:v>575.49080451004954</c:v>
                </c:pt>
                <c:pt idx="18" formatCode="0">
                  <c:v>357.89514013028332</c:v>
                </c:pt>
                <c:pt idx="19" formatCode="0">
                  <c:v>174.30559255920807</c:v>
                </c:pt>
              </c:numCache>
            </c:numRef>
          </c:val>
          <c:smooth val="0"/>
          <c:extLst>
            <c:ext xmlns:c16="http://schemas.microsoft.com/office/drawing/2014/chart" uri="{C3380CC4-5D6E-409C-BE32-E72D297353CC}">
              <c16:uniqueId val="{00000000-3867-4276-9CA8-7607282547A9}"/>
            </c:ext>
          </c:extLst>
        </c:ser>
        <c:dLbls>
          <c:showLegendKey val="0"/>
          <c:showVal val="0"/>
          <c:showCatName val="0"/>
          <c:showSerName val="0"/>
          <c:showPercent val="0"/>
          <c:showBubbleSize val="0"/>
        </c:dLbls>
        <c:marker val="1"/>
        <c:smooth val="0"/>
        <c:axId val="-2124465208"/>
        <c:axId val="-2124462008"/>
      </c:lineChart>
      <c:dateAx>
        <c:axId val="-2124465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Arial"/>
                <a:ea typeface="Arial"/>
                <a:cs typeface="Arial"/>
              </a:defRPr>
            </a:pPr>
            <a:endParaRPr lang="es-CL"/>
          </a:p>
        </c:txPr>
        <c:crossAx val="-2124462008"/>
        <c:crosses val="autoZero"/>
        <c:auto val="1"/>
        <c:lblOffset val="100"/>
        <c:baseTimeUnit val="months"/>
        <c:majorUnit val="2"/>
        <c:majorTimeUnit val="months"/>
      </c:dateAx>
      <c:valAx>
        <c:axId val="-2124462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000000"/>
                    </a:solidFill>
                    <a:latin typeface="Arial"/>
                    <a:ea typeface="Arial"/>
                    <a:cs typeface="Arial"/>
                  </a:defRPr>
                </a:pPr>
                <a:r>
                  <a:rPr lang="en-US"/>
                  <a:t>Precio ($ / kilo con IVA)</a:t>
                </a:r>
              </a:p>
            </c:rich>
          </c:tx>
          <c:overlay val="0"/>
          <c:spPr>
            <a:noFill/>
            <a:ln w="25400">
              <a:noFill/>
            </a:ln>
          </c:spPr>
        </c:title>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CL"/>
          </a:p>
        </c:txPr>
        <c:crossAx val="-2124465208"/>
        <c:crosses val="autoZero"/>
        <c:crossBetween val="between"/>
      </c:valAx>
      <c:spPr>
        <a:noFill/>
        <a:ln w="25400">
          <a:noFill/>
        </a:ln>
      </c:spPr>
    </c:plotArea>
    <c:legend>
      <c:legendPos val="r"/>
      <c:layout>
        <c:manualLayout>
          <c:xMode val="edge"/>
          <c:yMode val="edge"/>
          <c:x val="0.24493576013761695"/>
          <c:y val="0.91594302730203492"/>
          <c:w val="0.54367998404441631"/>
          <c:h val="8.405697269796512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CL" sz="1200" b="1" i="0" u="none" strike="noStrike" baseline="0">
                <a:solidFill>
                  <a:srgbClr val="000000"/>
                </a:solidFill>
                <a:latin typeface="Calibri"/>
              </a:rPr>
              <a:t>Gráfico 5. Precio semanal a consumidor de papa en supermercados según región</a:t>
            </a:r>
          </a:p>
          <a:p>
            <a:pPr>
              <a:defRPr sz="1200" b="0" i="0" u="none" strike="noStrike" baseline="0">
                <a:solidFill>
                  <a:srgbClr val="000000"/>
                </a:solidFill>
                <a:latin typeface="Calibri"/>
                <a:ea typeface="Calibri"/>
                <a:cs typeface="Calibri"/>
              </a:defRPr>
            </a:pPr>
            <a:r>
              <a:rPr lang="es-CL" sz="1200" b="1" i="0" u="none" strike="noStrike" baseline="0">
                <a:solidFill>
                  <a:srgbClr val="000000"/>
                </a:solidFill>
                <a:latin typeface="Calibri"/>
              </a:rPr>
              <a:t>($/ kilo con IVA)</a:t>
            </a:r>
          </a:p>
        </c:rich>
      </c:tx>
      <c:overlay val="0"/>
      <c:spPr>
        <a:noFill/>
        <a:ln w="25400">
          <a:noFill/>
        </a:ln>
      </c:spPr>
    </c:title>
    <c:autoTitleDeleted val="0"/>
    <c:plotArea>
      <c:layout>
        <c:manualLayout>
          <c:layoutTarget val="inner"/>
          <c:xMode val="edge"/>
          <c:yMode val="edge"/>
          <c:x val="0.129155156076802"/>
          <c:y val="0.129118657465114"/>
          <c:w val="0.83219259440645876"/>
          <c:h val="0.66729557453966903"/>
        </c:manualLayout>
      </c:layout>
      <c:lineChart>
        <c:grouping val="standard"/>
        <c:varyColors val="0"/>
        <c:ser>
          <c:idx val="0"/>
          <c:order val="0"/>
          <c:tx>
            <c:strRef>
              <c:f>'precio minorista regiones'!$C$6</c:f>
              <c:strCache>
                <c:ptCount val="1"/>
                <c:pt idx="0">
                  <c:v>Arica</c:v>
                </c:pt>
              </c:strCache>
            </c:strRef>
          </c:tx>
          <c:spPr>
            <a:ln w="28575" cap="rnd">
              <a:solidFill>
                <a:schemeClr val="accent1"/>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regiones'!$C$7:$C$25</c:f>
              <c:numCache>
                <c:formatCode>#,##0</c:formatCode>
                <c:ptCount val="19"/>
                <c:pt idx="0">
                  <c:v>890</c:v>
                </c:pt>
                <c:pt idx="1">
                  <c:v>990</c:v>
                </c:pt>
                <c:pt idx="2">
                  <c:v>990</c:v>
                </c:pt>
                <c:pt idx="3">
                  <c:v>1190</c:v>
                </c:pt>
                <c:pt idx="4">
                  <c:v>1423</c:v>
                </c:pt>
                <c:pt idx="5">
                  <c:v>1200</c:v>
                </c:pt>
                <c:pt idx="6">
                  <c:v>1540</c:v>
                </c:pt>
                <c:pt idx="7">
                  <c:v>1572</c:v>
                </c:pt>
                <c:pt idx="8">
                  <c:v>1590</c:v>
                </c:pt>
                <c:pt idx="9">
                  <c:v>1615</c:v>
                </c:pt>
                <c:pt idx="10">
                  <c:v>1466.5</c:v>
                </c:pt>
                <c:pt idx="11">
                  <c:v>1605</c:v>
                </c:pt>
                <c:pt idx="12">
                  <c:v>1661.5</c:v>
                </c:pt>
                <c:pt idx="13">
                  <c:v>1565</c:v>
                </c:pt>
                <c:pt idx="14">
                  <c:v>1600</c:v>
                </c:pt>
                <c:pt idx="15">
                  <c:v>1590</c:v>
                </c:pt>
                <c:pt idx="16">
                  <c:v>1440</c:v>
                </c:pt>
                <c:pt idx="17">
                  <c:v>1900</c:v>
                </c:pt>
                <c:pt idx="18">
                  <c:v>1333</c:v>
                </c:pt>
              </c:numCache>
            </c:numRef>
          </c:val>
          <c:smooth val="0"/>
          <c:extLst>
            <c:ext xmlns:c16="http://schemas.microsoft.com/office/drawing/2014/chart" uri="{C3380CC4-5D6E-409C-BE32-E72D297353CC}">
              <c16:uniqueId val="{00000000-D371-4525-8FF2-35436C5CD4D9}"/>
            </c:ext>
          </c:extLst>
        </c:ser>
        <c:ser>
          <c:idx val="1"/>
          <c:order val="1"/>
          <c:tx>
            <c:strRef>
              <c:f>'precio minorista regiones'!$D$6</c:f>
              <c:strCache>
                <c:ptCount val="1"/>
                <c:pt idx="0">
                  <c:v>Coquimbo</c:v>
                </c:pt>
              </c:strCache>
            </c:strRef>
          </c:tx>
          <c:spPr>
            <a:ln w="28575" cap="rnd">
              <a:solidFill>
                <a:schemeClr val="accent2"/>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regiones'!$D$7:$D$25</c:f>
              <c:numCache>
                <c:formatCode>#,##0</c:formatCode>
                <c:ptCount val="19"/>
                <c:pt idx="0">
                  <c:v>1032</c:v>
                </c:pt>
                <c:pt idx="1">
                  <c:v>1118</c:v>
                </c:pt>
                <c:pt idx="2">
                  <c:v>1390</c:v>
                </c:pt>
                <c:pt idx="3">
                  <c:v>1251</c:v>
                </c:pt>
                <c:pt idx="4">
                  <c:v>1313</c:v>
                </c:pt>
                <c:pt idx="5">
                  <c:v>1305</c:v>
                </c:pt>
                <c:pt idx="6">
                  <c:v>1321</c:v>
                </c:pt>
                <c:pt idx="7">
                  <c:v>1643</c:v>
                </c:pt>
                <c:pt idx="8">
                  <c:v>1597</c:v>
                </c:pt>
                <c:pt idx="9">
                  <c:v>1609</c:v>
                </c:pt>
                <c:pt idx="10">
                  <c:v>1657</c:v>
                </c:pt>
                <c:pt idx="11">
                  <c:v>1671</c:v>
                </c:pt>
                <c:pt idx="12">
                  <c:v>1621</c:v>
                </c:pt>
                <c:pt idx="13">
                  <c:v>1547</c:v>
                </c:pt>
                <c:pt idx="14">
                  <c:v>1590</c:v>
                </c:pt>
                <c:pt idx="15">
                  <c:v>1593</c:v>
                </c:pt>
                <c:pt idx="16">
                  <c:v>1590</c:v>
                </c:pt>
                <c:pt idx="17">
                  <c:v>1538</c:v>
                </c:pt>
                <c:pt idx="18">
                  <c:v>1496</c:v>
                </c:pt>
              </c:numCache>
            </c:numRef>
          </c:val>
          <c:smooth val="0"/>
          <c:extLst>
            <c:ext xmlns:c16="http://schemas.microsoft.com/office/drawing/2014/chart" uri="{C3380CC4-5D6E-409C-BE32-E72D297353CC}">
              <c16:uniqueId val="{00000001-D371-4525-8FF2-35436C5CD4D9}"/>
            </c:ext>
          </c:extLst>
        </c:ser>
        <c:ser>
          <c:idx val="2"/>
          <c:order val="2"/>
          <c:tx>
            <c:strRef>
              <c:f>'precio minorista regiones'!$E$6</c:f>
              <c:strCache>
                <c:ptCount val="1"/>
                <c:pt idx="0">
                  <c:v>Valparaíso</c:v>
                </c:pt>
              </c:strCache>
            </c:strRef>
          </c:tx>
          <c:spPr>
            <a:ln w="28575" cap="rnd">
              <a:solidFill>
                <a:schemeClr val="accent3"/>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regiones'!$E$7:$E$25</c:f>
              <c:numCache>
                <c:formatCode>#,##0</c:formatCode>
                <c:ptCount val="19"/>
                <c:pt idx="0">
                  <c:v>993.5</c:v>
                </c:pt>
                <c:pt idx="1">
                  <c:v>999</c:v>
                </c:pt>
                <c:pt idx="2">
                  <c:v>940</c:v>
                </c:pt>
                <c:pt idx="3">
                  <c:v>1044</c:v>
                </c:pt>
                <c:pt idx="4">
                  <c:v>1218.5</c:v>
                </c:pt>
                <c:pt idx="5">
                  <c:v>1294</c:v>
                </c:pt>
                <c:pt idx="6">
                  <c:v>1502</c:v>
                </c:pt>
                <c:pt idx="7">
                  <c:v>1411</c:v>
                </c:pt>
                <c:pt idx="8">
                  <c:v>1604</c:v>
                </c:pt>
                <c:pt idx="9">
                  <c:v>1644.5</c:v>
                </c:pt>
                <c:pt idx="10">
                  <c:v>1649</c:v>
                </c:pt>
                <c:pt idx="11">
                  <c:v>1684</c:v>
                </c:pt>
                <c:pt idx="12">
                  <c:v>1686</c:v>
                </c:pt>
                <c:pt idx="13">
                  <c:v>1655.5</c:v>
                </c:pt>
                <c:pt idx="14">
                  <c:v>1650</c:v>
                </c:pt>
                <c:pt idx="15">
                  <c:v>1558.5</c:v>
                </c:pt>
                <c:pt idx="16">
                  <c:v>1440</c:v>
                </c:pt>
                <c:pt idx="17">
                  <c:v>1495</c:v>
                </c:pt>
                <c:pt idx="18">
                  <c:v>1383.5</c:v>
                </c:pt>
              </c:numCache>
            </c:numRef>
          </c:val>
          <c:smooth val="0"/>
          <c:extLst>
            <c:ext xmlns:c16="http://schemas.microsoft.com/office/drawing/2014/chart" uri="{C3380CC4-5D6E-409C-BE32-E72D297353CC}">
              <c16:uniqueId val="{00000002-D371-4525-8FF2-35436C5CD4D9}"/>
            </c:ext>
          </c:extLst>
        </c:ser>
        <c:ser>
          <c:idx val="3"/>
          <c:order val="3"/>
          <c:tx>
            <c:strRef>
              <c:f>'precio minorista regiones'!$F$6</c:f>
              <c:strCache>
                <c:ptCount val="1"/>
                <c:pt idx="0">
                  <c:v>RM</c:v>
                </c:pt>
              </c:strCache>
            </c:strRef>
          </c:tx>
          <c:spPr>
            <a:ln w="28575" cap="rnd">
              <a:solidFill>
                <a:schemeClr val="accent4"/>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regiones'!$F$7:$F$25</c:f>
              <c:numCache>
                <c:formatCode>#,##0</c:formatCode>
                <c:ptCount val="19"/>
                <c:pt idx="0">
                  <c:v>966</c:v>
                </c:pt>
                <c:pt idx="1">
                  <c:v>1027</c:v>
                </c:pt>
                <c:pt idx="2">
                  <c:v>1036</c:v>
                </c:pt>
                <c:pt idx="3">
                  <c:v>1101</c:v>
                </c:pt>
                <c:pt idx="4">
                  <c:v>1300</c:v>
                </c:pt>
                <c:pt idx="5">
                  <c:v>1341.5</c:v>
                </c:pt>
                <c:pt idx="6">
                  <c:v>1436.5</c:v>
                </c:pt>
                <c:pt idx="7">
                  <c:v>1503.5</c:v>
                </c:pt>
                <c:pt idx="8">
                  <c:v>1616.5</c:v>
                </c:pt>
                <c:pt idx="9">
                  <c:v>1630.5</c:v>
                </c:pt>
                <c:pt idx="10">
                  <c:v>1609.5</c:v>
                </c:pt>
                <c:pt idx="11">
                  <c:v>1678.5</c:v>
                </c:pt>
                <c:pt idx="12">
                  <c:v>1683.5</c:v>
                </c:pt>
                <c:pt idx="13">
                  <c:v>1607</c:v>
                </c:pt>
                <c:pt idx="14">
                  <c:v>1591.5</c:v>
                </c:pt>
                <c:pt idx="15">
                  <c:v>1579</c:v>
                </c:pt>
                <c:pt idx="16">
                  <c:v>1502.5</c:v>
                </c:pt>
                <c:pt idx="17">
                  <c:v>1490</c:v>
                </c:pt>
                <c:pt idx="18">
                  <c:v>1383</c:v>
                </c:pt>
              </c:numCache>
            </c:numRef>
          </c:val>
          <c:smooth val="0"/>
          <c:extLst>
            <c:ext xmlns:c16="http://schemas.microsoft.com/office/drawing/2014/chart" uri="{C3380CC4-5D6E-409C-BE32-E72D297353CC}">
              <c16:uniqueId val="{00000003-D371-4525-8FF2-35436C5CD4D9}"/>
            </c:ext>
          </c:extLst>
        </c:ser>
        <c:ser>
          <c:idx val="4"/>
          <c:order val="4"/>
          <c:tx>
            <c:strRef>
              <c:f>'precio minorista regiones'!$G$6</c:f>
              <c:strCache>
                <c:ptCount val="1"/>
                <c:pt idx="0">
                  <c:v>Maule</c:v>
                </c:pt>
              </c:strCache>
            </c:strRef>
          </c:tx>
          <c:spPr>
            <a:ln w="28575" cap="rnd">
              <a:solidFill>
                <a:schemeClr val="accent5"/>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regiones'!$G$7:$G$25</c:f>
              <c:numCache>
                <c:formatCode>#,##0</c:formatCode>
                <c:ptCount val="19"/>
                <c:pt idx="0">
                  <c:v>1019.5</c:v>
                </c:pt>
                <c:pt idx="1">
                  <c:v>1087</c:v>
                </c:pt>
                <c:pt idx="2">
                  <c:v>1190</c:v>
                </c:pt>
                <c:pt idx="3">
                  <c:v>1109.5</c:v>
                </c:pt>
                <c:pt idx="4">
                  <c:v>1229</c:v>
                </c:pt>
                <c:pt idx="5">
                  <c:v>1467.5</c:v>
                </c:pt>
                <c:pt idx="6">
                  <c:v>1284.5</c:v>
                </c:pt>
                <c:pt idx="7">
                  <c:v>1592.5</c:v>
                </c:pt>
                <c:pt idx="8">
                  <c:v>1623</c:v>
                </c:pt>
                <c:pt idx="9">
                  <c:v>1668</c:v>
                </c:pt>
                <c:pt idx="10">
                  <c:v>1687.5</c:v>
                </c:pt>
                <c:pt idx="11">
                  <c:v>1690</c:v>
                </c:pt>
                <c:pt idx="12">
                  <c:v>1677.5</c:v>
                </c:pt>
                <c:pt idx="13">
                  <c:v>1600</c:v>
                </c:pt>
                <c:pt idx="14">
                  <c:v>1588</c:v>
                </c:pt>
                <c:pt idx="15">
                  <c:v>1635</c:v>
                </c:pt>
                <c:pt idx="16">
                  <c:v>1570.5</c:v>
                </c:pt>
                <c:pt idx="17">
                  <c:v>1511</c:v>
                </c:pt>
                <c:pt idx="18">
                  <c:v>1368</c:v>
                </c:pt>
              </c:numCache>
            </c:numRef>
          </c:val>
          <c:smooth val="0"/>
          <c:extLst>
            <c:ext xmlns:c16="http://schemas.microsoft.com/office/drawing/2014/chart" uri="{C3380CC4-5D6E-409C-BE32-E72D297353CC}">
              <c16:uniqueId val="{00000004-D371-4525-8FF2-35436C5CD4D9}"/>
            </c:ext>
          </c:extLst>
        </c:ser>
        <c:ser>
          <c:idx val="5"/>
          <c:order val="5"/>
          <c:tx>
            <c:strRef>
              <c:f>'precio minorista regiones'!$H$6</c:f>
              <c:strCache>
                <c:ptCount val="1"/>
                <c:pt idx="0">
                  <c:v>Ñuble</c:v>
                </c:pt>
              </c:strCache>
            </c:strRef>
          </c:tx>
          <c:spPr>
            <a:ln w="28575" cap="rnd">
              <a:solidFill>
                <a:schemeClr val="accent6"/>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regiones'!$H$7:$H$25</c:f>
              <c:numCache>
                <c:formatCode>#,##0</c:formatCode>
                <c:ptCount val="19"/>
                <c:pt idx="0">
                  <c:v>977.5</c:v>
                </c:pt>
                <c:pt idx="1">
                  <c:v>1196.5</c:v>
                </c:pt>
                <c:pt idx="2">
                  <c:v>965</c:v>
                </c:pt>
                <c:pt idx="3">
                  <c:v>1218</c:v>
                </c:pt>
                <c:pt idx="4">
                  <c:v>1363</c:v>
                </c:pt>
                <c:pt idx="5">
                  <c:v>1335</c:v>
                </c:pt>
                <c:pt idx="6">
                  <c:v>1402.5</c:v>
                </c:pt>
                <c:pt idx="7">
                  <c:v>1341</c:v>
                </c:pt>
                <c:pt idx="8">
                  <c:v>1350</c:v>
                </c:pt>
                <c:pt idx="9">
                  <c:v>1537</c:v>
                </c:pt>
                <c:pt idx="10">
                  <c:v>1467</c:v>
                </c:pt>
                <c:pt idx="11">
                  <c:v>1494.5</c:v>
                </c:pt>
                <c:pt idx="12">
                  <c:v>1545</c:v>
                </c:pt>
                <c:pt idx="13">
                  <c:v>1425</c:v>
                </c:pt>
                <c:pt idx="14">
                  <c:v>1150</c:v>
                </c:pt>
                <c:pt idx="15">
                  <c:v>1499</c:v>
                </c:pt>
                <c:pt idx="16">
                  <c:v>1388.5</c:v>
                </c:pt>
                <c:pt idx="17">
                  <c:v>1378</c:v>
                </c:pt>
                <c:pt idx="18">
                  <c:v>1355</c:v>
                </c:pt>
              </c:numCache>
            </c:numRef>
          </c:val>
          <c:smooth val="0"/>
          <c:extLst>
            <c:ext xmlns:c16="http://schemas.microsoft.com/office/drawing/2014/chart" uri="{C3380CC4-5D6E-409C-BE32-E72D297353CC}">
              <c16:uniqueId val="{00000005-D371-4525-8FF2-35436C5CD4D9}"/>
            </c:ext>
          </c:extLst>
        </c:ser>
        <c:ser>
          <c:idx val="6"/>
          <c:order val="6"/>
          <c:tx>
            <c:strRef>
              <c:f>'precio minorista regiones'!$I$6</c:f>
              <c:strCache>
                <c:ptCount val="1"/>
                <c:pt idx="0">
                  <c:v>Bío Bío</c:v>
                </c:pt>
              </c:strCache>
            </c:strRef>
          </c:tx>
          <c:spPr>
            <a:ln w="28575" cap="rnd">
              <a:solidFill>
                <a:schemeClr val="accent1">
                  <a:lumMod val="60000"/>
                </a:schemeClr>
              </a:solidFill>
              <a:round/>
            </a:ln>
            <a:effectLst/>
          </c:spPr>
          <c:marker>
            <c:symbol val="circle"/>
            <c:size val="5"/>
            <c:spPr>
              <a:solidFill>
                <a:schemeClr val="accent1">
                  <a:lumMod val="50000"/>
                </a:schemeClr>
              </a:solidFill>
              <a:ln>
                <a:noFill/>
              </a:ln>
            </c:spPr>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regiones'!$I$7:$I$25</c:f>
              <c:numCache>
                <c:formatCode>#,##0</c:formatCode>
                <c:ptCount val="19"/>
                <c:pt idx="0">
                  <c:v>1007</c:v>
                </c:pt>
                <c:pt idx="1">
                  <c:v>1018.5</c:v>
                </c:pt>
                <c:pt idx="2">
                  <c:v>990</c:v>
                </c:pt>
                <c:pt idx="3">
                  <c:v>1042</c:v>
                </c:pt>
                <c:pt idx="4">
                  <c:v>1012.5</c:v>
                </c:pt>
                <c:pt idx="5">
                  <c:v>1205.5</c:v>
                </c:pt>
                <c:pt idx="6">
                  <c:v>1440</c:v>
                </c:pt>
                <c:pt idx="7">
                  <c:v>1434.5</c:v>
                </c:pt>
                <c:pt idx="8">
                  <c:v>1577</c:v>
                </c:pt>
                <c:pt idx="9">
                  <c:v>1473.5</c:v>
                </c:pt>
                <c:pt idx="10">
                  <c:v>1612.5</c:v>
                </c:pt>
                <c:pt idx="11">
                  <c:v>1544.5</c:v>
                </c:pt>
                <c:pt idx="12">
                  <c:v>1592.5</c:v>
                </c:pt>
                <c:pt idx="13">
                  <c:v>1594</c:v>
                </c:pt>
                <c:pt idx="14">
                  <c:v>1655.5</c:v>
                </c:pt>
                <c:pt idx="15">
                  <c:v>1663.5</c:v>
                </c:pt>
                <c:pt idx="16">
                  <c:v>1628</c:v>
                </c:pt>
                <c:pt idx="17">
                  <c:v>1628</c:v>
                </c:pt>
                <c:pt idx="18">
                  <c:v>1265.5</c:v>
                </c:pt>
              </c:numCache>
            </c:numRef>
          </c:val>
          <c:smooth val="0"/>
          <c:extLst>
            <c:ext xmlns:c16="http://schemas.microsoft.com/office/drawing/2014/chart" uri="{C3380CC4-5D6E-409C-BE32-E72D297353CC}">
              <c16:uniqueId val="{00000006-D371-4525-8FF2-35436C5CD4D9}"/>
            </c:ext>
          </c:extLst>
        </c:ser>
        <c:ser>
          <c:idx val="7"/>
          <c:order val="7"/>
          <c:tx>
            <c:strRef>
              <c:f>'precio minorista regiones'!$J$6</c:f>
              <c:strCache>
                <c:ptCount val="1"/>
                <c:pt idx="0">
                  <c:v>La Araucanía</c:v>
                </c:pt>
              </c:strCache>
            </c:strRef>
          </c:tx>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regiones'!$J$7:$J$25</c:f>
              <c:numCache>
                <c:formatCode>#,##0</c:formatCode>
                <c:ptCount val="19"/>
                <c:pt idx="0">
                  <c:v>947</c:v>
                </c:pt>
                <c:pt idx="1">
                  <c:v>965</c:v>
                </c:pt>
                <c:pt idx="2">
                  <c:v>990</c:v>
                </c:pt>
                <c:pt idx="3">
                  <c:v>1164.5</c:v>
                </c:pt>
                <c:pt idx="4">
                  <c:v>1113.5</c:v>
                </c:pt>
                <c:pt idx="5">
                  <c:v>1238.5</c:v>
                </c:pt>
                <c:pt idx="6">
                  <c:v>1251</c:v>
                </c:pt>
                <c:pt idx="7">
                  <c:v>1329</c:v>
                </c:pt>
                <c:pt idx="8">
                  <c:v>1510</c:v>
                </c:pt>
                <c:pt idx="9">
                  <c:v>1338.5</c:v>
                </c:pt>
                <c:pt idx="10">
                  <c:v>1576</c:v>
                </c:pt>
                <c:pt idx="11">
                  <c:v>1457</c:v>
                </c:pt>
                <c:pt idx="12">
                  <c:v>1482</c:v>
                </c:pt>
                <c:pt idx="13">
                  <c:v>1628</c:v>
                </c:pt>
                <c:pt idx="14">
                  <c:v>1361.5</c:v>
                </c:pt>
                <c:pt idx="15">
                  <c:v>1428</c:v>
                </c:pt>
                <c:pt idx="16">
                  <c:v>1430</c:v>
                </c:pt>
                <c:pt idx="17">
                  <c:v>1441</c:v>
                </c:pt>
                <c:pt idx="18">
                  <c:v>1315.5</c:v>
                </c:pt>
              </c:numCache>
            </c:numRef>
          </c:val>
          <c:smooth val="0"/>
          <c:extLst>
            <c:ext xmlns:c16="http://schemas.microsoft.com/office/drawing/2014/chart" uri="{C3380CC4-5D6E-409C-BE32-E72D297353CC}">
              <c16:uniqueId val="{00000007-D371-4525-8FF2-35436C5CD4D9}"/>
            </c:ext>
          </c:extLst>
        </c:ser>
        <c:ser>
          <c:idx val="8"/>
          <c:order val="8"/>
          <c:tx>
            <c:strRef>
              <c:f>'precio minorista regiones'!$K$6</c:f>
              <c:strCache>
                <c:ptCount val="1"/>
                <c:pt idx="0">
                  <c:v>Los Lagos</c:v>
                </c:pt>
              </c:strCache>
            </c:strRef>
          </c:tx>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regiones'!$K$7:$K$25</c:f>
              <c:numCache>
                <c:formatCode>#,##0</c:formatCode>
                <c:ptCount val="19"/>
                <c:pt idx="0">
                  <c:v>1029.5</c:v>
                </c:pt>
                <c:pt idx="1">
                  <c:v>1124</c:v>
                </c:pt>
                <c:pt idx="2">
                  <c:v>1205</c:v>
                </c:pt>
                <c:pt idx="3">
                  <c:v>1184.5</c:v>
                </c:pt>
                <c:pt idx="4">
                  <c:v>1332</c:v>
                </c:pt>
                <c:pt idx="5">
                  <c:v>1271</c:v>
                </c:pt>
                <c:pt idx="6">
                  <c:v>1404</c:v>
                </c:pt>
                <c:pt idx="7">
                  <c:v>1581.5</c:v>
                </c:pt>
                <c:pt idx="8">
                  <c:v>1618</c:v>
                </c:pt>
                <c:pt idx="9">
                  <c:v>1642</c:v>
                </c:pt>
                <c:pt idx="10">
                  <c:v>1531</c:v>
                </c:pt>
                <c:pt idx="11">
                  <c:v>1631</c:v>
                </c:pt>
                <c:pt idx="12">
                  <c:v>1663.5</c:v>
                </c:pt>
                <c:pt idx="13">
                  <c:v>1756.5</c:v>
                </c:pt>
                <c:pt idx="14">
                  <c:v>1601</c:v>
                </c:pt>
                <c:pt idx="15">
                  <c:v>1615</c:v>
                </c:pt>
                <c:pt idx="16">
                  <c:v>1404</c:v>
                </c:pt>
                <c:pt idx="17">
                  <c:v>1580</c:v>
                </c:pt>
                <c:pt idx="18">
                  <c:v>1489</c:v>
                </c:pt>
              </c:numCache>
            </c:numRef>
          </c:val>
          <c:smooth val="0"/>
          <c:extLst>
            <c:ext xmlns:c16="http://schemas.microsoft.com/office/drawing/2014/chart" uri="{C3380CC4-5D6E-409C-BE32-E72D297353CC}">
              <c16:uniqueId val="{00000000-E7A5-4D4C-952C-24A0A545F7B4}"/>
            </c:ext>
          </c:extLst>
        </c:ser>
        <c:dLbls>
          <c:showLegendKey val="0"/>
          <c:showVal val="0"/>
          <c:showCatName val="0"/>
          <c:showSerName val="0"/>
          <c:showPercent val="0"/>
          <c:showBubbleSize val="0"/>
        </c:dLbls>
        <c:marker val="1"/>
        <c:smooth val="0"/>
        <c:axId val="-2124685064"/>
        <c:axId val="-2124681528"/>
      </c:lineChart>
      <c:dateAx>
        <c:axId val="-2124685064"/>
        <c:scaling>
          <c:orientation val="minMax"/>
        </c:scaling>
        <c:delete val="0"/>
        <c:axPos val="b"/>
        <c:numFmt formatCode="dd/mm/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Calibri"/>
                <a:ea typeface="Calibri"/>
                <a:cs typeface="Calibri"/>
              </a:defRPr>
            </a:pPr>
            <a:endParaRPr lang="es-CL"/>
          </a:p>
        </c:txPr>
        <c:crossAx val="-2124681528"/>
        <c:crosses val="autoZero"/>
        <c:auto val="1"/>
        <c:lblOffset val="100"/>
        <c:baseTimeUnit val="days"/>
      </c:dateAx>
      <c:valAx>
        <c:axId val="-2124681528"/>
        <c:scaling>
          <c:orientation val="minMax"/>
          <c:min val="700"/>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000000"/>
                    </a:solidFill>
                    <a:latin typeface="Calibri"/>
                    <a:ea typeface="Calibri"/>
                    <a:cs typeface="Calibri"/>
                  </a:defRPr>
                </a:pPr>
                <a:r>
                  <a:rPr lang="en-US"/>
                  <a:t>$ por kilo con IVA</a:t>
                </a:r>
              </a:p>
            </c:rich>
          </c:tx>
          <c:overlay val="0"/>
        </c:title>
        <c:numFmt formatCode="#,##0" sourceLinked="1"/>
        <c:majorTickMark val="none"/>
        <c:minorTickMark val="none"/>
        <c:tickLblPos val="nextTo"/>
        <c:spPr>
          <a:ln w="9525">
            <a:noFill/>
          </a:ln>
        </c:spPr>
        <c:txPr>
          <a:bodyPr rot="0" vert="horz"/>
          <a:lstStyle/>
          <a:p>
            <a:pPr>
              <a:defRPr sz="1200" b="0" i="0" u="none" strike="noStrike" baseline="0">
                <a:solidFill>
                  <a:srgbClr val="000000"/>
                </a:solidFill>
                <a:latin typeface="Calibri"/>
                <a:ea typeface="Calibri"/>
                <a:cs typeface="Calibri"/>
              </a:defRPr>
            </a:pPr>
            <a:endParaRPr lang="es-CL"/>
          </a:p>
        </c:txPr>
        <c:crossAx val="-2124685064"/>
        <c:crosses val="autoZero"/>
        <c:crossBetween val="between"/>
      </c:valAx>
      <c:spPr>
        <a:noFill/>
        <a:ln w="25400">
          <a:noFill/>
        </a:ln>
      </c:spPr>
    </c:plotArea>
    <c:legend>
      <c:legendPos val="r"/>
      <c:layout>
        <c:manualLayout>
          <c:xMode val="edge"/>
          <c:yMode val="edge"/>
          <c:x val="8.0444375353026135E-2"/>
          <c:y val="0.89286963555795107"/>
          <c:w val="0.86154698283003583"/>
          <c:h val="8.0872073104810691E-2"/>
        </c:manualLayout>
      </c:layout>
      <c:overlay val="0"/>
      <c:spPr>
        <a:noFill/>
        <a:ln w="25400">
          <a:noFill/>
        </a:ln>
      </c:spPr>
      <c:txPr>
        <a:bodyPr/>
        <a:lstStyle/>
        <a:p>
          <a:pPr>
            <a:defRPr sz="1100" b="0" i="0" u="none" strike="noStrike" kern="600" baseline="0">
              <a:solidFill>
                <a:srgbClr val="000000"/>
              </a:solidFill>
              <a:latin typeface="Calibri"/>
              <a:ea typeface="Calibri"/>
              <a:cs typeface="Calibri"/>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CL" sz="1200" b="1" i="0" u="none" strike="noStrike" baseline="0">
                <a:solidFill>
                  <a:srgbClr val="000000"/>
                </a:solidFill>
                <a:latin typeface="Calibri"/>
              </a:rPr>
              <a:t>Gráfico 6. Precio semanal a consumidor de papa en ferias según región </a:t>
            </a:r>
          </a:p>
          <a:p>
            <a:pPr>
              <a:defRPr sz="1200" b="0" i="0" u="none" strike="noStrike" baseline="0">
                <a:solidFill>
                  <a:srgbClr val="000000"/>
                </a:solidFill>
                <a:latin typeface="Calibri"/>
                <a:ea typeface="Calibri"/>
                <a:cs typeface="Calibri"/>
              </a:defRPr>
            </a:pPr>
            <a:r>
              <a:rPr lang="es-CL" sz="1200" b="1" i="0" u="none" strike="noStrike" baseline="0">
                <a:solidFill>
                  <a:srgbClr val="000000"/>
                </a:solidFill>
                <a:latin typeface="Calibri"/>
              </a:rPr>
              <a:t>($/ kilo con IVA)</a:t>
            </a:r>
          </a:p>
        </c:rich>
      </c:tx>
      <c:overlay val="0"/>
      <c:spPr>
        <a:noFill/>
        <a:ln w="25400">
          <a:noFill/>
        </a:ln>
      </c:spPr>
    </c:title>
    <c:autoTitleDeleted val="0"/>
    <c:plotArea>
      <c:layout>
        <c:manualLayout>
          <c:layoutTarget val="inner"/>
          <c:xMode val="edge"/>
          <c:yMode val="edge"/>
          <c:x val="0.106221377754941"/>
          <c:y val="0.12781118576394199"/>
          <c:w val="0.84944845132775881"/>
          <c:h val="0.67641835376507187"/>
        </c:manualLayout>
      </c:layout>
      <c:lineChart>
        <c:grouping val="standard"/>
        <c:varyColors val="0"/>
        <c:ser>
          <c:idx val="0"/>
          <c:order val="0"/>
          <c:tx>
            <c:strRef>
              <c:f>'precio minorista regiones'!$L$6</c:f>
              <c:strCache>
                <c:ptCount val="1"/>
                <c:pt idx="0">
                  <c:v>Arica</c:v>
                </c:pt>
              </c:strCache>
            </c:strRef>
          </c:tx>
          <c:spPr>
            <a:ln w="28575" cap="rnd">
              <a:solidFill>
                <a:schemeClr val="accent1"/>
              </a:solidFill>
              <a:round/>
            </a:ln>
            <a:effectLst/>
          </c:spPr>
          <c:marker>
            <c:symbol val="circle"/>
            <c:size val="5"/>
          </c:marker>
          <c:dPt>
            <c:idx val="0"/>
            <c:bubble3D val="0"/>
            <c:extLst>
              <c:ext xmlns:c16="http://schemas.microsoft.com/office/drawing/2014/chart" uri="{C3380CC4-5D6E-409C-BE32-E72D297353CC}">
                <c16:uniqueId val="{00000001-C144-40AB-87CD-72390DC147F3}"/>
              </c:ext>
            </c:extLst>
          </c:dPt>
          <c:dPt>
            <c:idx val="1"/>
            <c:bubble3D val="0"/>
            <c:extLst>
              <c:ext xmlns:c16="http://schemas.microsoft.com/office/drawing/2014/chart" uri="{C3380CC4-5D6E-409C-BE32-E72D297353CC}">
                <c16:uniqueId val="{00000003-C144-40AB-87CD-72390DC147F3}"/>
              </c:ext>
            </c:extLst>
          </c:dPt>
          <c:dPt>
            <c:idx val="2"/>
            <c:bubble3D val="0"/>
            <c:extLst>
              <c:ext xmlns:c16="http://schemas.microsoft.com/office/drawing/2014/chart" uri="{C3380CC4-5D6E-409C-BE32-E72D297353CC}">
                <c16:uniqueId val="{00000005-C144-40AB-87CD-72390DC147F3}"/>
              </c:ext>
            </c:extLst>
          </c:dPt>
          <c:dPt>
            <c:idx val="3"/>
            <c:bubble3D val="0"/>
            <c:extLst>
              <c:ext xmlns:c16="http://schemas.microsoft.com/office/drawing/2014/chart" uri="{C3380CC4-5D6E-409C-BE32-E72D297353CC}">
                <c16:uniqueId val="{00000007-C144-40AB-87CD-72390DC147F3}"/>
              </c:ext>
            </c:extLst>
          </c:dPt>
          <c:dPt>
            <c:idx val="4"/>
            <c:bubble3D val="0"/>
            <c:extLst>
              <c:ext xmlns:c16="http://schemas.microsoft.com/office/drawing/2014/chart" uri="{C3380CC4-5D6E-409C-BE32-E72D297353CC}">
                <c16:uniqueId val="{00000009-C144-40AB-87CD-72390DC147F3}"/>
              </c:ext>
            </c:extLst>
          </c:dPt>
          <c:dPt>
            <c:idx val="5"/>
            <c:bubble3D val="0"/>
            <c:extLst>
              <c:ext xmlns:c16="http://schemas.microsoft.com/office/drawing/2014/chart" uri="{C3380CC4-5D6E-409C-BE32-E72D297353CC}">
                <c16:uniqueId val="{0000000B-C144-40AB-87CD-72390DC147F3}"/>
              </c:ext>
            </c:extLst>
          </c:dPt>
          <c:dPt>
            <c:idx val="6"/>
            <c:bubble3D val="0"/>
            <c:extLst>
              <c:ext xmlns:c16="http://schemas.microsoft.com/office/drawing/2014/chart" uri="{C3380CC4-5D6E-409C-BE32-E72D297353CC}">
                <c16:uniqueId val="{0000000D-C144-40AB-87CD-72390DC147F3}"/>
              </c:ext>
            </c:extLst>
          </c:dPt>
          <c:dPt>
            <c:idx val="7"/>
            <c:bubble3D val="0"/>
            <c:extLst>
              <c:ext xmlns:c16="http://schemas.microsoft.com/office/drawing/2014/chart" uri="{C3380CC4-5D6E-409C-BE32-E72D297353CC}">
                <c16:uniqueId val="{0000000F-C144-40AB-87CD-72390DC147F3}"/>
              </c:ext>
            </c:extLst>
          </c:dPt>
          <c:dPt>
            <c:idx val="8"/>
            <c:bubble3D val="0"/>
            <c:extLst>
              <c:ext xmlns:c16="http://schemas.microsoft.com/office/drawing/2014/chart" uri="{C3380CC4-5D6E-409C-BE32-E72D297353CC}">
                <c16:uniqueId val="{00000011-C144-40AB-87CD-72390DC147F3}"/>
              </c:ext>
            </c:extLst>
          </c:dPt>
          <c:dPt>
            <c:idx val="9"/>
            <c:bubble3D val="0"/>
            <c:extLst>
              <c:ext xmlns:c16="http://schemas.microsoft.com/office/drawing/2014/chart" uri="{C3380CC4-5D6E-409C-BE32-E72D297353CC}">
                <c16:uniqueId val="{00000013-C144-40AB-87CD-72390DC147F3}"/>
              </c:ext>
            </c:extLst>
          </c:dPt>
          <c:dPt>
            <c:idx val="10"/>
            <c:bubble3D val="0"/>
            <c:extLst>
              <c:ext xmlns:c16="http://schemas.microsoft.com/office/drawing/2014/chart" uri="{C3380CC4-5D6E-409C-BE32-E72D297353CC}">
                <c16:uniqueId val="{00000015-C144-40AB-87CD-72390DC147F3}"/>
              </c:ext>
            </c:extLst>
          </c:dPt>
          <c:dPt>
            <c:idx val="11"/>
            <c:bubble3D val="0"/>
            <c:extLst>
              <c:ext xmlns:c16="http://schemas.microsoft.com/office/drawing/2014/chart" uri="{C3380CC4-5D6E-409C-BE32-E72D297353CC}">
                <c16:uniqueId val="{00000017-C144-40AB-87CD-72390DC147F3}"/>
              </c:ext>
            </c:extLst>
          </c:dPt>
          <c:dPt>
            <c:idx val="12"/>
            <c:bubble3D val="0"/>
            <c:extLst>
              <c:ext xmlns:c16="http://schemas.microsoft.com/office/drawing/2014/chart" uri="{C3380CC4-5D6E-409C-BE32-E72D297353CC}">
                <c16:uniqueId val="{00000019-C144-40AB-87CD-72390DC147F3}"/>
              </c:ext>
            </c:extLst>
          </c:dPt>
          <c:dPt>
            <c:idx val="16"/>
            <c:bubble3D val="0"/>
            <c:extLst>
              <c:ext xmlns:c16="http://schemas.microsoft.com/office/drawing/2014/chart" uri="{C3380CC4-5D6E-409C-BE32-E72D297353CC}">
                <c16:uniqueId val="{0000001B-C144-40AB-87CD-72390DC147F3}"/>
              </c:ext>
            </c:extLst>
          </c:dPt>
          <c:dPt>
            <c:idx val="17"/>
            <c:bubble3D val="0"/>
            <c:extLst>
              <c:ext xmlns:c16="http://schemas.microsoft.com/office/drawing/2014/chart" uri="{C3380CC4-5D6E-409C-BE32-E72D297353CC}">
                <c16:uniqueId val="{0000001D-C144-40AB-87CD-72390DC147F3}"/>
              </c:ext>
            </c:extLst>
          </c:dPt>
          <c:dPt>
            <c:idx val="18"/>
            <c:bubble3D val="0"/>
            <c:extLst>
              <c:ext xmlns:c16="http://schemas.microsoft.com/office/drawing/2014/chart" uri="{C3380CC4-5D6E-409C-BE32-E72D297353CC}">
                <c16:uniqueId val="{0000001F-C144-40AB-87CD-72390DC147F3}"/>
              </c:ext>
            </c:extLst>
          </c:dPt>
          <c:dPt>
            <c:idx val="19"/>
            <c:bubble3D val="0"/>
            <c:extLst>
              <c:ext xmlns:c16="http://schemas.microsoft.com/office/drawing/2014/chart" uri="{C3380CC4-5D6E-409C-BE32-E72D297353CC}">
                <c16:uniqueId val="{00000021-C144-40AB-87CD-72390DC147F3}"/>
              </c:ext>
            </c:extLst>
          </c:dPt>
          <c:dPt>
            <c:idx val="20"/>
            <c:bubble3D val="0"/>
            <c:extLst>
              <c:ext xmlns:c16="http://schemas.microsoft.com/office/drawing/2014/chart" uri="{C3380CC4-5D6E-409C-BE32-E72D297353CC}">
                <c16:uniqueId val="{00000023-C144-40AB-87CD-72390DC147F3}"/>
              </c:ext>
            </c:extLst>
          </c:dPt>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regiones'!$L$7:$L$25</c:f>
              <c:numCache>
                <c:formatCode>#,##0</c:formatCode>
                <c:ptCount val="19"/>
                <c:pt idx="0">
                  <c:v>758</c:v>
                </c:pt>
                <c:pt idx="1">
                  <c:v>764</c:v>
                </c:pt>
                <c:pt idx="2">
                  <c:v>733.5</c:v>
                </c:pt>
                <c:pt idx="3">
                  <c:v>764</c:v>
                </c:pt>
                <c:pt idx="4">
                  <c:v>817</c:v>
                </c:pt>
                <c:pt idx="5">
                  <c:v>880</c:v>
                </c:pt>
                <c:pt idx="6">
                  <c:v>815.5</c:v>
                </c:pt>
                <c:pt idx="7">
                  <c:v>842</c:v>
                </c:pt>
                <c:pt idx="8">
                  <c:v>838</c:v>
                </c:pt>
                <c:pt idx="9">
                  <c:v>825</c:v>
                </c:pt>
                <c:pt idx="10">
                  <c:v>825</c:v>
                </c:pt>
                <c:pt idx="11">
                  <c:v>820</c:v>
                </c:pt>
                <c:pt idx="12">
                  <c:v>810</c:v>
                </c:pt>
                <c:pt idx="13">
                  <c:v>740</c:v>
                </c:pt>
                <c:pt idx="14">
                  <c:v>626</c:v>
                </c:pt>
                <c:pt idx="15">
                  <c:v>700</c:v>
                </c:pt>
                <c:pt idx="16">
                  <c:v>563</c:v>
                </c:pt>
                <c:pt idx="17">
                  <c:v>425</c:v>
                </c:pt>
                <c:pt idx="18">
                  <c:v>467</c:v>
                </c:pt>
              </c:numCache>
            </c:numRef>
          </c:val>
          <c:smooth val="0"/>
          <c:extLst>
            <c:ext xmlns:c16="http://schemas.microsoft.com/office/drawing/2014/chart" uri="{C3380CC4-5D6E-409C-BE32-E72D297353CC}">
              <c16:uniqueId val="{00000024-C144-40AB-87CD-72390DC147F3}"/>
            </c:ext>
          </c:extLst>
        </c:ser>
        <c:ser>
          <c:idx val="1"/>
          <c:order val="1"/>
          <c:tx>
            <c:strRef>
              <c:f>'precio minorista regiones'!$M$6</c:f>
              <c:strCache>
                <c:ptCount val="1"/>
                <c:pt idx="0">
                  <c:v>Coquimbo</c:v>
                </c:pt>
              </c:strCache>
            </c:strRef>
          </c:tx>
          <c:spPr>
            <a:ln w="28575" cap="rnd">
              <a:solidFill>
                <a:schemeClr val="accent2"/>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regiones'!$M$7:$M$25</c:f>
              <c:numCache>
                <c:formatCode>#,##0</c:formatCode>
                <c:ptCount val="19"/>
                <c:pt idx="0">
                  <c:v>709.5</c:v>
                </c:pt>
                <c:pt idx="1">
                  <c:v>703</c:v>
                </c:pt>
                <c:pt idx="2">
                  <c:v>731.5</c:v>
                </c:pt>
                <c:pt idx="3">
                  <c:v>755</c:v>
                </c:pt>
                <c:pt idx="4">
                  <c:v>851</c:v>
                </c:pt>
                <c:pt idx="5">
                  <c:v>898</c:v>
                </c:pt>
                <c:pt idx="6">
                  <c:v>825</c:v>
                </c:pt>
                <c:pt idx="7">
                  <c:v>760</c:v>
                </c:pt>
                <c:pt idx="8">
                  <c:v>734</c:v>
                </c:pt>
                <c:pt idx="9">
                  <c:v>738.5</c:v>
                </c:pt>
                <c:pt idx="10">
                  <c:v>743</c:v>
                </c:pt>
                <c:pt idx="11">
                  <c:v>742.5</c:v>
                </c:pt>
                <c:pt idx="12">
                  <c:v>664.5</c:v>
                </c:pt>
                <c:pt idx="13">
                  <c:v>658.5</c:v>
                </c:pt>
                <c:pt idx="14">
                  <c:v>533.5</c:v>
                </c:pt>
                <c:pt idx="15">
                  <c:v>508</c:v>
                </c:pt>
                <c:pt idx="16">
                  <c:v>433</c:v>
                </c:pt>
                <c:pt idx="17">
                  <c:v>457.5</c:v>
                </c:pt>
                <c:pt idx="18">
                  <c:v>428.5</c:v>
                </c:pt>
              </c:numCache>
            </c:numRef>
          </c:val>
          <c:smooth val="0"/>
          <c:extLst>
            <c:ext xmlns:c16="http://schemas.microsoft.com/office/drawing/2014/chart" uri="{C3380CC4-5D6E-409C-BE32-E72D297353CC}">
              <c16:uniqueId val="{00000025-C144-40AB-87CD-72390DC147F3}"/>
            </c:ext>
          </c:extLst>
        </c:ser>
        <c:ser>
          <c:idx val="2"/>
          <c:order val="2"/>
          <c:tx>
            <c:strRef>
              <c:f>'precio minorista regiones'!$N$6</c:f>
              <c:strCache>
                <c:ptCount val="1"/>
                <c:pt idx="0">
                  <c:v>Valparaíso</c:v>
                </c:pt>
              </c:strCache>
            </c:strRef>
          </c:tx>
          <c:spPr>
            <a:ln w="28575" cap="rnd">
              <a:solidFill>
                <a:schemeClr val="accent3"/>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regiones'!$N$7:$N$25</c:f>
              <c:numCache>
                <c:formatCode>#,##0</c:formatCode>
                <c:ptCount val="19"/>
                <c:pt idx="0">
                  <c:v>663.5</c:v>
                </c:pt>
                <c:pt idx="1">
                  <c:v>654</c:v>
                </c:pt>
                <c:pt idx="3">
                  <c:v>708</c:v>
                </c:pt>
                <c:pt idx="4">
                  <c:v>775</c:v>
                </c:pt>
                <c:pt idx="5">
                  <c:v>787.5</c:v>
                </c:pt>
                <c:pt idx="6">
                  <c:v>791</c:v>
                </c:pt>
                <c:pt idx="7">
                  <c:v>791</c:v>
                </c:pt>
                <c:pt idx="9">
                  <c:v>762.5</c:v>
                </c:pt>
                <c:pt idx="10">
                  <c:v>684.5</c:v>
                </c:pt>
                <c:pt idx="11">
                  <c:v>556.5</c:v>
                </c:pt>
                <c:pt idx="12">
                  <c:v>494</c:v>
                </c:pt>
                <c:pt idx="13">
                  <c:v>413</c:v>
                </c:pt>
                <c:pt idx="14">
                  <c:v>390</c:v>
                </c:pt>
                <c:pt idx="15">
                  <c:v>359.5</c:v>
                </c:pt>
                <c:pt idx="16">
                  <c:v>408</c:v>
                </c:pt>
                <c:pt idx="17">
                  <c:v>322</c:v>
                </c:pt>
                <c:pt idx="18">
                  <c:v>325</c:v>
                </c:pt>
              </c:numCache>
            </c:numRef>
          </c:val>
          <c:smooth val="0"/>
          <c:extLst>
            <c:ext xmlns:c16="http://schemas.microsoft.com/office/drawing/2014/chart" uri="{C3380CC4-5D6E-409C-BE32-E72D297353CC}">
              <c16:uniqueId val="{00000026-C144-40AB-87CD-72390DC147F3}"/>
            </c:ext>
          </c:extLst>
        </c:ser>
        <c:ser>
          <c:idx val="3"/>
          <c:order val="3"/>
          <c:tx>
            <c:strRef>
              <c:f>'precio minorista regiones'!$O$6</c:f>
              <c:strCache>
                <c:ptCount val="1"/>
                <c:pt idx="0">
                  <c:v>RM</c:v>
                </c:pt>
              </c:strCache>
            </c:strRef>
          </c:tx>
          <c:spPr>
            <a:ln w="28575" cap="rnd">
              <a:solidFill>
                <a:schemeClr val="accent4"/>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regiones'!$O$7:$O$25</c:f>
              <c:numCache>
                <c:formatCode>#,##0</c:formatCode>
                <c:ptCount val="19"/>
                <c:pt idx="0">
                  <c:v>680</c:v>
                </c:pt>
                <c:pt idx="1">
                  <c:v>670</c:v>
                </c:pt>
                <c:pt idx="2">
                  <c:v>757.5</c:v>
                </c:pt>
                <c:pt idx="3">
                  <c:v>736.5</c:v>
                </c:pt>
                <c:pt idx="4">
                  <c:v>820.5</c:v>
                </c:pt>
                <c:pt idx="5">
                  <c:v>840.5</c:v>
                </c:pt>
                <c:pt idx="6">
                  <c:v>829.5</c:v>
                </c:pt>
                <c:pt idx="7">
                  <c:v>818.5</c:v>
                </c:pt>
                <c:pt idx="8">
                  <c:v>778</c:v>
                </c:pt>
                <c:pt idx="9">
                  <c:v>729.5</c:v>
                </c:pt>
                <c:pt idx="10">
                  <c:v>700</c:v>
                </c:pt>
                <c:pt idx="11">
                  <c:v>597</c:v>
                </c:pt>
                <c:pt idx="12">
                  <c:v>507.5</c:v>
                </c:pt>
                <c:pt idx="13">
                  <c:v>426</c:v>
                </c:pt>
                <c:pt idx="14">
                  <c:v>415.5</c:v>
                </c:pt>
                <c:pt idx="15">
                  <c:v>437.5</c:v>
                </c:pt>
                <c:pt idx="16">
                  <c:v>363.5</c:v>
                </c:pt>
                <c:pt idx="17">
                  <c:v>449.5</c:v>
                </c:pt>
                <c:pt idx="18">
                  <c:v>342</c:v>
                </c:pt>
              </c:numCache>
            </c:numRef>
          </c:val>
          <c:smooth val="0"/>
          <c:extLst>
            <c:ext xmlns:c16="http://schemas.microsoft.com/office/drawing/2014/chart" uri="{C3380CC4-5D6E-409C-BE32-E72D297353CC}">
              <c16:uniqueId val="{00000027-C144-40AB-87CD-72390DC147F3}"/>
            </c:ext>
          </c:extLst>
        </c:ser>
        <c:ser>
          <c:idx val="4"/>
          <c:order val="4"/>
          <c:tx>
            <c:strRef>
              <c:f>'precio minorista regiones'!$P$6</c:f>
              <c:strCache>
                <c:ptCount val="1"/>
                <c:pt idx="0">
                  <c:v>Maule</c:v>
                </c:pt>
              </c:strCache>
            </c:strRef>
          </c:tx>
          <c:spPr>
            <a:ln w="28575" cap="rnd">
              <a:solidFill>
                <a:schemeClr val="accent5"/>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regiones'!$P$7:$P$25</c:f>
              <c:numCache>
                <c:formatCode>#,##0</c:formatCode>
                <c:ptCount val="19"/>
                <c:pt idx="0">
                  <c:v>544</c:v>
                </c:pt>
                <c:pt idx="1">
                  <c:v>554.5</c:v>
                </c:pt>
                <c:pt idx="3">
                  <c:v>601.5</c:v>
                </c:pt>
                <c:pt idx="4">
                  <c:v>627</c:v>
                </c:pt>
                <c:pt idx="5">
                  <c:v>644</c:v>
                </c:pt>
                <c:pt idx="6">
                  <c:v>824</c:v>
                </c:pt>
                <c:pt idx="7">
                  <c:v>862.5</c:v>
                </c:pt>
                <c:pt idx="8">
                  <c:v>800</c:v>
                </c:pt>
                <c:pt idx="9">
                  <c:v>637.5</c:v>
                </c:pt>
                <c:pt idx="10">
                  <c:v>571</c:v>
                </c:pt>
                <c:pt idx="11">
                  <c:v>546</c:v>
                </c:pt>
                <c:pt idx="12">
                  <c:v>466.5</c:v>
                </c:pt>
                <c:pt idx="13">
                  <c:v>435.5</c:v>
                </c:pt>
                <c:pt idx="14">
                  <c:v>374.5</c:v>
                </c:pt>
                <c:pt idx="15">
                  <c:v>392</c:v>
                </c:pt>
                <c:pt idx="16">
                  <c:v>381</c:v>
                </c:pt>
                <c:pt idx="17">
                  <c:v>358.5</c:v>
                </c:pt>
                <c:pt idx="18">
                  <c:v>361.5</c:v>
                </c:pt>
              </c:numCache>
            </c:numRef>
          </c:val>
          <c:smooth val="0"/>
          <c:extLst>
            <c:ext xmlns:c16="http://schemas.microsoft.com/office/drawing/2014/chart" uri="{C3380CC4-5D6E-409C-BE32-E72D297353CC}">
              <c16:uniqueId val="{00000028-C144-40AB-87CD-72390DC147F3}"/>
            </c:ext>
          </c:extLst>
        </c:ser>
        <c:ser>
          <c:idx val="5"/>
          <c:order val="5"/>
          <c:tx>
            <c:strRef>
              <c:f>'precio minorista regiones'!$Q$6</c:f>
              <c:strCache>
                <c:ptCount val="1"/>
                <c:pt idx="0">
                  <c:v>Ñuble</c:v>
                </c:pt>
              </c:strCache>
            </c:strRef>
          </c:tx>
          <c:spPr>
            <a:ln w="28575" cap="rnd">
              <a:solidFill>
                <a:schemeClr val="accent6"/>
              </a:solidFill>
              <a:round/>
            </a:ln>
            <a:effectLst/>
          </c:spPr>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regiones'!$Q$7:$Q$25</c:f>
              <c:numCache>
                <c:formatCode>#,##0</c:formatCode>
                <c:ptCount val="19"/>
                <c:pt idx="0">
                  <c:v>650</c:v>
                </c:pt>
                <c:pt idx="1">
                  <c:v>669</c:v>
                </c:pt>
                <c:pt idx="2">
                  <c:v>575</c:v>
                </c:pt>
                <c:pt idx="3">
                  <c:v>644</c:v>
                </c:pt>
                <c:pt idx="4">
                  <c:v>637.5</c:v>
                </c:pt>
                <c:pt idx="5">
                  <c:v>675</c:v>
                </c:pt>
                <c:pt idx="6">
                  <c:v>700</c:v>
                </c:pt>
                <c:pt idx="7">
                  <c:v>744</c:v>
                </c:pt>
                <c:pt idx="8">
                  <c:v>775</c:v>
                </c:pt>
                <c:pt idx="9">
                  <c:v>792</c:v>
                </c:pt>
                <c:pt idx="10">
                  <c:v>544</c:v>
                </c:pt>
                <c:pt idx="11">
                  <c:v>534</c:v>
                </c:pt>
                <c:pt idx="12">
                  <c:v>419</c:v>
                </c:pt>
                <c:pt idx="13">
                  <c:v>325</c:v>
                </c:pt>
                <c:pt idx="14">
                  <c:v>256.5</c:v>
                </c:pt>
                <c:pt idx="15">
                  <c:v>270.5</c:v>
                </c:pt>
                <c:pt idx="17">
                  <c:v>225</c:v>
                </c:pt>
                <c:pt idx="18">
                  <c:v>246</c:v>
                </c:pt>
              </c:numCache>
            </c:numRef>
          </c:val>
          <c:smooth val="0"/>
          <c:extLst>
            <c:ext xmlns:c16="http://schemas.microsoft.com/office/drawing/2014/chart" uri="{C3380CC4-5D6E-409C-BE32-E72D297353CC}">
              <c16:uniqueId val="{00000029-C144-40AB-87CD-72390DC147F3}"/>
            </c:ext>
          </c:extLst>
        </c:ser>
        <c:ser>
          <c:idx val="6"/>
          <c:order val="6"/>
          <c:tx>
            <c:strRef>
              <c:f>'precio minorista regiones'!$R$6</c:f>
              <c:strCache>
                <c:ptCount val="1"/>
                <c:pt idx="0">
                  <c:v>Bío Bío</c:v>
                </c:pt>
              </c:strCache>
            </c:strRef>
          </c:tx>
          <c:spPr>
            <a:ln w="28575" cap="rnd">
              <a:solidFill>
                <a:schemeClr val="accent1">
                  <a:lumMod val="60000"/>
                </a:schemeClr>
              </a:solidFill>
              <a:round/>
            </a:ln>
            <a:effectLst/>
          </c:spPr>
          <c:marker>
            <c:symbol val="circle"/>
            <c:size val="5"/>
            <c:spPr>
              <a:solidFill>
                <a:schemeClr val="tx2">
                  <a:lumMod val="75000"/>
                </a:schemeClr>
              </a:solidFill>
              <a:ln>
                <a:solidFill>
                  <a:schemeClr val="tx2"/>
                </a:solidFill>
              </a:ln>
            </c:spPr>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regiones'!$R$7:$R$25</c:f>
              <c:numCache>
                <c:formatCode>#,##0</c:formatCode>
                <c:ptCount val="19"/>
                <c:pt idx="0">
                  <c:v>541.5</c:v>
                </c:pt>
                <c:pt idx="1">
                  <c:v>548</c:v>
                </c:pt>
                <c:pt idx="3">
                  <c:v>504</c:v>
                </c:pt>
                <c:pt idx="4">
                  <c:v>523</c:v>
                </c:pt>
                <c:pt idx="5">
                  <c:v>526</c:v>
                </c:pt>
                <c:pt idx="6">
                  <c:v>581</c:v>
                </c:pt>
                <c:pt idx="7">
                  <c:v>622.5</c:v>
                </c:pt>
                <c:pt idx="8">
                  <c:v>600</c:v>
                </c:pt>
                <c:pt idx="9">
                  <c:v>611</c:v>
                </c:pt>
                <c:pt idx="10">
                  <c:v>631</c:v>
                </c:pt>
                <c:pt idx="11">
                  <c:v>607</c:v>
                </c:pt>
                <c:pt idx="12">
                  <c:v>618</c:v>
                </c:pt>
                <c:pt idx="13">
                  <c:v>513</c:v>
                </c:pt>
                <c:pt idx="14">
                  <c:v>480</c:v>
                </c:pt>
                <c:pt idx="15">
                  <c:v>465</c:v>
                </c:pt>
                <c:pt idx="16">
                  <c:v>417</c:v>
                </c:pt>
                <c:pt idx="17">
                  <c:v>402.5</c:v>
                </c:pt>
                <c:pt idx="18">
                  <c:v>373</c:v>
                </c:pt>
              </c:numCache>
            </c:numRef>
          </c:val>
          <c:smooth val="0"/>
          <c:extLst>
            <c:ext xmlns:c16="http://schemas.microsoft.com/office/drawing/2014/chart" uri="{C3380CC4-5D6E-409C-BE32-E72D297353CC}">
              <c16:uniqueId val="{0000002A-C144-40AB-87CD-72390DC147F3}"/>
            </c:ext>
          </c:extLst>
        </c:ser>
        <c:ser>
          <c:idx val="7"/>
          <c:order val="7"/>
          <c:tx>
            <c:strRef>
              <c:f>'precio minorista regiones'!$S$6</c:f>
              <c:strCache>
                <c:ptCount val="1"/>
                <c:pt idx="0">
                  <c:v>La Araucanía</c:v>
                </c:pt>
              </c:strCache>
            </c:strRef>
          </c:tx>
          <c:marker>
            <c:symbol val="circle"/>
            <c:size val="5"/>
          </c:marker>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regiones'!$S$7:$S$25</c:f>
              <c:numCache>
                <c:formatCode>#,##0</c:formatCode>
                <c:ptCount val="19"/>
                <c:pt idx="0">
                  <c:v>528</c:v>
                </c:pt>
                <c:pt idx="1">
                  <c:v>538</c:v>
                </c:pt>
                <c:pt idx="3">
                  <c:v>660</c:v>
                </c:pt>
                <c:pt idx="4">
                  <c:v>646</c:v>
                </c:pt>
                <c:pt idx="5">
                  <c:v>639</c:v>
                </c:pt>
                <c:pt idx="6">
                  <c:v>656</c:v>
                </c:pt>
                <c:pt idx="7">
                  <c:v>670</c:v>
                </c:pt>
                <c:pt idx="8">
                  <c:v>566</c:v>
                </c:pt>
                <c:pt idx="9">
                  <c:v>726</c:v>
                </c:pt>
                <c:pt idx="10">
                  <c:v>894</c:v>
                </c:pt>
                <c:pt idx="11">
                  <c:v>694</c:v>
                </c:pt>
                <c:pt idx="12">
                  <c:v>669</c:v>
                </c:pt>
                <c:pt idx="13">
                  <c:v>619</c:v>
                </c:pt>
                <c:pt idx="14">
                  <c:v>489</c:v>
                </c:pt>
                <c:pt idx="15">
                  <c:v>525</c:v>
                </c:pt>
                <c:pt idx="16">
                  <c:v>450</c:v>
                </c:pt>
                <c:pt idx="17">
                  <c:v>411</c:v>
                </c:pt>
                <c:pt idx="18">
                  <c:v>430.5</c:v>
                </c:pt>
              </c:numCache>
            </c:numRef>
          </c:val>
          <c:smooth val="0"/>
          <c:extLst>
            <c:ext xmlns:c16="http://schemas.microsoft.com/office/drawing/2014/chart" uri="{C3380CC4-5D6E-409C-BE32-E72D297353CC}">
              <c16:uniqueId val="{0000002B-C144-40AB-87CD-72390DC147F3}"/>
            </c:ext>
          </c:extLst>
        </c:ser>
        <c:ser>
          <c:idx val="8"/>
          <c:order val="8"/>
          <c:tx>
            <c:strRef>
              <c:f>'precio minorista regiones'!$T$6</c:f>
              <c:strCache>
                <c:ptCount val="1"/>
                <c:pt idx="0">
                  <c:v>Los Lagos</c:v>
                </c:pt>
              </c:strCache>
            </c:strRef>
          </c:tx>
          <c:cat>
            <c:numRef>
              <c:f>'precio minorista regiones'!$B$7:$B$25</c:f>
              <c:numCache>
                <c:formatCode>dd/mm/yy;@</c:formatCode>
                <c:ptCount val="19"/>
                <c:pt idx="0">
                  <c:v>43350</c:v>
                </c:pt>
                <c:pt idx="1">
                  <c:v>43357</c:v>
                </c:pt>
                <c:pt idx="2">
                  <c:v>43364</c:v>
                </c:pt>
                <c:pt idx="3">
                  <c:v>43371</c:v>
                </c:pt>
                <c:pt idx="4">
                  <c:v>43378</c:v>
                </c:pt>
                <c:pt idx="5">
                  <c:v>43385</c:v>
                </c:pt>
                <c:pt idx="6">
                  <c:v>43392</c:v>
                </c:pt>
                <c:pt idx="7">
                  <c:v>43399</c:v>
                </c:pt>
                <c:pt idx="8">
                  <c:v>43406</c:v>
                </c:pt>
                <c:pt idx="9">
                  <c:v>43413</c:v>
                </c:pt>
                <c:pt idx="10">
                  <c:v>43420</c:v>
                </c:pt>
                <c:pt idx="11">
                  <c:v>43427</c:v>
                </c:pt>
                <c:pt idx="12">
                  <c:v>43434</c:v>
                </c:pt>
                <c:pt idx="13">
                  <c:v>43441</c:v>
                </c:pt>
                <c:pt idx="14">
                  <c:v>43448</c:v>
                </c:pt>
                <c:pt idx="15">
                  <c:v>43455</c:v>
                </c:pt>
                <c:pt idx="16">
                  <c:v>43462</c:v>
                </c:pt>
                <c:pt idx="17">
                  <c:v>43469</c:v>
                </c:pt>
                <c:pt idx="18">
                  <c:v>43476</c:v>
                </c:pt>
              </c:numCache>
            </c:numRef>
          </c:cat>
          <c:val>
            <c:numRef>
              <c:f>'precio minorista regiones'!$T$7:$T$25</c:f>
              <c:numCache>
                <c:formatCode>#,##0</c:formatCode>
                <c:ptCount val="19"/>
                <c:pt idx="0">
                  <c:v>712.5</c:v>
                </c:pt>
                <c:pt idx="1">
                  <c:v>644</c:v>
                </c:pt>
                <c:pt idx="2">
                  <c:v>650</c:v>
                </c:pt>
                <c:pt idx="3">
                  <c:v>669</c:v>
                </c:pt>
                <c:pt idx="4">
                  <c:v>856.5</c:v>
                </c:pt>
                <c:pt idx="5">
                  <c:v>862.5</c:v>
                </c:pt>
                <c:pt idx="6">
                  <c:v>916.5</c:v>
                </c:pt>
                <c:pt idx="7">
                  <c:v>900</c:v>
                </c:pt>
                <c:pt idx="8">
                  <c:v>900</c:v>
                </c:pt>
                <c:pt idx="9">
                  <c:v>1221</c:v>
                </c:pt>
                <c:pt idx="10">
                  <c:v>950</c:v>
                </c:pt>
                <c:pt idx="11">
                  <c:v>908.5</c:v>
                </c:pt>
                <c:pt idx="12">
                  <c:v>704</c:v>
                </c:pt>
                <c:pt idx="13">
                  <c:v>716.5</c:v>
                </c:pt>
                <c:pt idx="14">
                  <c:v>591.5</c:v>
                </c:pt>
                <c:pt idx="15">
                  <c:v>500</c:v>
                </c:pt>
                <c:pt idx="16">
                  <c:v>550</c:v>
                </c:pt>
                <c:pt idx="17">
                  <c:v>508.5</c:v>
                </c:pt>
                <c:pt idx="18">
                  <c:v>525</c:v>
                </c:pt>
              </c:numCache>
            </c:numRef>
          </c:val>
          <c:smooth val="0"/>
          <c:extLst>
            <c:ext xmlns:c16="http://schemas.microsoft.com/office/drawing/2014/chart" uri="{C3380CC4-5D6E-409C-BE32-E72D297353CC}">
              <c16:uniqueId val="{00000012-8210-4690-AF89-1BD5DD4FDA4F}"/>
            </c:ext>
          </c:extLst>
        </c:ser>
        <c:dLbls>
          <c:showLegendKey val="0"/>
          <c:showVal val="0"/>
          <c:showCatName val="0"/>
          <c:showSerName val="0"/>
          <c:showPercent val="0"/>
          <c:showBubbleSize val="0"/>
        </c:dLbls>
        <c:marker val="1"/>
        <c:smooth val="0"/>
        <c:axId val="-2124593256"/>
        <c:axId val="-2124589720"/>
      </c:lineChart>
      <c:dateAx>
        <c:axId val="-2124593256"/>
        <c:scaling>
          <c:orientation val="minMax"/>
        </c:scaling>
        <c:delete val="0"/>
        <c:axPos val="b"/>
        <c:numFmt formatCode="dd/mm/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Calibri"/>
                <a:ea typeface="Calibri"/>
                <a:cs typeface="Calibri"/>
              </a:defRPr>
            </a:pPr>
            <a:endParaRPr lang="es-CL"/>
          </a:p>
        </c:txPr>
        <c:crossAx val="-2124589720"/>
        <c:crosses val="autoZero"/>
        <c:auto val="1"/>
        <c:lblOffset val="100"/>
        <c:baseTimeUnit val="days"/>
      </c:dateAx>
      <c:valAx>
        <c:axId val="-2124589720"/>
        <c:scaling>
          <c:orientation val="minMax"/>
          <c:max val="1400"/>
          <c:min val="200"/>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000000"/>
                    </a:solidFill>
                    <a:latin typeface="Calibri"/>
                    <a:ea typeface="Calibri"/>
                    <a:cs typeface="Calibri"/>
                  </a:defRPr>
                </a:pPr>
                <a:r>
                  <a:rPr lang="en-US"/>
                  <a:t>$ por kilo con IVA</a:t>
                </a:r>
              </a:p>
            </c:rich>
          </c:tx>
          <c:overlay val="0"/>
        </c:title>
        <c:numFmt formatCode="#,##0" sourceLinked="1"/>
        <c:majorTickMark val="none"/>
        <c:minorTickMark val="none"/>
        <c:tickLblPos val="nextTo"/>
        <c:spPr>
          <a:ln w="9525">
            <a:noFill/>
          </a:ln>
        </c:spPr>
        <c:txPr>
          <a:bodyPr rot="0" vert="horz"/>
          <a:lstStyle/>
          <a:p>
            <a:pPr>
              <a:defRPr sz="1200" b="0" i="0" u="none" strike="noStrike" baseline="0">
                <a:solidFill>
                  <a:srgbClr val="000000"/>
                </a:solidFill>
                <a:latin typeface="Calibri"/>
                <a:ea typeface="Calibri"/>
                <a:cs typeface="Calibri"/>
              </a:defRPr>
            </a:pPr>
            <a:endParaRPr lang="es-CL"/>
          </a:p>
        </c:txPr>
        <c:crossAx val="-2124593256"/>
        <c:crosses val="autoZero"/>
        <c:crossBetween val="between"/>
      </c:valAx>
      <c:spPr>
        <a:noFill/>
        <a:ln w="25400">
          <a:noFill/>
        </a:ln>
      </c:spPr>
    </c:plotArea>
    <c:legend>
      <c:legendPos val="b"/>
      <c:layout>
        <c:manualLayout>
          <c:xMode val="edge"/>
          <c:yMode val="edge"/>
          <c:x val="0.12103666346073066"/>
          <c:y val="0.89689239769265361"/>
          <c:w val="0.81211405363756051"/>
          <c:h val="8.5966492053790713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Gráfico 7. Evolución de la superficie y producción de papa</a:t>
            </a:r>
          </a:p>
        </c:rich>
      </c:tx>
      <c:overlay val="0"/>
      <c:spPr>
        <a:noFill/>
        <a:ln w="25400">
          <a:noFill/>
        </a:ln>
      </c:spPr>
    </c:title>
    <c:autoTitleDeleted val="0"/>
    <c:plotArea>
      <c:layout>
        <c:manualLayout>
          <c:layoutTarget val="inner"/>
          <c:xMode val="edge"/>
          <c:yMode val="edge"/>
          <c:x val="0.131161293746204"/>
          <c:y val="0.10935149322550899"/>
          <c:w val="0.720505608957838"/>
          <c:h val="0.62971961838103574"/>
        </c:manualLayout>
      </c:layout>
      <c:lineChart>
        <c:grouping val="standard"/>
        <c:varyColors val="0"/>
        <c:ser>
          <c:idx val="0"/>
          <c:order val="0"/>
          <c:tx>
            <c:strRef>
              <c:f>'sup, prod y rend'!$D$5:$D$6</c:f>
              <c:strCache>
                <c:ptCount val="2"/>
                <c:pt idx="0">
                  <c:v>Superficie (ha)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'sup, prod y rend'!$C$7:$C$24</c:f>
              <c:strCache>
                <c:ptCount val="18"/>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strCache>
            </c:strRef>
          </c:cat>
          <c:val>
            <c:numRef>
              <c:f>'sup, prod y rend'!$D$7:$D$24</c:f>
              <c:numCache>
                <c:formatCode>#,##0</c:formatCode>
                <c:ptCount val="18"/>
                <c:pt idx="0">
                  <c:v>61360</c:v>
                </c:pt>
                <c:pt idx="1">
                  <c:v>56000</c:v>
                </c:pt>
                <c:pt idx="2">
                  <c:v>59560</c:v>
                </c:pt>
                <c:pt idx="3">
                  <c:v>55620</c:v>
                </c:pt>
                <c:pt idx="4">
                  <c:v>63200</c:v>
                </c:pt>
                <c:pt idx="5">
                  <c:v>54145</c:v>
                </c:pt>
                <c:pt idx="6">
                  <c:v>55976</c:v>
                </c:pt>
                <c:pt idx="7">
                  <c:v>45078</c:v>
                </c:pt>
                <c:pt idx="8">
                  <c:v>50771</c:v>
                </c:pt>
                <c:pt idx="9">
                  <c:v>53653</c:v>
                </c:pt>
                <c:pt idx="10">
                  <c:v>41534</c:v>
                </c:pt>
                <c:pt idx="11">
                  <c:v>49576</c:v>
                </c:pt>
                <c:pt idx="12">
                  <c:v>48965</c:v>
                </c:pt>
                <c:pt idx="13">
                  <c:v>50526.337967409301</c:v>
                </c:pt>
                <c:pt idx="14">
                  <c:v>53485</c:v>
                </c:pt>
                <c:pt idx="15">
                  <c:v>54082</c:v>
                </c:pt>
                <c:pt idx="16">
                  <c:v>41268</c:v>
                </c:pt>
                <c:pt idx="17">
                  <c:v>43117</c:v>
                </c:pt>
              </c:numCache>
            </c:numRef>
          </c:val>
          <c:smooth val="0"/>
          <c:extLst>
            <c:ext xmlns:c16="http://schemas.microsoft.com/office/drawing/2014/chart" uri="{C3380CC4-5D6E-409C-BE32-E72D297353CC}">
              <c16:uniqueId val="{00000000-A8AE-4AD1-A3C1-2521808B5213}"/>
            </c:ext>
          </c:extLst>
        </c:ser>
        <c:dLbls>
          <c:showLegendKey val="0"/>
          <c:showVal val="0"/>
          <c:showCatName val="0"/>
          <c:showSerName val="0"/>
          <c:showPercent val="0"/>
          <c:showBubbleSize val="0"/>
        </c:dLbls>
        <c:marker val="1"/>
        <c:smooth val="0"/>
        <c:axId val="-2124538920"/>
        <c:axId val="-2124535608"/>
      </c:lineChart>
      <c:lineChart>
        <c:grouping val="standard"/>
        <c:varyColors val="0"/>
        <c:ser>
          <c:idx val="1"/>
          <c:order val="1"/>
          <c:tx>
            <c:strRef>
              <c:f>'sup, prod y rend'!$E$5:$E$6</c:f>
              <c:strCache>
                <c:ptCount val="2"/>
                <c:pt idx="0">
                  <c:v>Producción (ton)</c:v>
                </c:pt>
              </c:strCache>
            </c:strRef>
          </c:tx>
          <c:spPr>
            <a:ln w="28575" cap="rnd">
              <a:solidFill>
                <a:schemeClr val="accent2"/>
              </a:solidFill>
              <a:round/>
            </a:ln>
            <a:effectLst/>
          </c:spPr>
          <c:marker>
            <c:symbol val="diamond"/>
            <c:size val="5"/>
            <c:spPr>
              <a:solidFill>
                <a:schemeClr val="accent2"/>
              </a:solidFill>
              <a:ln w="9525">
                <a:solidFill>
                  <a:schemeClr val="accent2"/>
                </a:solidFill>
              </a:ln>
              <a:effectLst/>
            </c:spPr>
          </c:marker>
          <c:cat>
            <c:strRef>
              <c:f>'sup, prod y rend'!$C$7:$C$24</c:f>
              <c:strCache>
                <c:ptCount val="18"/>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strCache>
            </c:strRef>
          </c:cat>
          <c:val>
            <c:numRef>
              <c:f>'sup, prod y rend'!$E$7:$E$24</c:f>
              <c:numCache>
                <c:formatCode>#,##0</c:formatCode>
                <c:ptCount val="18"/>
                <c:pt idx="0">
                  <c:v>1303267.5</c:v>
                </c:pt>
                <c:pt idx="1">
                  <c:v>1093728.3999999999</c:v>
                </c:pt>
                <c:pt idx="2">
                  <c:v>1144170</c:v>
                </c:pt>
                <c:pt idx="3">
                  <c:v>1115735.7</c:v>
                </c:pt>
                <c:pt idx="4">
                  <c:v>1391378.2</c:v>
                </c:pt>
                <c:pt idx="5">
                  <c:v>834859.9</c:v>
                </c:pt>
                <c:pt idx="6">
                  <c:v>965939.5</c:v>
                </c:pt>
                <c:pt idx="7">
                  <c:v>924548.1</c:v>
                </c:pt>
                <c:pt idx="8">
                  <c:v>1081349.2</c:v>
                </c:pt>
                <c:pt idx="9">
                  <c:v>1676444</c:v>
                </c:pt>
                <c:pt idx="10">
                  <c:v>1093452</c:v>
                </c:pt>
                <c:pt idx="11">
                  <c:v>1159022.1000000001</c:v>
                </c:pt>
                <c:pt idx="12">
                  <c:v>1061324.9400000002</c:v>
                </c:pt>
                <c:pt idx="13">
                  <c:v>960502</c:v>
                </c:pt>
                <c:pt idx="14">
                  <c:v>1166024.8999999999</c:v>
                </c:pt>
                <c:pt idx="15">
                  <c:v>1426478.7500000002</c:v>
                </c:pt>
                <c:pt idx="16">
                  <c:v>1183356.6000000001</c:v>
                </c:pt>
                <c:pt idx="17">
                  <c:v>1186820.0103988377</c:v>
                </c:pt>
              </c:numCache>
            </c:numRef>
          </c:val>
          <c:smooth val="0"/>
          <c:extLst>
            <c:ext xmlns:c16="http://schemas.microsoft.com/office/drawing/2014/chart" uri="{C3380CC4-5D6E-409C-BE32-E72D297353CC}">
              <c16:uniqueId val="{00000001-A8AE-4AD1-A3C1-2521808B5213}"/>
            </c:ext>
          </c:extLst>
        </c:ser>
        <c:dLbls>
          <c:showLegendKey val="0"/>
          <c:showVal val="0"/>
          <c:showCatName val="0"/>
          <c:showSerName val="0"/>
          <c:showPercent val="0"/>
          <c:showBubbleSize val="0"/>
        </c:dLbls>
        <c:marker val="1"/>
        <c:smooth val="0"/>
        <c:axId val="-2124529192"/>
        <c:axId val="-2124525960"/>
      </c:lineChart>
      <c:catAx>
        <c:axId val="-212453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000" b="0" i="0" u="none" strike="noStrike" baseline="0">
                <a:solidFill>
                  <a:srgbClr val="000000"/>
                </a:solidFill>
                <a:latin typeface="Arial"/>
                <a:ea typeface="Arial"/>
                <a:cs typeface="Arial"/>
              </a:defRPr>
            </a:pPr>
            <a:endParaRPr lang="es-CL"/>
          </a:p>
        </c:txPr>
        <c:crossAx val="-2124535608"/>
        <c:crosses val="autoZero"/>
        <c:auto val="1"/>
        <c:lblAlgn val="ctr"/>
        <c:lblOffset val="100"/>
        <c:noMultiLvlLbl val="0"/>
      </c:catAx>
      <c:valAx>
        <c:axId val="-2124535608"/>
        <c:scaling>
          <c:orientation val="minMax"/>
          <c:min val="350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99"/>
                    </a:solidFill>
                    <a:latin typeface="Arial"/>
                    <a:ea typeface="Arial"/>
                    <a:cs typeface="Arial"/>
                  </a:defRPr>
                </a:pPr>
                <a:r>
                  <a:rPr lang="en-US"/>
                  <a:t>Superficie (ha)</a:t>
                </a:r>
              </a:p>
            </c:rich>
          </c:tx>
          <c:layout>
            <c:manualLayout>
              <c:xMode val="edge"/>
              <c:yMode val="edge"/>
              <c:x val="6.3480404870339801E-3"/>
              <c:y val="0.32110750331466298"/>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333399"/>
                </a:solidFill>
                <a:latin typeface="Arial"/>
                <a:ea typeface="Arial"/>
                <a:cs typeface="Arial"/>
              </a:defRPr>
            </a:pPr>
            <a:endParaRPr lang="es-CL"/>
          </a:p>
        </c:txPr>
        <c:crossAx val="-2124538920"/>
        <c:crosses val="autoZero"/>
        <c:crossBetween val="between"/>
      </c:valAx>
      <c:catAx>
        <c:axId val="-2124529192"/>
        <c:scaling>
          <c:orientation val="minMax"/>
        </c:scaling>
        <c:delete val="1"/>
        <c:axPos val="b"/>
        <c:numFmt formatCode="General" sourceLinked="1"/>
        <c:majorTickMark val="out"/>
        <c:minorTickMark val="none"/>
        <c:tickLblPos val="nextTo"/>
        <c:crossAx val="-2124525960"/>
        <c:crosses val="autoZero"/>
        <c:auto val="1"/>
        <c:lblAlgn val="ctr"/>
        <c:lblOffset val="100"/>
        <c:noMultiLvlLbl val="0"/>
      </c:catAx>
      <c:valAx>
        <c:axId val="-2124525960"/>
        <c:scaling>
          <c:orientation val="minMax"/>
          <c:min val="700000"/>
        </c:scaling>
        <c:delete val="0"/>
        <c:axPos val="r"/>
        <c:title>
          <c:tx>
            <c:rich>
              <a:bodyPr/>
              <a:lstStyle/>
              <a:p>
                <a:pPr>
                  <a:defRPr sz="1000" b="0" i="0" u="none" strike="noStrike" baseline="0">
                    <a:solidFill>
                      <a:schemeClr val="accent2"/>
                    </a:solidFill>
                    <a:latin typeface="Arial"/>
                    <a:ea typeface="Arial"/>
                    <a:cs typeface="Arial"/>
                  </a:defRPr>
                </a:pPr>
                <a:r>
                  <a:rPr lang="en-US">
                    <a:solidFill>
                      <a:schemeClr val="accent2"/>
                    </a:solidFill>
                  </a:rPr>
                  <a:t>Producción (ton)</a:t>
                </a:r>
              </a:p>
            </c:rich>
          </c:tx>
          <c:layout>
            <c:manualLayout>
              <c:xMode val="edge"/>
              <c:yMode val="edge"/>
              <c:x val="0.95788991005498192"/>
              <c:y val="0.28807967497213538"/>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chemeClr val="accent2"/>
                </a:solidFill>
                <a:latin typeface="Arial"/>
                <a:ea typeface="Arial"/>
                <a:cs typeface="Arial"/>
              </a:defRPr>
            </a:pPr>
            <a:endParaRPr lang="es-CL"/>
          </a:p>
        </c:txPr>
        <c:crossAx val="-2124529192"/>
        <c:crosses val="max"/>
        <c:crossBetween val="between"/>
      </c:valAx>
      <c:spPr>
        <a:noFill/>
        <a:ln w="25400">
          <a:noFill/>
        </a:ln>
      </c:spPr>
    </c:plotArea>
    <c:legend>
      <c:legendPos val="r"/>
      <c:legendEntry>
        <c:idx val="0"/>
        <c:txPr>
          <a:bodyPr/>
          <a:lstStyle/>
          <a:p>
            <a:pPr>
              <a:defRPr sz="920" b="0" i="0" u="none" strike="noStrike" baseline="0">
                <a:solidFill>
                  <a:schemeClr val="accent1">
                    <a:lumMod val="75000"/>
                  </a:schemeClr>
                </a:solidFill>
                <a:latin typeface="Arial"/>
                <a:ea typeface="Arial"/>
                <a:cs typeface="Arial"/>
              </a:defRPr>
            </a:pPr>
            <a:endParaRPr lang="es-CL"/>
          </a:p>
        </c:txPr>
      </c:legendEntry>
      <c:legendEntry>
        <c:idx val="1"/>
        <c:txPr>
          <a:bodyPr/>
          <a:lstStyle/>
          <a:p>
            <a:pPr>
              <a:defRPr sz="920" b="0" i="0" u="none" strike="noStrike" baseline="0">
                <a:solidFill>
                  <a:schemeClr val="accent2"/>
                </a:solidFill>
                <a:latin typeface="Arial"/>
                <a:ea typeface="Arial"/>
                <a:cs typeface="Arial"/>
              </a:defRPr>
            </a:pPr>
            <a:endParaRPr lang="es-CL"/>
          </a:p>
        </c:txPr>
      </c:legendEntry>
      <c:layout>
        <c:manualLayout>
          <c:xMode val="edge"/>
          <c:yMode val="edge"/>
          <c:x val="0.16429714595995876"/>
          <c:y val="0.87690038745156851"/>
          <c:w val="0.61833411139813099"/>
          <c:h val="6.856698325080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Gráfico 8. Superficie regional de papa entre las regiones de Coquimbo y Los Lagos (hectáreas)</a:t>
            </a:r>
          </a:p>
        </c:rich>
      </c:tx>
      <c:overlay val="0"/>
      <c:spPr>
        <a:noFill/>
        <a:ln w="25400">
          <a:noFill/>
        </a:ln>
      </c:spPr>
    </c:title>
    <c:autoTitleDeleted val="0"/>
    <c:plotArea>
      <c:layout>
        <c:manualLayout>
          <c:layoutTarget val="inner"/>
          <c:xMode val="edge"/>
          <c:yMode val="edge"/>
          <c:x val="0.10334840464506199"/>
          <c:y val="0.114303600248727"/>
          <c:w val="0.87667883094277299"/>
          <c:h val="0.72217062929245601"/>
        </c:manualLayout>
      </c:layout>
      <c:barChart>
        <c:barDir val="col"/>
        <c:grouping val="clustered"/>
        <c:varyColors val="0"/>
        <c:ser>
          <c:idx val="0"/>
          <c:order val="0"/>
          <c:tx>
            <c:strRef>
              <c:f>'sup región'!$B$22</c:f>
              <c:strCache>
                <c:ptCount val="1"/>
                <c:pt idx="0">
                  <c:v>2015/16</c:v>
                </c:pt>
              </c:strCache>
            </c:strRef>
          </c:tx>
          <c:spPr>
            <a:solidFill>
              <a:srgbClr val="4F81BD"/>
            </a:solidFill>
            <a:ln w="25400">
              <a:noFill/>
            </a:ln>
          </c:spPr>
          <c:invertIfNegative val="0"/>
          <c:cat>
            <c:strRef>
              <c:f>'sup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'sup región'!$C$22:$L$22</c:f>
              <c:numCache>
                <c:formatCode>#,##0</c:formatCode>
                <c:ptCount val="10"/>
                <c:pt idx="0">
                  <c:v>2244</c:v>
                </c:pt>
                <c:pt idx="1">
                  <c:v>776</c:v>
                </c:pt>
                <c:pt idx="2">
                  <c:v>4449</c:v>
                </c:pt>
                <c:pt idx="3">
                  <c:v>2251</c:v>
                </c:pt>
                <c:pt idx="4">
                  <c:v>5243</c:v>
                </c:pt>
                <c:pt idx="5">
                  <c:v>0</c:v>
                </c:pt>
                <c:pt idx="6">
                  <c:v>8946</c:v>
                </c:pt>
                <c:pt idx="7">
                  <c:v>14976</c:v>
                </c:pt>
                <c:pt idx="8">
                  <c:v>3369</c:v>
                </c:pt>
                <c:pt idx="9">
                  <c:v>10544</c:v>
                </c:pt>
              </c:numCache>
            </c:numRef>
          </c:val>
          <c:extLst>
            <c:ext xmlns:c16="http://schemas.microsoft.com/office/drawing/2014/chart" uri="{C3380CC4-5D6E-409C-BE32-E72D297353CC}">
              <c16:uniqueId val="{00000000-D232-413C-BDB7-51A66E8779FE}"/>
            </c:ext>
          </c:extLst>
        </c:ser>
        <c:ser>
          <c:idx val="1"/>
          <c:order val="1"/>
          <c:tx>
            <c:strRef>
              <c:f>'sup región'!$B$23</c:f>
              <c:strCache>
                <c:ptCount val="1"/>
                <c:pt idx="0">
                  <c:v>2016/17</c:v>
                </c:pt>
              </c:strCache>
            </c:strRef>
          </c:tx>
          <c:spPr>
            <a:solidFill>
              <a:srgbClr val="C0504D"/>
            </a:solidFill>
            <a:ln w="25400">
              <a:noFill/>
            </a:ln>
          </c:spPr>
          <c:invertIfNegative val="0"/>
          <c:cat>
            <c:strRef>
              <c:f>'sup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'sup región'!$C$23:$L$23</c:f>
              <c:numCache>
                <c:formatCode>#,##0</c:formatCode>
                <c:ptCount val="10"/>
                <c:pt idx="0">
                  <c:v>2193</c:v>
                </c:pt>
                <c:pt idx="1">
                  <c:v>1721</c:v>
                </c:pt>
                <c:pt idx="2">
                  <c:v>5339</c:v>
                </c:pt>
                <c:pt idx="3">
                  <c:v>1195</c:v>
                </c:pt>
                <c:pt idx="4">
                  <c:v>4168</c:v>
                </c:pt>
                <c:pt idx="5">
                  <c:v>0</c:v>
                </c:pt>
                <c:pt idx="6">
                  <c:v>9892</c:v>
                </c:pt>
                <c:pt idx="7">
                  <c:v>13886</c:v>
                </c:pt>
                <c:pt idx="8">
                  <c:v>3979</c:v>
                </c:pt>
                <c:pt idx="9">
                  <c:v>11022</c:v>
                </c:pt>
              </c:numCache>
            </c:numRef>
          </c:val>
          <c:extLst>
            <c:ext xmlns:c16="http://schemas.microsoft.com/office/drawing/2014/chart" uri="{C3380CC4-5D6E-409C-BE32-E72D297353CC}">
              <c16:uniqueId val="{00000001-D232-413C-BDB7-51A66E8779FE}"/>
            </c:ext>
          </c:extLst>
        </c:ser>
        <c:ser>
          <c:idx val="2"/>
          <c:order val="2"/>
          <c:tx>
            <c:strRef>
              <c:f>'sup región'!$B$24</c:f>
              <c:strCache>
                <c:ptCount val="1"/>
                <c:pt idx="0">
                  <c:v>2017/18</c:v>
                </c:pt>
              </c:strCache>
            </c:strRef>
          </c:tx>
          <c:spPr>
            <a:solidFill>
              <a:srgbClr val="9BBB59"/>
            </a:solidFill>
            <a:ln w="25400">
              <a:noFill/>
            </a:ln>
          </c:spPr>
          <c:invertIfNegative val="0"/>
          <c:cat>
            <c:strRef>
              <c:f>'sup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'sup región'!$C$24:$L$24</c:f>
              <c:numCache>
                <c:formatCode>#,##0</c:formatCode>
                <c:ptCount val="10"/>
                <c:pt idx="0">
                  <c:v>2137</c:v>
                </c:pt>
                <c:pt idx="1">
                  <c:v>625</c:v>
                </c:pt>
                <c:pt idx="2">
                  <c:v>3197</c:v>
                </c:pt>
                <c:pt idx="3">
                  <c:v>725</c:v>
                </c:pt>
                <c:pt idx="4">
                  <c:v>3920</c:v>
                </c:pt>
                <c:pt idx="5">
                  <c:v>3015</c:v>
                </c:pt>
                <c:pt idx="6">
                  <c:v>4409</c:v>
                </c:pt>
                <c:pt idx="7">
                  <c:v>12486</c:v>
                </c:pt>
                <c:pt idx="8">
                  <c:v>2935</c:v>
                </c:pt>
                <c:pt idx="9">
                  <c:v>7132</c:v>
                </c:pt>
              </c:numCache>
            </c:numRef>
          </c:val>
          <c:extLst>
            <c:ext xmlns:c16="http://schemas.microsoft.com/office/drawing/2014/chart" uri="{C3380CC4-5D6E-409C-BE32-E72D297353CC}">
              <c16:uniqueId val="{00000002-D232-413C-BDB7-51A66E8779FE}"/>
            </c:ext>
          </c:extLst>
        </c:ser>
        <c:dLbls>
          <c:showLegendKey val="0"/>
          <c:showVal val="0"/>
          <c:showCatName val="0"/>
          <c:showSerName val="0"/>
          <c:showPercent val="0"/>
          <c:showBubbleSize val="0"/>
        </c:dLbls>
        <c:gapWidth val="219"/>
        <c:overlap val="-27"/>
        <c:axId val="-2124804264"/>
        <c:axId val="-2124800728"/>
      </c:barChart>
      <c:catAx>
        <c:axId val="-212480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Arial"/>
                <a:ea typeface="Arial"/>
                <a:cs typeface="Arial"/>
              </a:defRPr>
            </a:pPr>
            <a:endParaRPr lang="es-CL"/>
          </a:p>
        </c:txPr>
        <c:crossAx val="-2124800728"/>
        <c:crosses val="autoZero"/>
        <c:auto val="1"/>
        <c:lblAlgn val="ctr"/>
        <c:lblOffset val="100"/>
        <c:noMultiLvlLbl val="0"/>
      </c:catAx>
      <c:valAx>
        <c:axId val="-2124800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000000"/>
                    </a:solidFill>
                    <a:latin typeface="Arial"/>
                    <a:ea typeface="Arial"/>
                    <a:cs typeface="Arial"/>
                  </a:defRPr>
                </a:pPr>
                <a:r>
                  <a:rPr lang="en-US"/>
                  <a:t>Hectáreas</a:t>
                </a:r>
              </a:p>
            </c:rich>
          </c:tx>
          <c:overlay val="0"/>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CL"/>
          </a:p>
        </c:txPr>
        <c:crossAx val="-2124804264"/>
        <c:crosses val="autoZero"/>
        <c:crossBetween val="between"/>
      </c:valAx>
      <c:spPr>
        <a:noFill/>
        <a:ln w="25400">
          <a:noFill/>
        </a:ln>
      </c:spPr>
    </c:plotArea>
    <c:legend>
      <c:legendPos val="r"/>
      <c:layout>
        <c:manualLayout>
          <c:xMode val="edge"/>
          <c:yMode val="edge"/>
          <c:x val="0.38246042934589503"/>
          <c:y val="0.91960083114610702"/>
          <c:w val="0.23944411970337801"/>
          <c:h val="5.898321303587050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Gráfico 9. Producción regional de papa entre las regiones de Coquimbo y Los Lagos (toneladas)</a:t>
            </a:r>
          </a:p>
        </c:rich>
      </c:tx>
      <c:overlay val="0"/>
      <c:spPr>
        <a:noFill/>
        <a:ln w="25400">
          <a:noFill/>
        </a:ln>
      </c:spPr>
    </c:title>
    <c:autoTitleDeleted val="0"/>
    <c:plotArea>
      <c:layout>
        <c:manualLayout>
          <c:layoutTarget val="inner"/>
          <c:xMode val="edge"/>
          <c:yMode val="edge"/>
          <c:x val="0.115541801924935"/>
          <c:y val="0.11055863269329699"/>
          <c:w val="0.86616551434980504"/>
          <c:h val="0.72773309617785797"/>
        </c:manualLayout>
      </c:layout>
      <c:barChart>
        <c:barDir val="col"/>
        <c:grouping val="clustered"/>
        <c:varyColors val="0"/>
        <c:ser>
          <c:idx val="0"/>
          <c:order val="0"/>
          <c:tx>
            <c:strRef>
              <c:f>'prod región'!$B$22</c:f>
              <c:strCache>
                <c:ptCount val="1"/>
                <c:pt idx="0">
                  <c:v>2015/16</c:v>
                </c:pt>
              </c:strCache>
            </c:strRef>
          </c:tx>
          <c:spPr>
            <a:solidFill>
              <a:srgbClr val="4F81BD"/>
            </a:solidFill>
            <a:ln w="25400">
              <a:noFill/>
            </a:ln>
          </c:spPr>
          <c:invertIfNegative val="0"/>
          <c:cat>
            <c:strRef>
              <c:f>'prod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'prod región'!$C$22:$L$22</c:f>
              <c:numCache>
                <c:formatCode>#,##0</c:formatCode>
                <c:ptCount val="10"/>
                <c:pt idx="0">
                  <c:v>54372.1</c:v>
                </c:pt>
                <c:pt idx="1">
                  <c:v>13820.6</c:v>
                </c:pt>
                <c:pt idx="2">
                  <c:v>76522.8</c:v>
                </c:pt>
                <c:pt idx="3">
                  <c:v>30906.2</c:v>
                </c:pt>
                <c:pt idx="4">
                  <c:v>88711.6</c:v>
                </c:pt>
                <c:pt idx="5">
                  <c:v>0</c:v>
                </c:pt>
                <c:pt idx="6">
                  <c:v>132490.29999999999</c:v>
                </c:pt>
                <c:pt idx="7">
                  <c:v>338757.1</c:v>
                </c:pt>
                <c:pt idx="8">
                  <c:v>74118</c:v>
                </c:pt>
                <c:pt idx="9">
                  <c:v>350060.79999999999</c:v>
                </c:pt>
              </c:numCache>
            </c:numRef>
          </c:val>
          <c:extLst>
            <c:ext xmlns:c16="http://schemas.microsoft.com/office/drawing/2014/chart" uri="{C3380CC4-5D6E-409C-BE32-E72D297353CC}">
              <c16:uniqueId val="{00000000-2054-4FCF-A488-FD3AD9AFE4B2}"/>
            </c:ext>
          </c:extLst>
        </c:ser>
        <c:ser>
          <c:idx val="1"/>
          <c:order val="1"/>
          <c:tx>
            <c:strRef>
              <c:f>'prod región'!$B$23</c:f>
              <c:strCache>
                <c:ptCount val="1"/>
                <c:pt idx="0">
                  <c:v>2016/17</c:v>
                </c:pt>
              </c:strCache>
            </c:strRef>
          </c:tx>
          <c:spPr>
            <a:solidFill>
              <a:srgbClr val="C0504D"/>
            </a:solidFill>
            <a:ln w="25400">
              <a:noFill/>
            </a:ln>
          </c:spPr>
          <c:invertIfNegative val="0"/>
          <c:cat>
            <c:strRef>
              <c:f>'prod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'prod región'!$C$23:$L$23</c:f>
              <c:numCache>
                <c:formatCode>#,##0</c:formatCode>
                <c:ptCount val="10"/>
                <c:pt idx="0">
                  <c:v>54517.979999999996</c:v>
                </c:pt>
                <c:pt idx="1">
                  <c:v>23887.480000000003</c:v>
                </c:pt>
                <c:pt idx="2">
                  <c:v>90763</c:v>
                </c:pt>
                <c:pt idx="3">
                  <c:v>18426.900000000001</c:v>
                </c:pt>
                <c:pt idx="4">
                  <c:v>92237.84</c:v>
                </c:pt>
                <c:pt idx="5">
                  <c:v>0</c:v>
                </c:pt>
                <c:pt idx="6">
                  <c:v>170637</c:v>
                </c:pt>
                <c:pt idx="7">
                  <c:v>369923.04</c:v>
                </c:pt>
                <c:pt idx="8">
                  <c:v>126094.50999999998</c:v>
                </c:pt>
                <c:pt idx="9">
                  <c:v>473725.56000000006</c:v>
                </c:pt>
              </c:numCache>
            </c:numRef>
          </c:val>
          <c:extLst>
            <c:ext xmlns:c16="http://schemas.microsoft.com/office/drawing/2014/chart" uri="{C3380CC4-5D6E-409C-BE32-E72D297353CC}">
              <c16:uniqueId val="{00000001-2054-4FCF-A488-FD3AD9AFE4B2}"/>
            </c:ext>
          </c:extLst>
        </c:ser>
        <c:ser>
          <c:idx val="2"/>
          <c:order val="2"/>
          <c:tx>
            <c:strRef>
              <c:f>'prod región'!$B$24</c:f>
              <c:strCache>
                <c:ptCount val="1"/>
                <c:pt idx="0">
                  <c:v>2017/18</c:v>
                </c:pt>
              </c:strCache>
            </c:strRef>
          </c:tx>
          <c:spPr>
            <a:solidFill>
              <a:srgbClr val="9BBB59"/>
            </a:solidFill>
            <a:ln w="25400">
              <a:noFill/>
            </a:ln>
          </c:spPr>
          <c:invertIfNegative val="0"/>
          <c:cat>
            <c:strRef>
              <c:f>'prod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'prod región'!$C$24:$L$24</c:f>
              <c:numCache>
                <c:formatCode>#,##0</c:formatCode>
                <c:ptCount val="10"/>
                <c:pt idx="0">
                  <c:v>60645.8</c:v>
                </c:pt>
                <c:pt idx="1">
                  <c:v>10162.5</c:v>
                </c:pt>
                <c:pt idx="2">
                  <c:v>60586.400000000001</c:v>
                </c:pt>
                <c:pt idx="3">
                  <c:v>10505</c:v>
                </c:pt>
                <c:pt idx="4">
                  <c:v>73415.3</c:v>
                </c:pt>
                <c:pt idx="5">
                  <c:v>62576.1</c:v>
                </c:pt>
                <c:pt idx="6">
                  <c:v>76334.600000000006</c:v>
                </c:pt>
                <c:pt idx="7">
                  <c:v>396541.3</c:v>
                </c:pt>
                <c:pt idx="8">
                  <c:v>142018.29999999999</c:v>
                </c:pt>
                <c:pt idx="9">
                  <c:v>284305.90000000002</c:v>
                </c:pt>
              </c:numCache>
            </c:numRef>
          </c:val>
          <c:extLst>
            <c:ext xmlns:c16="http://schemas.microsoft.com/office/drawing/2014/chart" uri="{C3380CC4-5D6E-409C-BE32-E72D297353CC}">
              <c16:uniqueId val="{00000002-2054-4FCF-A488-FD3AD9AFE4B2}"/>
            </c:ext>
          </c:extLst>
        </c:ser>
        <c:dLbls>
          <c:showLegendKey val="0"/>
          <c:showVal val="0"/>
          <c:showCatName val="0"/>
          <c:showSerName val="0"/>
          <c:showPercent val="0"/>
          <c:showBubbleSize val="0"/>
        </c:dLbls>
        <c:gapWidth val="219"/>
        <c:overlap val="-27"/>
        <c:axId val="-2124951032"/>
        <c:axId val="-2124947496"/>
      </c:barChart>
      <c:catAx>
        <c:axId val="-2124951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Arial"/>
                <a:ea typeface="Arial"/>
                <a:cs typeface="Arial"/>
              </a:defRPr>
            </a:pPr>
            <a:endParaRPr lang="es-CL"/>
          </a:p>
        </c:txPr>
        <c:crossAx val="-2124947496"/>
        <c:crosses val="autoZero"/>
        <c:auto val="1"/>
        <c:lblAlgn val="ctr"/>
        <c:lblOffset val="100"/>
        <c:noMultiLvlLbl val="0"/>
      </c:catAx>
      <c:valAx>
        <c:axId val="-2124947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000000"/>
                    </a:solidFill>
                    <a:latin typeface="Arial"/>
                    <a:ea typeface="Arial"/>
                    <a:cs typeface="Arial"/>
                  </a:defRPr>
                </a:pPr>
                <a:r>
                  <a:rPr lang="en-US"/>
                  <a:t>Toneladas</a:t>
                </a:r>
              </a:p>
            </c:rich>
          </c:tx>
          <c:layout>
            <c:manualLayout>
              <c:xMode val="edge"/>
              <c:yMode val="edge"/>
              <c:x val="1.8986934325516999E-2"/>
              <c:y val="0.38373634330191497"/>
            </c:manualLayout>
          </c:layout>
          <c:overlay val="0"/>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CL"/>
          </a:p>
        </c:txPr>
        <c:crossAx val="-2124951032"/>
        <c:crosses val="autoZero"/>
        <c:crossBetween val="between"/>
      </c:valAx>
      <c:spPr>
        <a:noFill/>
        <a:ln w="25400">
          <a:noFill/>
        </a:ln>
      </c:spPr>
    </c:plotArea>
    <c:legend>
      <c:legendPos val="r"/>
      <c:layout>
        <c:manualLayout>
          <c:xMode val="edge"/>
          <c:yMode val="edge"/>
          <c:x val="0.37996781171584298"/>
          <c:y val="0.92408207594740299"/>
          <c:w val="0.24339972888004399"/>
          <c:h val="5.5697865353037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Gráfico 10. Rendimiento regional de papa entre las regiones de Coquimbo y Los Lagos (ton/ha)</a:t>
            </a:r>
          </a:p>
        </c:rich>
      </c:tx>
      <c:overlay val="0"/>
      <c:spPr>
        <a:noFill/>
        <a:ln w="25400">
          <a:noFill/>
        </a:ln>
      </c:spPr>
    </c:title>
    <c:autoTitleDeleted val="0"/>
    <c:plotArea>
      <c:layout>
        <c:manualLayout>
          <c:layoutTarget val="inner"/>
          <c:xMode val="edge"/>
          <c:yMode val="edge"/>
          <c:x val="7.4922499548533E-2"/>
          <c:y val="0.116343490304709"/>
          <c:w val="0.90820192387826204"/>
          <c:h val="0.71348703295744498"/>
        </c:manualLayout>
      </c:layout>
      <c:barChart>
        <c:barDir val="col"/>
        <c:grouping val="clustered"/>
        <c:varyColors val="0"/>
        <c:ser>
          <c:idx val="0"/>
          <c:order val="0"/>
          <c:tx>
            <c:strRef>
              <c:f>'rend región'!$B$22</c:f>
              <c:strCache>
                <c:ptCount val="1"/>
                <c:pt idx="0">
                  <c:v>2015/16</c:v>
                </c:pt>
              </c:strCache>
            </c:strRef>
          </c:tx>
          <c:spPr>
            <a:solidFill>
              <a:srgbClr val="4F81BD"/>
            </a:solidFill>
            <a:ln w="25400">
              <a:noFill/>
            </a:ln>
          </c:spPr>
          <c:invertIfNegative val="0"/>
          <c:cat>
            <c:strRef>
              <c:f>'rend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'rend región'!$C$22:$L$22</c:f>
              <c:numCache>
                <c:formatCode>#,##0.0</c:formatCode>
                <c:ptCount val="10"/>
                <c:pt idx="0">
                  <c:v>24.23</c:v>
                </c:pt>
                <c:pt idx="1">
                  <c:v>17.809999999999999</c:v>
                </c:pt>
                <c:pt idx="2">
                  <c:v>17.2</c:v>
                </c:pt>
                <c:pt idx="3">
                  <c:v>13.73</c:v>
                </c:pt>
                <c:pt idx="4">
                  <c:v>16.919999999999998</c:v>
                </c:pt>
                <c:pt idx="5" formatCode="#,##0">
                  <c:v>0</c:v>
                </c:pt>
                <c:pt idx="6">
                  <c:v>14.809999999999999</c:v>
                </c:pt>
                <c:pt idx="7">
                  <c:v>22.619999999999997</c:v>
                </c:pt>
                <c:pt idx="8">
                  <c:v>22</c:v>
                </c:pt>
                <c:pt idx="9">
                  <c:v>33.200000000000003</c:v>
                </c:pt>
              </c:numCache>
            </c:numRef>
          </c:val>
          <c:extLst>
            <c:ext xmlns:c16="http://schemas.microsoft.com/office/drawing/2014/chart" uri="{C3380CC4-5D6E-409C-BE32-E72D297353CC}">
              <c16:uniqueId val="{00000000-DDCF-4CC0-8F7C-261EF469397C}"/>
            </c:ext>
          </c:extLst>
        </c:ser>
        <c:ser>
          <c:idx val="1"/>
          <c:order val="1"/>
          <c:tx>
            <c:strRef>
              <c:f>'rend región'!$B$23</c:f>
              <c:strCache>
                <c:ptCount val="1"/>
                <c:pt idx="0">
                  <c:v>2016/17</c:v>
                </c:pt>
              </c:strCache>
            </c:strRef>
          </c:tx>
          <c:spPr>
            <a:solidFill>
              <a:srgbClr val="C0504D"/>
            </a:solidFill>
            <a:ln w="25400">
              <a:noFill/>
            </a:ln>
          </c:spPr>
          <c:invertIfNegative val="0"/>
          <c:cat>
            <c:strRef>
              <c:f>'rend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'rend región'!$C$23:$L$23</c:f>
              <c:numCache>
                <c:formatCode>#,##0.0</c:formatCode>
                <c:ptCount val="10"/>
                <c:pt idx="0">
                  <c:v>24.86</c:v>
                </c:pt>
                <c:pt idx="1">
                  <c:v>13.88</c:v>
                </c:pt>
                <c:pt idx="2">
                  <c:v>17</c:v>
                </c:pt>
                <c:pt idx="3">
                  <c:v>15.419999999999998</c:v>
                </c:pt>
                <c:pt idx="4">
                  <c:v>22.130000000000003</c:v>
                </c:pt>
                <c:pt idx="5" formatCode="#,##0">
                  <c:v>0</c:v>
                </c:pt>
                <c:pt idx="6">
                  <c:v>17.25</c:v>
                </c:pt>
                <c:pt idx="7">
                  <c:v>26.639999999999997</c:v>
                </c:pt>
                <c:pt idx="8">
                  <c:v>31.689999999999998</c:v>
                </c:pt>
                <c:pt idx="9">
                  <c:v>42.980000000000004</c:v>
                </c:pt>
              </c:numCache>
            </c:numRef>
          </c:val>
          <c:extLst>
            <c:ext xmlns:c16="http://schemas.microsoft.com/office/drawing/2014/chart" uri="{C3380CC4-5D6E-409C-BE32-E72D297353CC}">
              <c16:uniqueId val="{00000001-DDCF-4CC0-8F7C-261EF469397C}"/>
            </c:ext>
          </c:extLst>
        </c:ser>
        <c:ser>
          <c:idx val="2"/>
          <c:order val="2"/>
          <c:tx>
            <c:strRef>
              <c:f>'rend región'!$B$24</c:f>
              <c:strCache>
                <c:ptCount val="1"/>
                <c:pt idx="0">
                  <c:v>2017/18</c:v>
                </c:pt>
              </c:strCache>
            </c:strRef>
          </c:tx>
          <c:invertIfNegative val="0"/>
          <c:cat>
            <c:strRef>
              <c:f>'rend región'!$C$7:$L$7</c:f>
              <c:strCache>
                <c:ptCount val="10"/>
                <c:pt idx="0">
                  <c:v>Coquimbo</c:v>
                </c:pt>
                <c:pt idx="1">
                  <c:v>Valparaíso</c:v>
                </c:pt>
                <c:pt idx="2">
                  <c:v>Metropolitana</c:v>
                </c:pt>
                <c:pt idx="3">
                  <c:v>O´Higgins</c:v>
                </c:pt>
                <c:pt idx="4">
                  <c:v>Maule</c:v>
                </c:pt>
                <c:pt idx="5">
                  <c:v>Ñuble</c:v>
                </c:pt>
                <c:pt idx="6">
                  <c:v>Bío Bío</c:v>
                </c:pt>
                <c:pt idx="7">
                  <c:v>La Araucanía</c:v>
                </c:pt>
                <c:pt idx="8">
                  <c:v>Los Ríos</c:v>
                </c:pt>
                <c:pt idx="9">
                  <c:v>Los Lagos</c:v>
                </c:pt>
              </c:strCache>
            </c:strRef>
          </c:cat>
          <c:val>
            <c:numRef>
              <c:f>'rend región'!$C$24:$L$24</c:f>
              <c:numCache>
                <c:formatCode>#,##0.0</c:formatCode>
                <c:ptCount val="10"/>
                <c:pt idx="0">
                  <c:v>28.378922166817894</c:v>
                </c:pt>
                <c:pt idx="1">
                  <c:v>16.260056952992556</c:v>
                </c:pt>
                <c:pt idx="2">
                  <c:v>18.951020851994503</c:v>
                </c:pt>
                <c:pt idx="3">
                  <c:v>14.489636066017113</c:v>
                </c:pt>
                <c:pt idx="4">
                  <c:v>18.728394313163221</c:v>
                </c:pt>
                <c:pt idx="5">
                  <c:v>20.754925615331164</c:v>
                </c:pt>
                <c:pt idx="6">
                  <c:v>17.313359038330688</c:v>
                </c:pt>
                <c:pt idx="7">
                  <c:v>31.758873628341366</c:v>
                </c:pt>
                <c:pt idx="8">
                  <c:v>48.387835356389296</c:v>
                </c:pt>
                <c:pt idx="9">
                  <c:v>39.863420959984026</c:v>
                </c:pt>
              </c:numCache>
            </c:numRef>
          </c:val>
          <c:extLst>
            <c:ext xmlns:c16="http://schemas.microsoft.com/office/drawing/2014/chart" uri="{C3380CC4-5D6E-409C-BE32-E72D297353CC}">
              <c16:uniqueId val="{00000002-DDCF-4CC0-8F7C-261EF469397C}"/>
            </c:ext>
          </c:extLst>
        </c:ser>
        <c:dLbls>
          <c:showLegendKey val="0"/>
          <c:showVal val="0"/>
          <c:showCatName val="0"/>
          <c:showSerName val="0"/>
          <c:showPercent val="0"/>
          <c:showBubbleSize val="0"/>
        </c:dLbls>
        <c:gapWidth val="219"/>
        <c:overlap val="-27"/>
        <c:axId val="-2125025304"/>
        <c:axId val="-2125021768"/>
      </c:barChart>
      <c:catAx>
        <c:axId val="-2125025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Arial"/>
                <a:ea typeface="Arial"/>
                <a:cs typeface="Arial"/>
              </a:defRPr>
            </a:pPr>
            <a:endParaRPr lang="es-CL"/>
          </a:p>
        </c:txPr>
        <c:crossAx val="-2125021768"/>
        <c:crosses val="autoZero"/>
        <c:auto val="1"/>
        <c:lblAlgn val="ctr"/>
        <c:lblOffset val="100"/>
        <c:noMultiLvlLbl val="0"/>
      </c:catAx>
      <c:valAx>
        <c:axId val="-2125021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000000"/>
                    </a:solidFill>
                    <a:latin typeface="Arial"/>
                    <a:ea typeface="Arial"/>
                    <a:cs typeface="Arial"/>
                  </a:defRPr>
                </a:pPr>
                <a:r>
                  <a:rPr lang="en-US"/>
                  <a:t>Toneladas por hectárea</a:t>
                </a:r>
              </a:p>
            </c:rich>
          </c:tx>
          <c:layout>
            <c:manualLayout>
              <c:xMode val="edge"/>
              <c:yMode val="edge"/>
              <c:x val="1.28412213997876E-2"/>
              <c:y val="0.266974425030644"/>
            </c:manualLayout>
          </c:layout>
          <c:overlay val="0"/>
        </c:title>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CL"/>
          </a:p>
        </c:txPr>
        <c:crossAx val="-2125025304"/>
        <c:crosses val="autoZero"/>
        <c:crossBetween val="between"/>
      </c:valAx>
      <c:spPr>
        <a:noFill/>
        <a:ln w="25400">
          <a:noFill/>
        </a:ln>
      </c:spPr>
    </c:plotArea>
    <c:legend>
      <c:legendPos val="r"/>
      <c:layout>
        <c:manualLayout>
          <c:xMode val="edge"/>
          <c:yMode val="edge"/>
          <c:x val="0.38249090919309597"/>
          <c:y val="0.91850719187805996"/>
          <c:w val="0.236118632922491"/>
          <c:h val="5.978462454726139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1.png@01D3C207.209C7340"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19050</xdr:colOff>
      <xdr:row>48</xdr:row>
      <xdr:rowOff>104775</xdr:rowOff>
    </xdr:from>
    <xdr:to>
      <xdr:col>2</xdr:col>
      <xdr:colOff>438150</xdr:colOff>
      <xdr:row>48</xdr:row>
      <xdr:rowOff>209550</xdr:rowOff>
    </xdr:to>
    <xdr:pic>
      <xdr:nvPicPr>
        <xdr:cNvPr id="1026" name="Picture 1" descr="LOGO_FUCOA">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5157" b="48161"/>
        <a:stretch>
          <a:fillRect/>
        </a:stretch>
      </xdr:blipFill>
      <xdr:spPr bwMode="auto">
        <a:xfrm>
          <a:off x="19050" y="8201025"/>
          <a:ext cx="1866900" cy="95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188938</xdr:colOff>
      <xdr:row>6</xdr:row>
      <xdr:rowOff>47625</xdr:rowOff>
    </xdr:to>
    <xdr:pic>
      <xdr:nvPicPr>
        <xdr:cNvPr id="4" name="Imagen 1" descr="cid:image001.png@01D3C207.209C7340">
          <a:extLst>
            <a:ext uri="{FF2B5EF4-FFF2-40B4-BE49-F238E27FC236}">
              <a16:creationId xmlns:a16="http://schemas.microsoft.com/office/drawing/2014/main" id="{982224C5-616B-404F-922B-A4198EC3F2ED}"/>
            </a:ext>
          </a:extLst>
        </xdr:cNvPr>
        <xdr:cNvPicPr>
          <a:picLocks noChangeAspect="1" noChangeArrowheads="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b="6388"/>
        <a:stretch>
          <a:fillRect/>
        </a:stretch>
      </xdr:blipFill>
      <xdr:spPr bwMode="auto">
        <a:xfrm>
          <a:off x="0" y="0"/>
          <a:ext cx="3273223" cy="1136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38</xdr:row>
      <xdr:rowOff>38100</xdr:rowOff>
    </xdr:from>
    <xdr:to>
      <xdr:col>2</xdr:col>
      <xdr:colOff>476250</xdr:colOff>
      <xdr:row>38</xdr:row>
      <xdr:rowOff>133350</xdr:rowOff>
    </xdr:to>
    <xdr:pic>
      <xdr:nvPicPr>
        <xdr:cNvPr id="2049" name="Picture 1" descr="LOGO_FUCOA">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5157" b="48161"/>
        <a:stretch>
          <a:fillRect/>
        </a:stretch>
      </xdr:blipFill>
      <xdr:spPr bwMode="auto">
        <a:xfrm>
          <a:off x="38100" y="7858125"/>
          <a:ext cx="1847850" cy="95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37</xdr:row>
      <xdr:rowOff>142875</xdr:rowOff>
    </xdr:from>
    <xdr:to>
      <xdr:col>3</xdr:col>
      <xdr:colOff>311150</xdr:colOff>
      <xdr:row>38</xdr:row>
      <xdr:rowOff>63500</xdr:rowOff>
    </xdr:to>
    <xdr:pic>
      <xdr:nvPicPr>
        <xdr:cNvPr id="2" name="Picture 1" descr="LOGO_FUCOA">
          <a:extLst>
            <a:ext uri="{FF2B5EF4-FFF2-40B4-BE49-F238E27FC236}">
              <a16:creationId xmlns:a16="http://schemas.microsoft.com/office/drawing/2014/main" id="{C8F37370-B098-4C00-9349-F32F171B2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5157" b="48161"/>
        <a:stretch>
          <a:fillRect/>
        </a:stretch>
      </xdr:blipFill>
      <xdr:spPr bwMode="auto">
        <a:xfrm>
          <a:off x="31750" y="7667625"/>
          <a:ext cx="1819275" cy="95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2636307</xdr:colOff>
      <xdr:row>5</xdr:row>
      <xdr:rowOff>113454</xdr:rowOff>
    </xdr:from>
    <xdr:to>
      <xdr:col>3</xdr:col>
      <xdr:colOff>215067</xdr:colOff>
      <xdr:row>5</xdr:row>
      <xdr:rowOff>113455</xdr:rowOff>
    </xdr:to>
    <xdr:cxnSp macro="">
      <xdr:nvCxnSpPr>
        <xdr:cNvPr id="2" name="Conector recto 1">
          <a:extLst>
            <a:ext uri="{FF2B5EF4-FFF2-40B4-BE49-F238E27FC236}">
              <a16:creationId xmlns:a16="http://schemas.microsoft.com/office/drawing/2014/main" id="{00000000-0008-0000-0300-000002000000}"/>
            </a:ext>
          </a:extLst>
        </xdr:cNvPr>
        <xdr:cNvCxnSpPr/>
      </xdr:nvCxnSpPr>
      <xdr:spPr>
        <a:xfrm flipV="1">
          <a:off x="3555999" y="740834"/>
          <a:ext cx="2736000" cy="1"/>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2582333</xdr:colOff>
      <xdr:row>6</xdr:row>
      <xdr:rowOff>96310</xdr:rowOff>
    </xdr:from>
    <xdr:to>
      <xdr:col>3</xdr:col>
      <xdr:colOff>233353</xdr:colOff>
      <xdr:row>6</xdr:row>
      <xdr:rowOff>96310</xdr:rowOff>
    </xdr:to>
    <xdr:cxnSp macro="">
      <xdr:nvCxnSpPr>
        <xdr:cNvPr id="3" name="Conector recto 2">
          <a:extLst>
            <a:ext uri="{FF2B5EF4-FFF2-40B4-BE49-F238E27FC236}">
              <a16:creationId xmlns:a16="http://schemas.microsoft.com/office/drawing/2014/main" id="{00000000-0008-0000-0300-000003000000}"/>
            </a:ext>
          </a:extLst>
        </xdr:cNvPr>
        <xdr:cNvCxnSpPr/>
      </xdr:nvCxnSpPr>
      <xdr:spPr>
        <a:xfrm>
          <a:off x="3492500" y="899585"/>
          <a:ext cx="28080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2174451</xdr:colOff>
      <xdr:row>7</xdr:row>
      <xdr:rowOff>105835</xdr:rowOff>
    </xdr:from>
    <xdr:to>
      <xdr:col>3</xdr:col>
      <xdr:colOff>251000</xdr:colOff>
      <xdr:row>7</xdr:row>
      <xdr:rowOff>105835</xdr:rowOff>
    </xdr:to>
    <xdr:cxnSp macro="">
      <xdr:nvCxnSpPr>
        <xdr:cNvPr id="4" name="Conector recto 3">
          <a:extLst>
            <a:ext uri="{FF2B5EF4-FFF2-40B4-BE49-F238E27FC236}">
              <a16:creationId xmlns:a16="http://schemas.microsoft.com/office/drawing/2014/main" id="{00000000-0008-0000-0300-000004000000}"/>
            </a:ext>
          </a:extLst>
        </xdr:cNvPr>
        <xdr:cNvCxnSpPr/>
      </xdr:nvCxnSpPr>
      <xdr:spPr>
        <a:xfrm>
          <a:off x="3090333" y="1058335"/>
          <a:ext cx="322791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3703995</xdr:colOff>
      <xdr:row>18</xdr:row>
      <xdr:rowOff>83344</xdr:rowOff>
    </xdr:from>
    <xdr:to>
      <xdr:col>3</xdr:col>
      <xdr:colOff>240027</xdr:colOff>
      <xdr:row>18</xdr:row>
      <xdr:rowOff>83344</xdr:rowOff>
    </xdr:to>
    <xdr:cxnSp macro="">
      <xdr:nvCxnSpPr>
        <xdr:cNvPr id="11" name="Conector recto 10">
          <a:extLst>
            <a:ext uri="{FF2B5EF4-FFF2-40B4-BE49-F238E27FC236}">
              <a16:creationId xmlns:a16="http://schemas.microsoft.com/office/drawing/2014/main" id="{00000000-0008-0000-0300-00000B000000}"/>
            </a:ext>
          </a:extLst>
        </xdr:cNvPr>
        <xdr:cNvCxnSpPr/>
      </xdr:nvCxnSpPr>
      <xdr:spPr>
        <a:xfrm flipH="1">
          <a:off x="4775558" y="2619375"/>
          <a:ext cx="16200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2837392</xdr:colOff>
      <xdr:row>34</xdr:row>
      <xdr:rowOff>102870</xdr:rowOff>
    </xdr:from>
    <xdr:to>
      <xdr:col>3</xdr:col>
      <xdr:colOff>209605</xdr:colOff>
      <xdr:row>34</xdr:row>
      <xdr:rowOff>102873</xdr:rowOff>
    </xdr:to>
    <xdr:cxnSp macro="">
      <xdr:nvCxnSpPr>
        <xdr:cNvPr id="27" name="Conector recto 26">
          <a:extLst>
            <a:ext uri="{FF2B5EF4-FFF2-40B4-BE49-F238E27FC236}">
              <a16:creationId xmlns:a16="http://schemas.microsoft.com/office/drawing/2014/main" id="{00000000-0008-0000-0300-00001B000000}"/>
            </a:ext>
          </a:extLst>
        </xdr:cNvPr>
        <xdr:cNvCxnSpPr/>
      </xdr:nvCxnSpPr>
      <xdr:spPr>
        <a:xfrm flipV="1">
          <a:off x="3757084" y="4762500"/>
          <a:ext cx="2520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4338320</xdr:colOff>
      <xdr:row>35</xdr:row>
      <xdr:rowOff>102870</xdr:rowOff>
    </xdr:from>
    <xdr:to>
      <xdr:col>3</xdr:col>
      <xdr:colOff>201235</xdr:colOff>
      <xdr:row>35</xdr:row>
      <xdr:rowOff>102873</xdr:rowOff>
    </xdr:to>
    <xdr:cxnSp macro="">
      <xdr:nvCxnSpPr>
        <xdr:cNvPr id="28" name="Conector recto 27">
          <a:extLst>
            <a:ext uri="{FF2B5EF4-FFF2-40B4-BE49-F238E27FC236}">
              <a16:creationId xmlns:a16="http://schemas.microsoft.com/office/drawing/2014/main" id="{00000000-0008-0000-0300-00001C000000}"/>
            </a:ext>
          </a:extLst>
        </xdr:cNvPr>
        <xdr:cNvCxnSpPr/>
      </xdr:nvCxnSpPr>
      <xdr:spPr>
        <a:xfrm flipV="1">
          <a:off x="5259917" y="4921250"/>
          <a:ext cx="1008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4400762</xdr:colOff>
      <xdr:row>36</xdr:row>
      <xdr:rowOff>85725</xdr:rowOff>
    </xdr:from>
    <xdr:to>
      <xdr:col>3</xdr:col>
      <xdr:colOff>209769</xdr:colOff>
      <xdr:row>36</xdr:row>
      <xdr:rowOff>85728</xdr:rowOff>
    </xdr:to>
    <xdr:cxnSp macro="">
      <xdr:nvCxnSpPr>
        <xdr:cNvPr id="29" name="Conector recto 28">
          <a:extLst>
            <a:ext uri="{FF2B5EF4-FFF2-40B4-BE49-F238E27FC236}">
              <a16:creationId xmlns:a16="http://schemas.microsoft.com/office/drawing/2014/main" id="{00000000-0008-0000-0300-00001D000000}"/>
            </a:ext>
          </a:extLst>
        </xdr:cNvPr>
        <xdr:cNvCxnSpPr/>
      </xdr:nvCxnSpPr>
      <xdr:spPr>
        <a:xfrm flipV="1">
          <a:off x="5312834" y="5080000"/>
          <a:ext cx="972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4442778</xdr:colOff>
      <xdr:row>37</xdr:row>
      <xdr:rowOff>105834</xdr:rowOff>
    </xdr:from>
    <xdr:to>
      <xdr:col>3</xdr:col>
      <xdr:colOff>222810</xdr:colOff>
      <xdr:row>37</xdr:row>
      <xdr:rowOff>105837</xdr:rowOff>
    </xdr:to>
    <xdr:cxnSp macro="">
      <xdr:nvCxnSpPr>
        <xdr:cNvPr id="30" name="Conector recto 29">
          <a:extLst>
            <a:ext uri="{FF2B5EF4-FFF2-40B4-BE49-F238E27FC236}">
              <a16:creationId xmlns:a16="http://schemas.microsoft.com/office/drawing/2014/main" id="{00000000-0008-0000-0300-00001E000000}"/>
            </a:ext>
          </a:extLst>
        </xdr:cNvPr>
        <xdr:cNvCxnSpPr/>
      </xdr:nvCxnSpPr>
      <xdr:spPr>
        <a:xfrm flipV="1">
          <a:off x="5514341" y="5677959"/>
          <a:ext cx="864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3675380</xdr:colOff>
      <xdr:row>33</xdr:row>
      <xdr:rowOff>114512</xdr:rowOff>
    </xdr:from>
    <xdr:to>
      <xdr:col>3</xdr:col>
      <xdr:colOff>210121</xdr:colOff>
      <xdr:row>33</xdr:row>
      <xdr:rowOff>114515</xdr:rowOff>
    </xdr:to>
    <xdr:cxnSp macro="">
      <xdr:nvCxnSpPr>
        <xdr:cNvPr id="31" name="Conector recto 30">
          <a:extLst>
            <a:ext uri="{FF2B5EF4-FFF2-40B4-BE49-F238E27FC236}">
              <a16:creationId xmlns:a16="http://schemas.microsoft.com/office/drawing/2014/main" id="{00000000-0008-0000-0300-00001F000000}"/>
            </a:ext>
          </a:extLst>
        </xdr:cNvPr>
        <xdr:cNvCxnSpPr/>
      </xdr:nvCxnSpPr>
      <xdr:spPr>
        <a:xfrm flipV="1">
          <a:off x="4593167" y="4624917"/>
          <a:ext cx="1692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4263178</xdr:colOff>
      <xdr:row>32</xdr:row>
      <xdr:rowOff>134620</xdr:rowOff>
    </xdr:from>
    <xdr:to>
      <xdr:col>3</xdr:col>
      <xdr:colOff>215507</xdr:colOff>
      <xdr:row>32</xdr:row>
      <xdr:rowOff>134623</xdr:rowOff>
    </xdr:to>
    <xdr:cxnSp macro="">
      <xdr:nvCxnSpPr>
        <xdr:cNvPr id="32" name="Conector recto 31">
          <a:extLst>
            <a:ext uri="{FF2B5EF4-FFF2-40B4-BE49-F238E27FC236}">
              <a16:creationId xmlns:a16="http://schemas.microsoft.com/office/drawing/2014/main" id="{00000000-0008-0000-0300-000020000000}"/>
            </a:ext>
          </a:extLst>
        </xdr:cNvPr>
        <xdr:cNvCxnSpPr/>
      </xdr:nvCxnSpPr>
      <xdr:spPr>
        <a:xfrm flipV="1">
          <a:off x="5332095" y="4484370"/>
          <a:ext cx="1042912"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5595938</xdr:colOff>
      <xdr:row>31</xdr:row>
      <xdr:rowOff>117688</xdr:rowOff>
    </xdr:from>
    <xdr:to>
      <xdr:col>3</xdr:col>
      <xdr:colOff>235895</xdr:colOff>
      <xdr:row>31</xdr:row>
      <xdr:rowOff>119062</xdr:rowOff>
    </xdr:to>
    <xdr:cxnSp macro="">
      <xdr:nvCxnSpPr>
        <xdr:cNvPr id="34" name="Conector recto 33">
          <a:extLst>
            <a:ext uri="{FF2B5EF4-FFF2-40B4-BE49-F238E27FC236}">
              <a16:creationId xmlns:a16="http://schemas.microsoft.com/office/drawing/2014/main" id="{00000000-0008-0000-0300-000022000000}"/>
            </a:ext>
          </a:extLst>
        </xdr:cNvPr>
        <xdr:cNvCxnSpPr/>
      </xdr:nvCxnSpPr>
      <xdr:spPr>
        <a:xfrm flipV="1">
          <a:off x="6655594" y="4856376"/>
          <a:ext cx="247801" cy="1374"/>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3994149</xdr:colOff>
      <xdr:row>30</xdr:row>
      <xdr:rowOff>97579</xdr:rowOff>
    </xdr:from>
    <xdr:to>
      <xdr:col>3</xdr:col>
      <xdr:colOff>241108</xdr:colOff>
      <xdr:row>30</xdr:row>
      <xdr:rowOff>97582</xdr:rowOff>
    </xdr:to>
    <xdr:cxnSp macro="">
      <xdr:nvCxnSpPr>
        <xdr:cNvPr id="35" name="Conector recto 34">
          <a:extLst>
            <a:ext uri="{FF2B5EF4-FFF2-40B4-BE49-F238E27FC236}">
              <a16:creationId xmlns:a16="http://schemas.microsoft.com/office/drawing/2014/main" id="{00000000-0008-0000-0300-000023000000}"/>
            </a:ext>
          </a:extLst>
        </xdr:cNvPr>
        <xdr:cNvCxnSpPr/>
      </xdr:nvCxnSpPr>
      <xdr:spPr>
        <a:xfrm flipV="1">
          <a:off x="4904316" y="4131734"/>
          <a:ext cx="1404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3029062</xdr:colOff>
      <xdr:row>29</xdr:row>
      <xdr:rowOff>101548</xdr:rowOff>
    </xdr:from>
    <xdr:to>
      <xdr:col>3</xdr:col>
      <xdr:colOff>213094</xdr:colOff>
      <xdr:row>29</xdr:row>
      <xdr:rowOff>101551</xdr:rowOff>
    </xdr:to>
    <xdr:cxnSp macro="">
      <xdr:nvCxnSpPr>
        <xdr:cNvPr id="36" name="Conector recto 35">
          <a:extLst>
            <a:ext uri="{FF2B5EF4-FFF2-40B4-BE49-F238E27FC236}">
              <a16:creationId xmlns:a16="http://schemas.microsoft.com/office/drawing/2014/main" id="{00000000-0008-0000-0300-000024000000}"/>
            </a:ext>
          </a:extLst>
        </xdr:cNvPr>
        <xdr:cNvCxnSpPr/>
      </xdr:nvCxnSpPr>
      <xdr:spPr>
        <a:xfrm flipV="1">
          <a:off x="4100625" y="4340173"/>
          <a:ext cx="2268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3823546</xdr:colOff>
      <xdr:row>28</xdr:row>
      <xdr:rowOff>105834</xdr:rowOff>
    </xdr:from>
    <xdr:to>
      <xdr:col>3</xdr:col>
      <xdr:colOff>213325</xdr:colOff>
      <xdr:row>28</xdr:row>
      <xdr:rowOff>105837</xdr:rowOff>
    </xdr:to>
    <xdr:cxnSp macro="">
      <xdr:nvCxnSpPr>
        <xdr:cNvPr id="37" name="Conector recto 36">
          <a:extLst>
            <a:ext uri="{FF2B5EF4-FFF2-40B4-BE49-F238E27FC236}">
              <a16:creationId xmlns:a16="http://schemas.microsoft.com/office/drawing/2014/main" id="{00000000-0008-0000-0300-000025000000}"/>
            </a:ext>
          </a:extLst>
        </xdr:cNvPr>
        <xdr:cNvCxnSpPr/>
      </xdr:nvCxnSpPr>
      <xdr:spPr>
        <a:xfrm flipV="1">
          <a:off x="4741333" y="3820584"/>
          <a:ext cx="1548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2645833</xdr:colOff>
      <xdr:row>9</xdr:row>
      <xdr:rowOff>105833</xdr:rowOff>
    </xdr:from>
    <xdr:to>
      <xdr:col>3</xdr:col>
      <xdr:colOff>252335</xdr:colOff>
      <xdr:row>9</xdr:row>
      <xdr:rowOff>105834</xdr:rowOff>
    </xdr:to>
    <xdr:cxnSp macro="">
      <xdr:nvCxnSpPr>
        <xdr:cNvPr id="38" name="Conector recto 37">
          <a:extLst>
            <a:ext uri="{FF2B5EF4-FFF2-40B4-BE49-F238E27FC236}">
              <a16:creationId xmlns:a16="http://schemas.microsoft.com/office/drawing/2014/main" id="{00000000-0008-0000-0300-000026000000}"/>
            </a:ext>
          </a:extLst>
        </xdr:cNvPr>
        <xdr:cNvCxnSpPr/>
      </xdr:nvCxnSpPr>
      <xdr:spPr>
        <a:xfrm>
          <a:off x="3714750" y="1217083"/>
          <a:ext cx="2697085" cy="1"/>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3823547</xdr:colOff>
      <xdr:row>13</xdr:row>
      <xdr:rowOff>105833</xdr:rowOff>
    </xdr:from>
    <xdr:to>
      <xdr:col>3</xdr:col>
      <xdr:colOff>248798</xdr:colOff>
      <xdr:row>13</xdr:row>
      <xdr:rowOff>105836</xdr:rowOff>
    </xdr:to>
    <xdr:cxnSp macro="">
      <xdr:nvCxnSpPr>
        <xdr:cNvPr id="39" name="Conector recto 38">
          <a:extLst>
            <a:ext uri="{FF2B5EF4-FFF2-40B4-BE49-F238E27FC236}">
              <a16:creationId xmlns:a16="http://schemas.microsoft.com/office/drawing/2014/main" id="{00000000-0008-0000-0300-000027000000}"/>
            </a:ext>
          </a:extLst>
        </xdr:cNvPr>
        <xdr:cNvCxnSpPr/>
      </xdr:nvCxnSpPr>
      <xdr:spPr>
        <a:xfrm flipV="1">
          <a:off x="4741334" y="1735666"/>
          <a:ext cx="1584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4106333</xdr:colOff>
      <xdr:row>14</xdr:row>
      <xdr:rowOff>113453</xdr:rowOff>
    </xdr:from>
    <xdr:to>
      <xdr:col>3</xdr:col>
      <xdr:colOff>245391</xdr:colOff>
      <xdr:row>14</xdr:row>
      <xdr:rowOff>113456</xdr:rowOff>
    </xdr:to>
    <xdr:cxnSp macro="">
      <xdr:nvCxnSpPr>
        <xdr:cNvPr id="40" name="Conector recto 39">
          <a:extLst>
            <a:ext uri="{FF2B5EF4-FFF2-40B4-BE49-F238E27FC236}">
              <a16:creationId xmlns:a16="http://schemas.microsoft.com/office/drawing/2014/main" id="{00000000-0008-0000-0300-000028000000}"/>
            </a:ext>
          </a:extLst>
        </xdr:cNvPr>
        <xdr:cNvCxnSpPr/>
      </xdr:nvCxnSpPr>
      <xdr:spPr>
        <a:xfrm flipV="1">
          <a:off x="5016500" y="1894416"/>
          <a:ext cx="1296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4106333</xdr:colOff>
      <xdr:row>15</xdr:row>
      <xdr:rowOff>96308</xdr:rowOff>
    </xdr:from>
    <xdr:to>
      <xdr:col>3</xdr:col>
      <xdr:colOff>245391</xdr:colOff>
      <xdr:row>15</xdr:row>
      <xdr:rowOff>96311</xdr:rowOff>
    </xdr:to>
    <xdr:cxnSp macro="">
      <xdr:nvCxnSpPr>
        <xdr:cNvPr id="41" name="Conector recto 40">
          <a:extLst>
            <a:ext uri="{FF2B5EF4-FFF2-40B4-BE49-F238E27FC236}">
              <a16:creationId xmlns:a16="http://schemas.microsoft.com/office/drawing/2014/main" id="{00000000-0008-0000-0300-000029000000}"/>
            </a:ext>
          </a:extLst>
        </xdr:cNvPr>
        <xdr:cNvCxnSpPr/>
      </xdr:nvCxnSpPr>
      <xdr:spPr>
        <a:xfrm flipV="1">
          <a:off x="5016500" y="2053166"/>
          <a:ext cx="1296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4400762</xdr:colOff>
      <xdr:row>16</xdr:row>
      <xdr:rowOff>85725</xdr:rowOff>
    </xdr:from>
    <xdr:to>
      <xdr:col>3</xdr:col>
      <xdr:colOff>254458</xdr:colOff>
      <xdr:row>16</xdr:row>
      <xdr:rowOff>85728</xdr:rowOff>
    </xdr:to>
    <xdr:cxnSp macro="">
      <xdr:nvCxnSpPr>
        <xdr:cNvPr id="42" name="Conector recto 41">
          <a:extLst>
            <a:ext uri="{FF2B5EF4-FFF2-40B4-BE49-F238E27FC236}">
              <a16:creationId xmlns:a16="http://schemas.microsoft.com/office/drawing/2014/main" id="{00000000-0008-0000-0300-00002A000000}"/>
            </a:ext>
          </a:extLst>
        </xdr:cNvPr>
        <xdr:cNvCxnSpPr/>
      </xdr:nvCxnSpPr>
      <xdr:spPr>
        <a:xfrm flipV="1">
          <a:off x="5312834" y="2201333"/>
          <a:ext cx="1008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4621107</xdr:colOff>
      <xdr:row>17</xdr:row>
      <xdr:rowOff>105833</xdr:rowOff>
    </xdr:from>
    <xdr:to>
      <xdr:col>3</xdr:col>
      <xdr:colOff>248420</xdr:colOff>
      <xdr:row>17</xdr:row>
      <xdr:rowOff>105836</xdr:rowOff>
    </xdr:to>
    <xdr:cxnSp macro="">
      <xdr:nvCxnSpPr>
        <xdr:cNvPr id="43" name="Conector recto 42">
          <a:extLst>
            <a:ext uri="{FF2B5EF4-FFF2-40B4-BE49-F238E27FC236}">
              <a16:creationId xmlns:a16="http://schemas.microsoft.com/office/drawing/2014/main" id="{00000000-0008-0000-0300-00002B000000}"/>
            </a:ext>
          </a:extLst>
        </xdr:cNvPr>
        <xdr:cNvCxnSpPr/>
      </xdr:nvCxnSpPr>
      <xdr:spPr>
        <a:xfrm flipV="1">
          <a:off x="5535084" y="2370666"/>
          <a:ext cx="792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4337261</xdr:colOff>
      <xdr:row>19</xdr:row>
      <xdr:rowOff>102870</xdr:rowOff>
    </xdr:from>
    <xdr:to>
      <xdr:col>3</xdr:col>
      <xdr:colOff>215215</xdr:colOff>
      <xdr:row>19</xdr:row>
      <xdr:rowOff>102873</xdr:rowOff>
    </xdr:to>
    <xdr:cxnSp macro="">
      <xdr:nvCxnSpPr>
        <xdr:cNvPr id="44" name="Conector recto 43">
          <a:extLst>
            <a:ext uri="{FF2B5EF4-FFF2-40B4-BE49-F238E27FC236}">
              <a16:creationId xmlns:a16="http://schemas.microsoft.com/office/drawing/2014/main" id="{00000000-0008-0000-0300-00002C000000}"/>
            </a:ext>
          </a:extLst>
        </xdr:cNvPr>
        <xdr:cNvCxnSpPr/>
      </xdr:nvCxnSpPr>
      <xdr:spPr>
        <a:xfrm flipV="1">
          <a:off x="5249333" y="2677583"/>
          <a:ext cx="1044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4400760</xdr:colOff>
      <xdr:row>20</xdr:row>
      <xdr:rowOff>102870</xdr:rowOff>
    </xdr:from>
    <xdr:to>
      <xdr:col>3</xdr:col>
      <xdr:colOff>211898</xdr:colOff>
      <xdr:row>20</xdr:row>
      <xdr:rowOff>102873</xdr:rowOff>
    </xdr:to>
    <xdr:cxnSp macro="">
      <xdr:nvCxnSpPr>
        <xdr:cNvPr id="45" name="Conector recto 44">
          <a:extLst>
            <a:ext uri="{FF2B5EF4-FFF2-40B4-BE49-F238E27FC236}">
              <a16:creationId xmlns:a16="http://schemas.microsoft.com/office/drawing/2014/main" id="{00000000-0008-0000-0300-00002D000000}"/>
            </a:ext>
          </a:extLst>
        </xdr:cNvPr>
        <xdr:cNvCxnSpPr/>
      </xdr:nvCxnSpPr>
      <xdr:spPr>
        <a:xfrm flipV="1">
          <a:off x="5471582" y="2836333"/>
          <a:ext cx="900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4519502</xdr:colOff>
      <xdr:row>21</xdr:row>
      <xdr:rowOff>88053</xdr:rowOff>
    </xdr:from>
    <xdr:to>
      <xdr:col>3</xdr:col>
      <xdr:colOff>212776</xdr:colOff>
      <xdr:row>21</xdr:row>
      <xdr:rowOff>88056</xdr:rowOff>
    </xdr:to>
    <xdr:cxnSp macro="">
      <xdr:nvCxnSpPr>
        <xdr:cNvPr id="46" name="Conector recto 45">
          <a:extLst>
            <a:ext uri="{FF2B5EF4-FFF2-40B4-BE49-F238E27FC236}">
              <a16:creationId xmlns:a16="http://schemas.microsoft.com/office/drawing/2014/main" id="{00000000-0008-0000-0300-00002E000000}"/>
            </a:ext>
          </a:extLst>
        </xdr:cNvPr>
        <xdr:cNvCxnSpPr/>
      </xdr:nvCxnSpPr>
      <xdr:spPr>
        <a:xfrm flipV="1">
          <a:off x="5582704" y="2989791"/>
          <a:ext cx="792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4889500</xdr:colOff>
      <xdr:row>23</xdr:row>
      <xdr:rowOff>84667</xdr:rowOff>
    </xdr:from>
    <xdr:to>
      <xdr:col>3</xdr:col>
      <xdr:colOff>194917</xdr:colOff>
      <xdr:row>23</xdr:row>
      <xdr:rowOff>84670</xdr:rowOff>
    </xdr:to>
    <xdr:cxnSp macro="">
      <xdr:nvCxnSpPr>
        <xdr:cNvPr id="49" name="Conector recto 48">
          <a:extLst>
            <a:ext uri="{FF2B5EF4-FFF2-40B4-BE49-F238E27FC236}">
              <a16:creationId xmlns:a16="http://schemas.microsoft.com/office/drawing/2014/main" id="{00000000-0008-0000-0300-000031000000}"/>
            </a:ext>
          </a:extLst>
        </xdr:cNvPr>
        <xdr:cNvCxnSpPr/>
      </xdr:nvCxnSpPr>
      <xdr:spPr>
        <a:xfrm flipV="1">
          <a:off x="5958417" y="3143250"/>
          <a:ext cx="396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4840814</xdr:colOff>
      <xdr:row>24</xdr:row>
      <xdr:rowOff>110066</xdr:rowOff>
    </xdr:from>
    <xdr:to>
      <xdr:col>3</xdr:col>
      <xdr:colOff>182231</xdr:colOff>
      <xdr:row>24</xdr:row>
      <xdr:rowOff>110069</xdr:rowOff>
    </xdr:to>
    <xdr:cxnSp macro="">
      <xdr:nvCxnSpPr>
        <xdr:cNvPr id="50" name="Conector recto 49">
          <a:extLst>
            <a:ext uri="{FF2B5EF4-FFF2-40B4-BE49-F238E27FC236}">
              <a16:creationId xmlns:a16="http://schemas.microsoft.com/office/drawing/2014/main" id="{00000000-0008-0000-0300-000032000000}"/>
            </a:ext>
          </a:extLst>
        </xdr:cNvPr>
        <xdr:cNvCxnSpPr/>
      </xdr:nvCxnSpPr>
      <xdr:spPr>
        <a:xfrm flipV="1">
          <a:off x="5909731" y="3327399"/>
          <a:ext cx="432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3333750</xdr:colOff>
      <xdr:row>22</xdr:row>
      <xdr:rowOff>113771</xdr:rowOff>
    </xdr:from>
    <xdr:to>
      <xdr:col>3</xdr:col>
      <xdr:colOff>193782</xdr:colOff>
      <xdr:row>22</xdr:row>
      <xdr:rowOff>113774</xdr:rowOff>
    </xdr:to>
    <xdr:cxnSp macro="">
      <xdr:nvCxnSpPr>
        <xdr:cNvPr id="33" name="Conector recto 32">
          <a:extLst>
            <a:ext uri="{FF2B5EF4-FFF2-40B4-BE49-F238E27FC236}">
              <a16:creationId xmlns:a16="http://schemas.microsoft.com/office/drawing/2014/main" id="{00000000-0008-0000-0300-000021000000}"/>
            </a:ext>
          </a:extLst>
        </xdr:cNvPr>
        <xdr:cNvCxnSpPr/>
      </xdr:nvCxnSpPr>
      <xdr:spPr>
        <a:xfrm flipV="1">
          <a:off x="4405313" y="3316552"/>
          <a:ext cx="1944000" cy="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1095382</xdr:colOff>
      <xdr:row>8</xdr:row>
      <xdr:rowOff>105835</xdr:rowOff>
    </xdr:from>
    <xdr:to>
      <xdr:col>3</xdr:col>
      <xdr:colOff>259414</xdr:colOff>
      <xdr:row>8</xdr:row>
      <xdr:rowOff>107156</xdr:rowOff>
    </xdr:to>
    <xdr:cxnSp macro="">
      <xdr:nvCxnSpPr>
        <xdr:cNvPr id="47" name="Conector recto 46">
          <a:extLst>
            <a:ext uri="{FF2B5EF4-FFF2-40B4-BE49-F238E27FC236}">
              <a16:creationId xmlns:a16="http://schemas.microsoft.com/office/drawing/2014/main" id="{00000000-0008-0000-0300-00002F000000}"/>
            </a:ext>
          </a:extLst>
        </xdr:cNvPr>
        <xdr:cNvCxnSpPr/>
      </xdr:nvCxnSpPr>
      <xdr:spPr>
        <a:xfrm flipH="1">
          <a:off x="2166945" y="1272648"/>
          <a:ext cx="4248000" cy="1321"/>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22</xdr:row>
      <xdr:rowOff>77561</xdr:rowOff>
    </xdr:from>
    <xdr:to>
      <xdr:col>7</xdr:col>
      <xdr:colOff>91168</xdr:colOff>
      <xdr:row>41</xdr:row>
      <xdr:rowOff>35379</xdr:rowOff>
    </xdr:to>
    <xdr:graphicFrame macro="">
      <xdr:nvGraphicFramePr>
        <xdr:cNvPr id="4097" name="Gráfico 2">
          <a:extLst>
            <a:ext uri="{FF2B5EF4-FFF2-40B4-BE49-F238E27FC236}">
              <a16:creationId xmlns:a16="http://schemas.microsoft.com/office/drawing/2014/main"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63501</xdr:colOff>
      <xdr:row>39</xdr:row>
      <xdr:rowOff>44603</xdr:rowOff>
    </xdr:from>
    <xdr:ext cx="1005416" cy="222250"/>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63501" y="6943424"/>
          <a:ext cx="1005416"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900" i="1">
              <a:latin typeface="Arial" panose="020B0604020202020204" pitchFamily="34" charset="0"/>
              <a:cs typeface="Arial" panose="020B0604020202020204" pitchFamily="34" charset="0"/>
            </a:rPr>
            <a:t>Fuente: Odepa</a:t>
          </a:r>
          <a:endParaRPr lang="es-ES" sz="1100" i="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36</xdr:row>
      <xdr:rowOff>-1</xdr:rowOff>
    </xdr:from>
    <xdr:to>
      <xdr:col>12</xdr:col>
      <xdr:colOff>619125</xdr:colOff>
      <xdr:row>57</xdr:row>
      <xdr:rowOff>115659</xdr:rowOff>
    </xdr:to>
    <xdr:graphicFrame macro="">
      <xdr:nvGraphicFramePr>
        <xdr:cNvPr id="4" name="Gráfico 3">
          <a:extLst>
            <a:ext uri="{FF2B5EF4-FFF2-40B4-BE49-F238E27FC236}">
              <a16:creationId xmlns:a16="http://schemas.microsoft.com/office/drawing/2014/main" id="{0857D9CB-C068-4FFC-A90F-5B8C96CE3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5103</xdr:colOff>
      <xdr:row>56</xdr:row>
      <xdr:rowOff>5103</xdr:rowOff>
    </xdr:from>
    <xdr:ext cx="1005416" cy="222250"/>
    <xdr:sp macro="" textlink="">
      <xdr:nvSpPr>
        <xdr:cNvPr id="3" name="1 CuadroTexto">
          <a:extLst>
            <a:ext uri="{FF2B5EF4-FFF2-40B4-BE49-F238E27FC236}">
              <a16:creationId xmlns:a16="http://schemas.microsoft.com/office/drawing/2014/main" id="{00000000-0008-0000-0600-000003000000}"/>
            </a:ext>
          </a:extLst>
        </xdr:cNvPr>
        <xdr:cNvSpPr txBox="1"/>
      </xdr:nvSpPr>
      <xdr:spPr>
        <a:xfrm>
          <a:off x="100353" y="9625353"/>
          <a:ext cx="1005416"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900" i="1">
              <a:latin typeface="Arial" panose="020B0604020202020204" pitchFamily="34" charset="0"/>
              <a:cs typeface="Arial" panose="020B0604020202020204" pitchFamily="34" charset="0"/>
            </a:rPr>
            <a:t>Fuente: Odepa</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96611</xdr:colOff>
      <xdr:row>36</xdr:row>
      <xdr:rowOff>5443</xdr:rowOff>
    </xdr:from>
    <xdr:to>
      <xdr:col>12</xdr:col>
      <xdr:colOff>819150</xdr:colOff>
      <xdr:row>58</xdr:row>
      <xdr:rowOff>114301</xdr:rowOff>
    </xdr:to>
    <xdr:graphicFrame macro="">
      <xdr:nvGraphicFramePr>
        <xdr:cNvPr id="6145" name="Gráfico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83706</xdr:colOff>
      <xdr:row>57</xdr:row>
      <xdr:rowOff>1700</xdr:rowOff>
    </xdr:from>
    <xdr:ext cx="1777291" cy="219227"/>
    <xdr:sp macro="" textlink="">
      <xdr:nvSpPr>
        <xdr:cNvPr id="3" name="1 CuadroTexto">
          <a:extLst>
            <a:ext uri="{FF2B5EF4-FFF2-40B4-BE49-F238E27FC236}">
              <a16:creationId xmlns:a16="http://schemas.microsoft.com/office/drawing/2014/main" id="{00000000-0008-0000-0700-000003000000}"/>
            </a:ext>
          </a:extLst>
        </xdr:cNvPr>
        <xdr:cNvSpPr txBox="1"/>
      </xdr:nvSpPr>
      <xdr:spPr>
        <a:xfrm>
          <a:off x="83706" y="9751218"/>
          <a:ext cx="1777291" cy="21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900" i="1">
              <a:latin typeface="Arial" panose="020B0604020202020204" pitchFamily="34" charset="0"/>
              <a:cs typeface="Arial" panose="020B0604020202020204" pitchFamily="34" charset="0"/>
            </a:rPr>
            <a:t>Fuente: Odepa</a:t>
          </a:r>
          <a:endParaRPr lang="es-ES" sz="1100" i="1"/>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6047</xdr:colOff>
      <xdr:row>22</xdr:row>
      <xdr:rowOff>69550</xdr:rowOff>
    </xdr:from>
    <xdr:to>
      <xdr:col>9</xdr:col>
      <xdr:colOff>766535</xdr:colOff>
      <xdr:row>45</xdr:row>
      <xdr:rowOff>57572</xdr:rowOff>
    </xdr:to>
    <xdr:graphicFrame macro="">
      <xdr:nvGraphicFramePr>
        <xdr:cNvPr id="7169" name="Gráfico 1">
          <a:extLst>
            <a:ext uri="{FF2B5EF4-FFF2-40B4-BE49-F238E27FC236}">
              <a16:creationId xmlns:a16="http://schemas.microsoft.com/office/drawing/2014/main" id="{00000000-0008-0000-08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0.00623</cdr:x>
      <cdr:y>0.93479</cdr:y>
    </cdr:from>
    <cdr:to>
      <cdr:x>0.24828</cdr:x>
      <cdr:y>0.99976</cdr:y>
    </cdr:to>
    <cdr:sp macro="" textlink="">
      <cdr:nvSpPr>
        <cdr:cNvPr id="2" name="1 CuadroTexto">
          <a:extLst xmlns:a="http://schemas.openxmlformats.org/drawingml/2006/main">
            <a:ext uri="{FF2B5EF4-FFF2-40B4-BE49-F238E27FC236}">
              <a16:creationId xmlns:a16="http://schemas.microsoft.com/office/drawing/2014/main" id="{939C2B11-13A5-4358-81D2-BD71AB3280CF}"/>
            </a:ext>
          </a:extLst>
        </cdr:cNvPr>
        <cdr:cNvSpPr txBox="1"/>
      </cdr:nvSpPr>
      <cdr:spPr>
        <a:xfrm xmlns:a="http://schemas.openxmlformats.org/drawingml/2006/main">
          <a:off x="47318" y="3460865"/>
          <a:ext cx="1832462" cy="24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i="1">
              <a:latin typeface="Arial" panose="020B0604020202020204" pitchFamily="34" charset="0"/>
              <a:cs typeface="Arial" panose="020B0604020202020204" pitchFamily="34" charset="0"/>
            </a:rPr>
            <a:t>Fuente: Odepa</a:t>
          </a:r>
          <a:endParaRPr lang="es-ES" sz="1100" i="1"/>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27215</xdr:colOff>
      <xdr:row>26</xdr:row>
      <xdr:rowOff>38100</xdr:rowOff>
    </xdr:from>
    <xdr:to>
      <xdr:col>10</xdr:col>
      <xdr:colOff>408215</xdr:colOff>
      <xdr:row>54</xdr:row>
      <xdr:rowOff>95250</xdr:rowOff>
    </xdr:to>
    <xdr:graphicFrame macro="">
      <xdr:nvGraphicFramePr>
        <xdr:cNvPr id="8193" name="Gráfico 1">
          <a:extLst>
            <a:ext uri="{FF2B5EF4-FFF2-40B4-BE49-F238E27FC236}">
              <a16:creationId xmlns:a16="http://schemas.microsoft.com/office/drawing/2014/main" id="{00000000-0008-0000-09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478974</xdr:colOff>
      <xdr:row>26</xdr:row>
      <xdr:rowOff>38100</xdr:rowOff>
    </xdr:from>
    <xdr:to>
      <xdr:col>19</xdr:col>
      <xdr:colOff>730706</xdr:colOff>
      <xdr:row>54</xdr:row>
      <xdr:rowOff>95250</xdr:rowOff>
    </xdr:to>
    <xdr:graphicFrame macro="">
      <xdr:nvGraphicFramePr>
        <xdr:cNvPr id="8194" name="Gráfico 4">
          <a:extLst>
            <a:ext uri="{FF2B5EF4-FFF2-40B4-BE49-F238E27FC236}">
              <a16:creationId xmlns:a16="http://schemas.microsoft.com/office/drawing/2014/main" id="{00000000-0008-0000-0900-00000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78922</xdr:colOff>
      <xdr:row>26</xdr:row>
      <xdr:rowOff>53067</xdr:rowOff>
    </xdr:from>
    <xdr:to>
      <xdr:col>6</xdr:col>
      <xdr:colOff>1183822</xdr:colOff>
      <xdr:row>49</xdr:row>
      <xdr:rowOff>0</xdr:rowOff>
    </xdr:to>
    <xdr:graphicFrame macro="">
      <xdr:nvGraphicFramePr>
        <xdr:cNvPr id="9217" name="Gráfico 1">
          <a:extLst>
            <a:ext uri="{FF2B5EF4-FFF2-40B4-BE49-F238E27FC236}">
              <a16:creationId xmlns:a16="http://schemas.microsoft.com/office/drawing/2014/main" id="{00000000-0008-0000-0A00-00000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61233</xdr:colOff>
      <xdr:row>47</xdr:row>
      <xdr:rowOff>61230</xdr:rowOff>
    </xdr:from>
    <xdr:to>
      <xdr:col>3</xdr:col>
      <xdr:colOff>1231447</xdr:colOff>
      <xdr:row>49</xdr:row>
      <xdr:rowOff>0</xdr:rowOff>
    </xdr:to>
    <xdr:sp macro="" textlink="">
      <xdr:nvSpPr>
        <xdr:cNvPr id="2" name="CuadroTexto 1">
          <a:extLst>
            <a:ext uri="{FF2B5EF4-FFF2-40B4-BE49-F238E27FC236}">
              <a16:creationId xmlns:a16="http://schemas.microsoft.com/office/drawing/2014/main" id="{3141F1C0-503F-4633-803F-55BBF57E0BE0}"/>
            </a:ext>
          </a:extLst>
        </xdr:cNvPr>
        <xdr:cNvSpPr txBox="1"/>
      </xdr:nvSpPr>
      <xdr:spPr>
        <a:xfrm>
          <a:off x="156483" y="7633605"/>
          <a:ext cx="3769178"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CL" sz="1050" i="1"/>
            <a:t>Fuente: elaborado por Odepa con información del INE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47621</xdr:colOff>
      <xdr:row>25</xdr:row>
      <xdr:rowOff>54770</xdr:rowOff>
    </xdr:from>
    <xdr:to>
      <xdr:col>12</xdr:col>
      <xdr:colOff>714374</xdr:colOff>
      <xdr:row>46</xdr:row>
      <xdr:rowOff>119063</xdr:rowOff>
    </xdr:to>
    <xdr:graphicFrame macro="">
      <xdr:nvGraphicFramePr>
        <xdr:cNvPr id="10241" name="Gráfico 1">
          <a:extLst>
            <a:ext uri="{FF2B5EF4-FFF2-40B4-BE49-F238E27FC236}">
              <a16:creationId xmlns:a16="http://schemas.microsoft.com/office/drawing/2014/main" id="{00000000-0008-0000-0B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40821</xdr:rowOff>
    </xdr:from>
    <xdr:to>
      <xdr:col>5</xdr:col>
      <xdr:colOff>244928</xdr:colOff>
      <xdr:row>46</xdr:row>
      <xdr:rowOff>136073</xdr:rowOff>
    </xdr:to>
    <xdr:sp macro="" textlink="">
      <xdr:nvSpPr>
        <xdr:cNvPr id="3" name="CuadroTexto 2">
          <a:extLst>
            <a:ext uri="{FF2B5EF4-FFF2-40B4-BE49-F238E27FC236}">
              <a16:creationId xmlns:a16="http://schemas.microsoft.com/office/drawing/2014/main" id="{EE9D6AF0-6EFF-4D64-967B-0D03B281D91E}"/>
            </a:ext>
          </a:extLst>
        </xdr:cNvPr>
        <xdr:cNvSpPr txBox="1"/>
      </xdr:nvSpPr>
      <xdr:spPr>
        <a:xfrm>
          <a:off x="0" y="7014482"/>
          <a:ext cx="3769178" cy="25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CL" sz="1050" i="1"/>
            <a:t>Fuente: elaborado por Odepa con información del INE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78580</xdr:colOff>
      <xdr:row>25</xdr:row>
      <xdr:rowOff>67468</xdr:rowOff>
    </xdr:from>
    <xdr:to>
      <xdr:col>12</xdr:col>
      <xdr:colOff>635000</xdr:colOff>
      <xdr:row>48</xdr:row>
      <xdr:rowOff>105567</xdr:rowOff>
    </xdr:to>
    <xdr:graphicFrame macro="">
      <xdr:nvGraphicFramePr>
        <xdr:cNvPr id="11265" name="Gráfico 1">
          <a:extLst>
            <a:ext uri="{FF2B5EF4-FFF2-40B4-BE49-F238E27FC236}">
              <a16:creationId xmlns:a16="http://schemas.microsoft.com/office/drawing/2014/main" id="{00000000-0008-0000-0C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88447</xdr:colOff>
      <xdr:row>47</xdr:row>
      <xdr:rowOff>6804</xdr:rowOff>
    </xdr:from>
    <xdr:to>
      <xdr:col>5</xdr:col>
      <xdr:colOff>408214</xdr:colOff>
      <xdr:row>48</xdr:row>
      <xdr:rowOff>102055</xdr:rowOff>
    </xdr:to>
    <xdr:sp macro="" textlink="">
      <xdr:nvSpPr>
        <xdr:cNvPr id="3" name="CuadroTexto 2">
          <a:extLst>
            <a:ext uri="{FF2B5EF4-FFF2-40B4-BE49-F238E27FC236}">
              <a16:creationId xmlns:a16="http://schemas.microsoft.com/office/drawing/2014/main" id="{F25C6FF5-634D-454F-9DA8-8A5CC7B80C63}"/>
            </a:ext>
          </a:extLst>
        </xdr:cNvPr>
        <xdr:cNvSpPr txBox="1"/>
      </xdr:nvSpPr>
      <xdr:spPr>
        <a:xfrm>
          <a:off x="183697" y="7191375"/>
          <a:ext cx="3769178" cy="25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CL" sz="1050" i="1"/>
            <a:t>Fuente: elaborado por Odepa con información del INE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78582</xdr:colOff>
      <xdr:row>25</xdr:row>
      <xdr:rowOff>7143</xdr:rowOff>
    </xdr:from>
    <xdr:to>
      <xdr:col>12</xdr:col>
      <xdr:colOff>555625</xdr:colOff>
      <xdr:row>46</xdr:row>
      <xdr:rowOff>111919</xdr:rowOff>
    </xdr:to>
    <xdr:graphicFrame macro="">
      <xdr:nvGraphicFramePr>
        <xdr:cNvPr id="12289" name="Gráfico 2">
          <a:extLst>
            <a:ext uri="{FF2B5EF4-FFF2-40B4-BE49-F238E27FC236}">
              <a16:creationId xmlns:a16="http://schemas.microsoft.com/office/drawing/2014/main" id="{00000000-0008-0000-0D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34018</xdr:colOff>
      <xdr:row>45</xdr:row>
      <xdr:rowOff>13606</xdr:rowOff>
    </xdr:from>
    <xdr:to>
      <xdr:col>5</xdr:col>
      <xdr:colOff>251732</xdr:colOff>
      <xdr:row>46</xdr:row>
      <xdr:rowOff>108859</xdr:rowOff>
    </xdr:to>
    <xdr:sp macro="" textlink="">
      <xdr:nvSpPr>
        <xdr:cNvPr id="3" name="CuadroTexto 2">
          <a:extLst>
            <a:ext uri="{FF2B5EF4-FFF2-40B4-BE49-F238E27FC236}">
              <a16:creationId xmlns:a16="http://schemas.microsoft.com/office/drawing/2014/main" id="{59DB6FC9-3044-46A1-A983-FD0B6B57A7FD}"/>
            </a:ext>
          </a:extLst>
        </xdr:cNvPr>
        <xdr:cNvSpPr txBox="1"/>
      </xdr:nvSpPr>
      <xdr:spPr>
        <a:xfrm>
          <a:off x="129268" y="6932839"/>
          <a:ext cx="3769178" cy="25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CL" sz="1050" i="1"/>
            <a:t>Fuente: elaborado por Odepa con información del INE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depa.gob.cl/Documents%20and%20Settings/btapia/Configuraci&#243;n%20local/Archivos%20temporales%20de%20Internet/Content.Outlook/EVZZ33DY/BH%20EX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TOTAL"/>
      <sheetName val="EXP"/>
      <sheetName val="Total"/>
      <sheetName val="Fresco"/>
      <sheetName val="Ind"/>
      <sheetName val="Cong,Desh"/>
      <sheetName val="Prep"/>
      <sheetName val="Jugo,Pasta"/>
      <sheetName val="Destinos"/>
      <sheetName val="Regiones"/>
      <sheetName val="VALIDACIÓN"/>
      <sheetName val="TD clase"/>
      <sheetName val="TD subclase"/>
      <sheetName val="TD Frescos"/>
      <sheetName val="TD Ind"/>
      <sheetName val="TD cong"/>
      <sheetName val="TD desh"/>
      <sheetName val="TD prep"/>
      <sheetName val="TD jugo"/>
      <sheetName val="TD pasta"/>
      <sheetName val="TD F destino"/>
      <sheetName val="TD I destino"/>
      <sheetName val="TD F región"/>
      <sheetName val="TD I reg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Industrial</v>
          </cell>
          <cell r="B5">
            <v>132994290</v>
          </cell>
          <cell r="C5">
            <v>97195427</v>
          </cell>
          <cell r="D5">
            <v>96180684</v>
          </cell>
          <cell r="E5">
            <v>187710025</v>
          </cell>
          <cell r="F5">
            <v>132627695</v>
          </cell>
          <cell r="G5">
            <v>129112698</v>
          </cell>
        </row>
        <row r="6">
          <cell r="A6" t="str">
            <v>Primario</v>
          </cell>
          <cell r="B6">
            <v>95069923</v>
          </cell>
          <cell r="C6">
            <v>92974262</v>
          </cell>
          <cell r="D6">
            <v>96315604</v>
          </cell>
          <cell r="E6">
            <v>64407575</v>
          </cell>
          <cell r="F6">
            <v>58564556</v>
          </cell>
          <cell r="G6">
            <v>69583759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depa.gob.cl/Users/acanales/AppData/Local/Microsoft/Window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eychile.cl/Navegar?idNorma=109249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J49"/>
  <sheetViews>
    <sheetView tabSelected="1" view="pageBreakPreview" zoomScale="60" zoomScaleNormal="80" zoomScalePageLayoutView="40" workbookViewId="0"/>
  </sheetViews>
  <sheetFormatPr baseColWidth="10" defaultColWidth="10.85546875" defaultRowHeight="15"/>
  <cols>
    <col min="1" max="9" width="10.85546875" style="56" customWidth="1"/>
    <col min="10" max="16" width="10.85546875" style="56"/>
    <col min="17" max="17" width="10.85546875" style="56" customWidth="1"/>
    <col min="18" max="26" width="10.85546875" style="56"/>
    <col min="27" max="27" width="10.85546875" style="56" customWidth="1"/>
    <col min="28" max="16384" width="10.85546875" style="56"/>
  </cols>
  <sheetData>
    <row r="1" spans="1:10">
      <c r="A1" s="59"/>
    </row>
    <row r="2" spans="1:10">
      <c r="B2"/>
    </row>
    <row r="13" spans="1:10" ht="25.5">
      <c r="F13" s="60"/>
      <c r="G13" s="60"/>
      <c r="H13" s="61"/>
      <c r="I13" s="61"/>
      <c r="J13" s="61"/>
    </row>
    <row r="14" spans="1:10">
      <c r="E14" s="57"/>
      <c r="F14" s="57"/>
      <c r="G14" s="57"/>
    </row>
    <row r="15" spans="1:10" ht="15.75">
      <c r="E15" s="62"/>
      <c r="F15" s="63"/>
      <c r="G15" s="63"/>
      <c r="H15" s="64"/>
      <c r="I15" s="64"/>
      <c r="J15" s="64"/>
    </row>
    <row r="23" spans="4:4" ht="25.5">
      <c r="D23" s="60" t="s">
        <v>104</v>
      </c>
    </row>
    <row r="46" spans="4:6" ht="15.75">
      <c r="D46" s="305"/>
      <c r="E46" s="306"/>
      <c r="F46" s="306"/>
    </row>
    <row r="49" spans="4:5" ht="15.75">
      <c r="D49" s="307" t="s">
        <v>260</v>
      </c>
      <c r="E49" s="307"/>
    </row>
  </sheetData>
  <mergeCells count="2">
    <mergeCell ref="D46:F46"/>
    <mergeCell ref="D49:E49"/>
  </mergeCells>
  <printOptions horizontalCentered="1" verticalCentered="1"/>
  <pageMargins left="0.70866141732283472" right="0.70866141732283472" top="1.299212598425197" bottom="0.74803149606299213" header="0.31496062992125984" footer="0.31496062992125984"/>
  <pageSetup paperSize="122" scale="84" orientation="portrait" r:id="rId1"/>
  <headerFooter differentFirst="1">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2:H26"/>
  <sheetViews>
    <sheetView zoomScale="80" zoomScaleNormal="80" zoomScalePageLayoutView="80" workbookViewId="0"/>
  </sheetViews>
  <sheetFormatPr baseColWidth="10" defaultColWidth="10.85546875" defaultRowHeight="15"/>
  <cols>
    <col min="1" max="9" width="10.42578125" style="83" customWidth="1"/>
    <col min="10" max="22" width="10.85546875" style="83"/>
    <col min="23" max="23" width="10.85546875" style="83" customWidth="1"/>
    <col min="24" max="16384" width="10.85546875" style="83"/>
  </cols>
  <sheetData>
    <row r="2" spans="2:8" ht="15.75">
      <c r="B2" s="57"/>
      <c r="C2" s="57"/>
      <c r="D2" s="58"/>
      <c r="E2" s="149" t="s">
        <v>104</v>
      </c>
      <c r="F2" s="58"/>
      <c r="G2" s="57"/>
      <c r="H2" s="57"/>
    </row>
    <row r="3" spans="2:8" ht="15" customHeight="1">
      <c r="B3" s="57"/>
      <c r="C3" s="57"/>
      <c r="E3" s="102" t="str">
        <f>+Portada!D49</f>
        <v>Enero 2019</v>
      </c>
      <c r="F3" s="101"/>
      <c r="G3" s="57"/>
      <c r="H3" s="57"/>
    </row>
    <row r="4" spans="2:8">
      <c r="B4" s="57"/>
      <c r="C4" s="57"/>
      <c r="D4" s="58"/>
      <c r="E4" s="85" t="s">
        <v>261</v>
      </c>
      <c r="F4" s="58"/>
      <c r="G4" s="57"/>
      <c r="H4" s="57"/>
    </row>
    <row r="5" spans="2:8">
      <c r="B5" s="57"/>
      <c r="D5" s="86"/>
      <c r="F5" s="86"/>
      <c r="G5" s="86"/>
      <c r="H5" s="57"/>
    </row>
    <row r="6" spans="2:8">
      <c r="B6" s="57"/>
      <c r="C6" s="57"/>
      <c r="D6" s="57"/>
      <c r="E6" s="57"/>
      <c r="F6" s="57"/>
      <c r="G6" s="57"/>
      <c r="H6" s="57"/>
    </row>
    <row r="7" spans="2:8">
      <c r="B7" s="57"/>
      <c r="C7" s="57"/>
      <c r="D7" s="58"/>
      <c r="E7" s="80" t="s">
        <v>225</v>
      </c>
      <c r="F7" s="58"/>
      <c r="G7" s="57"/>
      <c r="H7" s="57"/>
    </row>
    <row r="8" spans="2:8">
      <c r="B8" s="57"/>
      <c r="C8" s="57"/>
      <c r="D8" s="57"/>
      <c r="E8" s="57"/>
      <c r="F8" s="57"/>
      <c r="G8" s="57"/>
      <c r="H8" s="57"/>
    </row>
    <row r="9" spans="2:8">
      <c r="B9" s="57"/>
      <c r="C9" s="57"/>
      <c r="D9" s="57"/>
      <c r="E9" s="57"/>
      <c r="F9" s="57"/>
      <c r="G9" s="57"/>
      <c r="H9" s="57"/>
    </row>
    <row r="10" spans="2:8">
      <c r="B10" s="57"/>
      <c r="C10" s="57"/>
      <c r="D10" s="57"/>
      <c r="E10" s="57"/>
      <c r="F10" s="57"/>
      <c r="G10" s="57"/>
      <c r="H10" s="57"/>
    </row>
    <row r="11" spans="2:8">
      <c r="B11" s="57"/>
      <c r="C11" s="57"/>
      <c r="D11" s="57"/>
      <c r="E11" s="57"/>
      <c r="F11" s="57"/>
      <c r="G11" s="57"/>
      <c r="H11" s="57"/>
    </row>
    <row r="12" spans="2:8">
      <c r="B12" s="57"/>
      <c r="C12" s="57"/>
      <c r="D12" s="57"/>
      <c r="E12" s="57"/>
      <c r="F12" s="57"/>
      <c r="G12" s="57"/>
      <c r="H12" s="57"/>
    </row>
    <row r="13" spans="2:8">
      <c r="B13" s="58"/>
      <c r="D13" s="87"/>
      <c r="E13" s="85" t="s">
        <v>112</v>
      </c>
      <c r="F13" s="87"/>
      <c r="G13" s="87"/>
      <c r="H13" s="58"/>
    </row>
    <row r="14" spans="2:8">
      <c r="B14" s="57"/>
      <c r="D14" s="87"/>
      <c r="E14" s="85" t="s">
        <v>0</v>
      </c>
      <c r="F14" s="87"/>
      <c r="G14" s="87"/>
      <c r="H14" s="57"/>
    </row>
    <row r="15" spans="2:8">
      <c r="B15" s="58"/>
      <c r="D15" s="88"/>
      <c r="E15" s="89" t="s">
        <v>1</v>
      </c>
      <c r="F15" s="88"/>
      <c r="G15" s="88"/>
      <c r="H15" s="58"/>
    </row>
    <row r="16" spans="2:8">
      <c r="B16" s="58"/>
      <c r="C16" s="58"/>
      <c r="D16" s="58"/>
      <c r="E16" s="58"/>
      <c r="F16" s="58"/>
      <c r="G16" s="58"/>
      <c r="H16" s="58"/>
    </row>
    <row r="17" spans="2:8">
      <c r="B17" s="58"/>
      <c r="E17" s="98" t="s">
        <v>251</v>
      </c>
      <c r="F17" s="98"/>
      <c r="G17" s="98"/>
      <c r="H17" s="84"/>
    </row>
    <row r="18" spans="2:8">
      <c r="B18" s="58"/>
      <c r="E18" s="98" t="s">
        <v>252</v>
      </c>
      <c r="F18" s="98"/>
      <c r="G18" s="98"/>
      <c r="H18" s="84"/>
    </row>
    <row r="19" spans="2:8">
      <c r="B19" s="58"/>
      <c r="C19" s="58"/>
      <c r="D19" s="58"/>
      <c r="E19" s="58"/>
      <c r="F19" s="58"/>
      <c r="G19" s="58"/>
      <c r="H19" s="58"/>
    </row>
    <row r="20" spans="2:8">
      <c r="B20" s="58"/>
      <c r="C20" s="58"/>
      <c r="D20" s="57"/>
      <c r="E20" s="57"/>
      <c r="F20" s="57"/>
      <c r="G20" s="58"/>
      <c r="H20" s="58"/>
    </row>
    <row r="21" spans="2:8">
      <c r="B21" s="58"/>
      <c r="C21" s="58"/>
      <c r="D21" s="57"/>
      <c r="E21" s="57"/>
      <c r="F21" s="57"/>
      <c r="G21" s="58"/>
      <c r="H21" s="58"/>
    </row>
    <row r="22" spans="2:8">
      <c r="B22" s="58"/>
      <c r="C22" s="58"/>
      <c r="D22" s="58"/>
      <c r="E22" s="58"/>
      <c r="F22" s="58"/>
      <c r="G22" s="58"/>
      <c r="H22" s="58"/>
    </row>
    <row r="23" spans="2:8">
      <c r="B23" s="57"/>
      <c r="C23" s="57"/>
      <c r="D23" s="57"/>
      <c r="E23" s="57"/>
      <c r="F23" s="57"/>
      <c r="G23" s="57"/>
      <c r="H23" s="57"/>
    </row>
    <row r="24" spans="2:8">
      <c r="B24" s="57"/>
      <c r="C24" s="57"/>
      <c r="D24" s="57"/>
      <c r="E24" s="57"/>
      <c r="F24" s="57"/>
      <c r="G24" s="57"/>
      <c r="H24" s="57"/>
    </row>
    <row r="25" spans="2:8">
      <c r="D25" s="90"/>
      <c r="E25" s="150" t="s">
        <v>102</v>
      </c>
      <c r="F25" s="90"/>
      <c r="G25" s="90"/>
      <c r="H25" s="84"/>
    </row>
    <row r="26" spans="2:8">
      <c r="B26" s="57"/>
      <c r="C26" s="57"/>
      <c r="D26" s="57"/>
      <c r="E26" s="57"/>
      <c r="F26" s="57"/>
      <c r="G26" s="57"/>
      <c r="H26" s="57"/>
    </row>
  </sheetData>
  <hyperlinks>
    <hyperlink ref="E15" r:id="rId1" xr:uid="{00000000-0004-0000-0100-000000000000}"/>
  </hyperlinks>
  <printOptions horizontalCentered="1" verticalCentered="1"/>
  <pageMargins left="0.70866141732283472" right="0.70866141732283472" top="1.299212598425197" bottom="0.74803149606299213" header="0.31496062992125984" footer="0.31496062992125984"/>
  <pageSetup paperSize="122" scale="96" orientation="portrait" r:id="rId2"/>
  <headerFooter differentFirst="1">
    <oddFooter>&amp;C&amp;P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9"/>
  <sheetViews>
    <sheetView zoomScale="80" zoomScaleNormal="80" zoomScalePageLayoutView="80" workbookViewId="0"/>
  </sheetViews>
  <sheetFormatPr baseColWidth="10" defaultColWidth="10.85546875" defaultRowHeight="14.25"/>
  <cols>
    <col min="1" max="1" width="1.28515625" style="152" customWidth="1"/>
    <col min="2" max="9" width="11" style="152" customWidth="1"/>
    <col min="10" max="10" width="2" style="152" customWidth="1"/>
    <col min="11" max="18" width="10.85546875" style="152"/>
    <col min="19" max="20" width="10.85546875" style="152" customWidth="1"/>
    <col min="21" max="25" width="10.85546875" style="152"/>
    <col min="26" max="26" width="10.85546875" style="152" customWidth="1"/>
    <col min="27" max="16384" width="10.85546875" style="152"/>
  </cols>
  <sheetData>
    <row r="2" spans="2:11" ht="15">
      <c r="B2" s="309" t="s">
        <v>146</v>
      </c>
      <c r="C2" s="309"/>
      <c r="D2" s="309"/>
      <c r="E2" s="309"/>
      <c r="F2" s="309"/>
      <c r="G2" s="309"/>
      <c r="H2" s="309"/>
      <c r="I2" s="309"/>
      <c r="J2" s="151"/>
      <c r="K2" s="52" t="s">
        <v>136</v>
      </c>
    </row>
    <row r="3" spans="2:11">
      <c r="B3" s="153"/>
      <c r="C3" s="153"/>
      <c r="D3" s="153"/>
      <c r="E3" s="153"/>
      <c r="F3" s="153"/>
      <c r="G3" s="153"/>
      <c r="H3" s="153"/>
      <c r="I3" s="153"/>
      <c r="J3" s="153"/>
    </row>
    <row r="4" spans="2:11" ht="34.5" customHeight="1">
      <c r="B4" s="310" t="s">
        <v>163</v>
      </c>
      <c r="C4" s="310"/>
      <c r="D4" s="310"/>
      <c r="E4" s="310"/>
      <c r="F4" s="310"/>
      <c r="G4" s="310"/>
      <c r="H4" s="310"/>
      <c r="I4" s="310"/>
      <c r="J4" s="154"/>
    </row>
    <row r="5" spans="2:11" ht="29.25" customHeight="1">
      <c r="B5" s="310" t="s">
        <v>148</v>
      </c>
      <c r="C5" s="310"/>
      <c r="D5" s="310"/>
      <c r="E5" s="310"/>
      <c r="F5" s="310"/>
      <c r="G5" s="310"/>
      <c r="H5" s="310"/>
      <c r="I5" s="310"/>
      <c r="J5" s="154"/>
    </row>
    <row r="6" spans="2:11" ht="18" customHeight="1">
      <c r="B6" s="308" t="s">
        <v>147</v>
      </c>
      <c r="C6" s="308"/>
      <c r="D6" s="308"/>
      <c r="E6" s="308"/>
      <c r="F6" s="308"/>
      <c r="G6" s="308"/>
      <c r="H6" s="308"/>
      <c r="I6" s="308"/>
      <c r="J6" s="154"/>
    </row>
    <row r="7" spans="2:11" ht="34.5" customHeight="1">
      <c r="B7" s="308" t="s">
        <v>149</v>
      </c>
      <c r="C7" s="308"/>
      <c r="D7" s="308"/>
      <c r="E7" s="308"/>
      <c r="F7" s="308"/>
      <c r="G7" s="308"/>
      <c r="H7" s="308"/>
      <c r="I7" s="308"/>
      <c r="J7" s="154"/>
    </row>
    <row r="8" spans="2:11" ht="34.5" customHeight="1">
      <c r="B8" s="308" t="s">
        <v>151</v>
      </c>
      <c r="C8" s="308"/>
      <c r="D8" s="308"/>
      <c r="E8" s="308"/>
      <c r="F8" s="308"/>
      <c r="G8" s="308"/>
      <c r="H8" s="308"/>
      <c r="I8" s="308"/>
      <c r="J8" s="154"/>
    </row>
    <row r="9" spans="2:11">
      <c r="B9" s="308" t="s">
        <v>226</v>
      </c>
      <c r="C9" s="308"/>
      <c r="D9" s="308"/>
      <c r="E9" s="308"/>
      <c r="F9" s="308"/>
      <c r="G9" s="308"/>
      <c r="H9" s="308"/>
      <c r="I9" s="308"/>
    </row>
  </sheetData>
  <mergeCells count="7">
    <mergeCell ref="B9:I9"/>
    <mergeCell ref="B7:I7"/>
    <mergeCell ref="B8:I8"/>
    <mergeCell ref="B2:I2"/>
    <mergeCell ref="B4:I4"/>
    <mergeCell ref="B5:I5"/>
    <mergeCell ref="B6:I6"/>
  </mergeCells>
  <hyperlinks>
    <hyperlink ref="K2" location="Índice!A1" display="Volver al índice" xr:uid="{00000000-0004-0000-0200-000000000000}"/>
  </hyperlinks>
  <printOptions horizontalCentered="1"/>
  <pageMargins left="0.70866141732283472" right="0.70866141732283472" top="1.299212598425197" bottom="0.74803149606299213" header="0.31496062992125984" footer="0.31496062992125984"/>
  <pageSetup paperSize="122" scale="98" firstPageNumber="4" fitToHeight="0" orientation="portrait" r:id="rId1"/>
  <headerFooter differentFirst="1">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D38"/>
  <sheetViews>
    <sheetView zoomScale="80" zoomScaleNormal="80" zoomScalePageLayoutView="80" workbookViewId="0"/>
  </sheetViews>
  <sheetFormatPr baseColWidth="10" defaultColWidth="10.85546875" defaultRowHeight="12.75"/>
  <cols>
    <col min="1" max="1" width="1.42578125" style="5" customWidth="1"/>
    <col min="2" max="2" width="14.42578125" style="7" customWidth="1"/>
    <col min="3" max="3" width="84.140625" style="6" customWidth="1"/>
    <col min="4" max="4" width="7.42578125" style="6" customWidth="1"/>
    <col min="5" max="5" width="1.85546875" style="5" customWidth="1"/>
    <col min="6" max="7" width="9.42578125" style="5" customWidth="1"/>
    <col min="8" max="13" width="10.85546875" style="5"/>
    <col min="14" max="14" width="10.85546875" style="5" customWidth="1"/>
    <col min="15" max="16384" width="10.85546875" style="5"/>
  </cols>
  <sheetData>
    <row r="1" spans="2:4" ht="4.5" customHeight="1"/>
    <row r="2" spans="2:4">
      <c r="B2" s="311" t="s">
        <v>55</v>
      </c>
      <c r="C2" s="311"/>
      <c r="D2" s="311"/>
    </row>
    <row r="3" spans="2:4">
      <c r="B3" s="6"/>
      <c r="C3" s="50"/>
    </row>
    <row r="4" spans="2:4">
      <c r="B4" s="22" t="s">
        <v>54</v>
      </c>
      <c r="C4" s="22" t="s">
        <v>51</v>
      </c>
      <c r="D4" s="21" t="s">
        <v>50</v>
      </c>
    </row>
    <row r="5" spans="2:4" ht="8.25" customHeight="1">
      <c r="B5" s="32"/>
      <c r="C5" s="19"/>
      <c r="D5" s="18"/>
    </row>
    <row r="6" spans="2:4">
      <c r="B6" s="9">
        <v>1</v>
      </c>
      <c r="C6" s="51" t="s">
        <v>98</v>
      </c>
      <c r="D6" s="26">
        <v>5</v>
      </c>
    </row>
    <row r="7" spans="2:4">
      <c r="B7" s="9">
        <v>2</v>
      </c>
      <c r="C7" s="51" t="s">
        <v>99</v>
      </c>
      <c r="D7" s="26">
        <v>5</v>
      </c>
    </row>
    <row r="8" spans="2:4">
      <c r="B8" s="9">
        <v>3</v>
      </c>
      <c r="C8" s="51" t="s">
        <v>119</v>
      </c>
      <c r="D8" s="26">
        <v>5</v>
      </c>
    </row>
    <row r="9" spans="2:4">
      <c r="B9" s="9">
        <v>4</v>
      </c>
      <c r="C9" s="51" t="s">
        <v>243</v>
      </c>
      <c r="D9" s="26">
        <v>5</v>
      </c>
    </row>
    <row r="10" spans="2:4">
      <c r="B10" s="9">
        <v>5</v>
      </c>
      <c r="C10" s="69" t="s">
        <v>165</v>
      </c>
      <c r="D10" s="26">
        <v>5</v>
      </c>
    </row>
    <row r="11" spans="2:4" ht="7.5" customHeight="1">
      <c r="B11" s="17"/>
      <c r="C11" s="16"/>
      <c r="D11" s="15"/>
    </row>
    <row r="12" spans="2:4">
      <c r="B12" s="22" t="s">
        <v>53</v>
      </c>
      <c r="C12" s="22" t="s">
        <v>51</v>
      </c>
      <c r="D12" s="21" t="s">
        <v>50</v>
      </c>
    </row>
    <row r="13" spans="2:4" ht="8.25" customHeight="1">
      <c r="B13" s="10"/>
      <c r="C13" s="12"/>
      <c r="D13" s="14"/>
    </row>
    <row r="14" spans="2:4">
      <c r="B14" s="10">
        <v>1</v>
      </c>
      <c r="C14" s="8" t="s">
        <v>192</v>
      </c>
      <c r="D14" s="27">
        <v>6</v>
      </c>
    </row>
    <row r="15" spans="2:4">
      <c r="B15" s="10">
        <v>2</v>
      </c>
      <c r="C15" s="8" t="s">
        <v>128</v>
      </c>
      <c r="D15" s="28">
        <v>7</v>
      </c>
    </row>
    <row r="16" spans="2:4">
      <c r="B16" s="10">
        <v>3</v>
      </c>
      <c r="C16" s="8" t="s">
        <v>127</v>
      </c>
      <c r="D16" s="28">
        <v>8</v>
      </c>
    </row>
    <row r="17" spans="2:4">
      <c r="B17" s="10">
        <v>4</v>
      </c>
      <c r="C17" s="8" t="s">
        <v>100</v>
      </c>
      <c r="D17" s="28">
        <v>9</v>
      </c>
    </row>
    <row r="18" spans="2:4">
      <c r="B18" s="10">
        <v>5</v>
      </c>
      <c r="C18" s="8" t="s">
        <v>133</v>
      </c>
      <c r="D18" s="28">
        <v>10</v>
      </c>
    </row>
    <row r="19" spans="2:4">
      <c r="B19" s="10">
        <v>6</v>
      </c>
      <c r="C19" s="8" t="s">
        <v>114</v>
      </c>
      <c r="D19" s="28">
        <v>11</v>
      </c>
    </row>
    <row r="20" spans="2:4">
      <c r="B20" s="10">
        <v>7</v>
      </c>
      <c r="C20" s="8" t="s">
        <v>48</v>
      </c>
      <c r="D20" s="27">
        <v>12</v>
      </c>
    </row>
    <row r="21" spans="2:4">
      <c r="B21" s="10">
        <v>8</v>
      </c>
      <c r="C21" s="8" t="s">
        <v>47</v>
      </c>
      <c r="D21" s="27">
        <v>13</v>
      </c>
    </row>
    <row r="22" spans="2:4">
      <c r="B22" s="10">
        <v>9</v>
      </c>
      <c r="C22" s="8" t="s">
        <v>46</v>
      </c>
      <c r="D22" s="27">
        <v>14</v>
      </c>
    </row>
    <row r="23" spans="2:4" ht="12.6" customHeight="1">
      <c r="B23" s="10">
        <v>10</v>
      </c>
      <c r="C23" s="8" t="s">
        <v>182</v>
      </c>
      <c r="D23" s="132">
        <v>15</v>
      </c>
    </row>
    <row r="24" spans="2:4">
      <c r="B24" s="10">
        <v>11</v>
      </c>
      <c r="C24" s="8" t="s">
        <v>166</v>
      </c>
      <c r="D24" s="27">
        <v>16</v>
      </c>
    </row>
    <row r="25" spans="2:4">
      <c r="B25" s="10">
        <v>12</v>
      </c>
      <c r="C25" s="8" t="s">
        <v>167</v>
      </c>
      <c r="D25" s="27">
        <v>17</v>
      </c>
    </row>
    <row r="26" spans="2:4" ht="6.75" customHeight="1">
      <c r="B26" s="10"/>
      <c r="C26" s="12"/>
      <c r="D26" s="11"/>
    </row>
    <row r="27" spans="2:4">
      <c r="B27" s="22" t="s">
        <v>52</v>
      </c>
      <c r="C27" s="23" t="s">
        <v>51</v>
      </c>
      <c r="D27" s="21" t="s">
        <v>50</v>
      </c>
    </row>
    <row r="28" spans="2:4" ht="7.5" customHeight="1">
      <c r="B28" s="13"/>
      <c r="C28" s="12"/>
      <c r="D28" s="11"/>
    </row>
    <row r="29" spans="2:4">
      <c r="B29" s="10">
        <v>1</v>
      </c>
      <c r="C29" s="24" t="s">
        <v>124</v>
      </c>
      <c r="D29" s="27">
        <v>6</v>
      </c>
    </row>
    <row r="30" spans="2:4">
      <c r="B30" s="10">
        <v>2</v>
      </c>
      <c r="C30" s="6" t="s">
        <v>193</v>
      </c>
      <c r="D30" s="27">
        <v>7</v>
      </c>
    </row>
    <row r="31" spans="2:4">
      <c r="B31" s="10">
        <v>3</v>
      </c>
      <c r="C31" s="6" t="s">
        <v>130</v>
      </c>
      <c r="D31" s="27">
        <v>8</v>
      </c>
    </row>
    <row r="32" spans="2:4">
      <c r="B32" s="10">
        <v>4</v>
      </c>
      <c r="C32" s="6" t="s">
        <v>201</v>
      </c>
      <c r="D32" s="28">
        <v>9</v>
      </c>
    </row>
    <row r="33" spans="2:4">
      <c r="B33" s="10">
        <v>5</v>
      </c>
      <c r="C33" s="8" t="s">
        <v>134</v>
      </c>
      <c r="D33" s="28">
        <v>10</v>
      </c>
    </row>
    <row r="34" spans="2:4">
      <c r="B34" s="10">
        <v>6</v>
      </c>
      <c r="C34" s="8" t="s">
        <v>135</v>
      </c>
      <c r="D34" s="28">
        <v>10</v>
      </c>
    </row>
    <row r="35" spans="2:4">
      <c r="B35" s="10">
        <v>7</v>
      </c>
      <c r="C35" s="6" t="s">
        <v>49</v>
      </c>
      <c r="D35" s="28">
        <v>11</v>
      </c>
    </row>
    <row r="36" spans="2:4">
      <c r="B36" s="10">
        <v>8</v>
      </c>
      <c r="C36" s="6" t="s">
        <v>48</v>
      </c>
      <c r="D36" s="27">
        <v>12</v>
      </c>
    </row>
    <row r="37" spans="2:4">
      <c r="B37" s="10">
        <v>9</v>
      </c>
      <c r="C37" s="6" t="s">
        <v>47</v>
      </c>
      <c r="D37" s="27">
        <v>13</v>
      </c>
    </row>
    <row r="38" spans="2:4">
      <c r="B38" s="10">
        <v>10</v>
      </c>
      <c r="C38" s="6" t="s">
        <v>46</v>
      </c>
      <c r="D38" s="27">
        <v>14</v>
      </c>
    </row>
  </sheetData>
  <mergeCells count="1">
    <mergeCell ref="B2:D2"/>
  </mergeCells>
  <hyperlinks>
    <hyperlink ref="D14" location="'precio mayorista'!A1" display="'precio mayorista'!A1" xr:uid="{00000000-0004-0000-0300-000000000000}"/>
    <hyperlink ref="D20" location="'sup región'!A1" display="'sup región'!A1" xr:uid="{00000000-0004-0000-0300-000001000000}"/>
    <hyperlink ref="D21" location="'prod región'!A1" display="'prod región'!A1" xr:uid="{00000000-0004-0000-0300-000002000000}"/>
    <hyperlink ref="D22" location="'rend región'!A1" display="'rend región'!A1" xr:uid="{00000000-0004-0000-0300-000003000000}"/>
    <hyperlink ref="D29" location="'precio mayorista'!A23" display="'precio mayorista'!A23" xr:uid="{00000000-0004-0000-0300-000004000000}"/>
    <hyperlink ref="D15" location="'precio mayorista2'!A1" display="'precio mayorista2'!A1" xr:uid="{00000000-0004-0000-0300-000005000000}"/>
    <hyperlink ref="D17" location="'precio minorista'!A1" display="'precio minorista'!A1" xr:uid="{00000000-0004-0000-0300-000006000000}"/>
    <hyperlink ref="D19" location="'sup, prod y rend'!A1" display="'sup, prod y rend'!A1" xr:uid="{00000000-0004-0000-0300-000007000000}"/>
    <hyperlink ref="D24" location="export!A1" display="export!A1" xr:uid="{00000000-0004-0000-0300-000008000000}"/>
    <hyperlink ref="D25" location="import!A1" display="import!A1" xr:uid="{00000000-0004-0000-0300-000009000000}"/>
    <hyperlink ref="D30" location="'precio mayorista2'!A42" display="'precio mayorista2'!A42" xr:uid="{00000000-0004-0000-0300-00000A000000}"/>
    <hyperlink ref="D32" location="'precio minorista'!A23" display="'precio minorista'!A23" xr:uid="{00000000-0004-0000-0300-00000B000000}"/>
    <hyperlink ref="D35" location="'sup, prod y rend'!A22" display="'sup, prod y rend'!A22" xr:uid="{00000000-0004-0000-0300-00000C000000}"/>
    <hyperlink ref="D36" location="'sup región'!A22" display="'sup región'!A22" xr:uid="{00000000-0004-0000-0300-00000D000000}"/>
    <hyperlink ref="D37" location="'prod región'!A22" display="'prod región'!A22" xr:uid="{00000000-0004-0000-0300-00000E000000}"/>
    <hyperlink ref="D38" location="'rend región'!A22" display="'rend región'!A22" xr:uid="{00000000-0004-0000-0300-00000F000000}"/>
    <hyperlink ref="D16" location="'precio mayorista3'!A1" display="'precio mayorista3'!A1" xr:uid="{00000000-0004-0000-0300-000010000000}"/>
    <hyperlink ref="D18" location="'precio minorista regiones'!A1" display="'precio minorista regiones'!A1" xr:uid="{00000000-0004-0000-0300-000011000000}"/>
    <hyperlink ref="D31" location="'precio mayorista3'!A43" display="'precio mayorista3'!A43" xr:uid="{00000000-0004-0000-0300-000012000000}"/>
    <hyperlink ref="D33" location="'precio minorista regiones'!A25" display="'precio minorista regiones'!A25" xr:uid="{00000000-0004-0000-0300-000013000000}"/>
    <hyperlink ref="D34" location="'precio minorista regiones'!A45" display="'precio minorista regiones'!A45" xr:uid="{00000000-0004-0000-0300-000014000000}"/>
    <hyperlink ref="D6" location="Comentarios!A1" display="Comentarios!A1" xr:uid="{00000000-0004-0000-0300-000015000000}"/>
    <hyperlink ref="D7" location="Comentarios!A1" display="Comentarios!A1" xr:uid="{00000000-0004-0000-0300-000016000000}"/>
    <hyperlink ref="D8" location="Comentarios!A1" display="Comentarios!A1" xr:uid="{00000000-0004-0000-0300-000017000000}"/>
    <hyperlink ref="D10" location="Comentarios!A1" display="Comentarios!A1" xr:uid="{00000000-0004-0000-0300-000018000000}"/>
    <hyperlink ref="D23" location="'Ficha de Costos'!A1" display="'Ficha de Costos'!A1" xr:uid="{00000000-0004-0000-0300-000019000000}"/>
    <hyperlink ref="D9" location="Comentarios!A1" display="Comentarios!A1" xr:uid="{00000000-0004-0000-0300-00001A000000}"/>
  </hyperlinks>
  <printOptions horizontalCentered="1"/>
  <pageMargins left="0.70866141732283472" right="0.70866141732283472" top="1.299212598425197" bottom="0.74803149606299213" header="0.31496062992125984" footer="0.31496062992125984"/>
  <pageSetup paperSize="122" scale="82" orientation="portrait" r:id="rId1"/>
  <headerFooter differentFirst="1">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B1:L11"/>
  <sheetViews>
    <sheetView zoomScale="90" zoomScaleNormal="90" zoomScaleSheetLayoutView="80" zoomScalePageLayoutView="80" workbookViewId="0"/>
  </sheetViews>
  <sheetFormatPr baseColWidth="10" defaultColWidth="10.85546875" defaultRowHeight="12.75"/>
  <cols>
    <col min="1" max="1" width="1.28515625" style="20" customWidth="1"/>
    <col min="2" max="10" width="15.85546875" style="20" customWidth="1"/>
    <col min="11" max="11" width="2" style="20" customWidth="1"/>
    <col min="12" max="17" width="10.85546875" style="20"/>
    <col min="18" max="18" width="10.85546875" style="20" customWidth="1"/>
    <col min="19" max="16384" width="10.85546875" style="20"/>
  </cols>
  <sheetData>
    <row r="1" spans="2:12" ht="7.5" customHeight="1"/>
    <row r="2" spans="2:12" ht="16.5" customHeight="1">
      <c r="B2" s="318" t="s">
        <v>142</v>
      </c>
      <c r="C2" s="318"/>
      <c r="D2" s="318"/>
      <c r="E2" s="318"/>
      <c r="F2" s="318"/>
      <c r="G2" s="318"/>
      <c r="H2" s="318"/>
      <c r="I2" s="318"/>
      <c r="J2" s="318"/>
      <c r="K2" s="115"/>
      <c r="L2" s="52" t="s">
        <v>136</v>
      </c>
    </row>
    <row r="3" spans="2:12" ht="16.5" customHeight="1">
      <c r="B3" s="234"/>
      <c r="C3" s="234"/>
      <c r="D3" s="234"/>
      <c r="E3" s="234"/>
      <c r="F3" s="234"/>
      <c r="G3" s="234"/>
      <c r="H3" s="234"/>
      <c r="I3" s="234"/>
      <c r="J3" s="234"/>
      <c r="K3" s="235"/>
      <c r="L3" s="52"/>
    </row>
    <row r="4" spans="2:12" s="265" customFormat="1" ht="120" customHeight="1">
      <c r="B4" s="319" t="s">
        <v>268</v>
      </c>
      <c r="C4" s="319"/>
      <c r="D4" s="319"/>
      <c r="E4" s="319"/>
      <c r="F4" s="319"/>
      <c r="G4" s="319"/>
      <c r="H4" s="319"/>
      <c r="I4" s="319"/>
      <c r="J4" s="319"/>
      <c r="K4" s="116"/>
    </row>
    <row r="5" spans="2:12" ht="124.35" customHeight="1">
      <c r="B5" s="319" t="s">
        <v>269</v>
      </c>
      <c r="C5" s="319"/>
      <c r="D5" s="319"/>
      <c r="E5" s="319"/>
      <c r="F5" s="319"/>
      <c r="G5" s="319"/>
      <c r="H5" s="319"/>
      <c r="I5" s="319"/>
      <c r="J5" s="319"/>
      <c r="K5" s="116"/>
    </row>
    <row r="6" spans="2:12" ht="262.35000000000002" customHeight="1">
      <c r="B6" s="319" t="s">
        <v>257</v>
      </c>
      <c r="C6" s="319"/>
      <c r="D6" s="319"/>
      <c r="E6" s="319"/>
      <c r="F6" s="319"/>
      <c r="G6" s="319"/>
      <c r="H6" s="319"/>
      <c r="I6" s="319"/>
      <c r="J6" s="319"/>
      <c r="K6" s="116"/>
    </row>
    <row r="7" spans="2:12" ht="181.35" customHeight="1">
      <c r="B7" s="320" t="s">
        <v>270</v>
      </c>
      <c r="C7" s="320"/>
      <c r="D7" s="320"/>
      <c r="E7" s="320"/>
      <c r="F7" s="320"/>
      <c r="G7" s="320"/>
      <c r="H7" s="320"/>
      <c r="I7" s="320"/>
      <c r="J7" s="320"/>
      <c r="K7" s="116"/>
    </row>
    <row r="8" spans="2:12" ht="134.1" customHeight="1">
      <c r="B8" s="319" t="s">
        <v>271</v>
      </c>
      <c r="C8" s="319"/>
      <c r="D8" s="319"/>
      <c r="E8" s="319"/>
      <c r="F8" s="319"/>
      <c r="G8" s="319"/>
      <c r="H8" s="319"/>
      <c r="I8" s="319"/>
      <c r="J8" s="319"/>
    </row>
    <row r="9" spans="2:12" ht="105.4" customHeight="1">
      <c r="B9" s="312" t="s">
        <v>244</v>
      </c>
      <c r="C9" s="313"/>
      <c r="D9" s="313"/>
      <c r="E9" s="313"/>
      <c r="F9" s="313"/>
      <c r="G9" s="313"/>
      <c r="H9" s="313"/>
      <c r="I9" s="313"/>
      <c r="J9" s="314"/>
    </row>
    <row r="10" spans="2:12" ht="15">
      <c r="B10" s="315" t="s">
        <v>235</v>
      </c>
      <c r="C10" s="316"/>
      <c r="D10" s="316"/>
      <c r="E10" s="316"/>
      <c r="F10" s="316"/>
      <c r="G10" s="316"/>
      <c r="H10" s="316"/>
      <c r="I10" s="316"/>
      <c r="J10" s="317"/>
    </row>
    <row r="11" spans="2:12">
      <c r="B11" s="253"/>
      <c r="C11" s="254"/>
      <c r="D11" s="254"/>
      <c r="E11" s="254"/>
      <c r="F11" s="254"/>
      <c r="G11" s="254"/>
      <c r="H11" s="254"/>
      <c r="I11" s="254"/>
      <c r="J11" s="255"/>
    </row>
  </sheetData>
  <mergeCells count="8">
    <mergeCell ref="B9:J9"/>
    <mergeCell ref="B10:J10"/>
    <mergeCell ref="B2:J2"/>
    <mergeCell ref="B4:J4"/>
    <mergeCell ref="B5:J5"/>
    <mergeCell ref="B6:J6"/>
    <mergeCell ref="B8:J8"/>
    <mergeCell ref="B7:J7"/>
  </mergeCells>
  <hyperlinks>
    <hyperlink ref="L2" location="Índice!A1" display="Volver al índice" xr:uid="{00000000-0004-0000-0400-000000000000}"/>
    <hyperlink ref="B10" r:id="rId1" xr:uid="{00000000-0004-0000-0400-000001000000}"/>
  </hyperlinks>
  <printOptions horizontalCentered="1"/>
  <pageMargins left="0.51181102362204722" right="0.51181102362204722" top="1.299212598425197" bottom="0.74803149606299213" header="0.31496062992125984" footer="0.31496062992125984"/>
  <pageSetup paperSize="122" scale="66" firstPageNumber="4" fitToHeight="0" orientation="portrait" r:id="rId2"/>
  <headerFooter differentFirst="1">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B1:I22"/>
  <sheetViews>
    <sheetView zoomScale="90" zoomScaleNormal="90" zoomScaleSheetLayoutView="80" zoomScalePageLayoutView="125" workbookViewId="0"/>
  </sheetViews>
  <sheetFormatPr baseColWidth="10" defaultColWidth="10.85546875" defaultRowHeight="12.75"/>
  <cols>
    <col min="1" max="1" width="1.42578125" style="20" customWidth="1"/>
    <col min="2" max="2" width="38.42578125" style="20" customWidth="1"/>
    <col min="3" max="7" width="10.85546875" style="20" customWidth="1"/>
    <col min="8" max="8" width="2.85546875" style="20" customWidth="1"/>
    <col min="9" max="9" width="10.85546875" style="20" customWidth="1"/>
    <col min="10" max="16384" width="10.85546875" style="20"/>
  </cols>
  <sheetData>
    <row r="1" spans="2:9" ht="13.5" customHeight="1"/>
    <row r="2" spans="2:9" ht="12.75" customHeight="1">
      <c r="B2" s="325" t="s">
        <v>56</v>
      </c>
      <c r="C2" s="325"/>
      <c r="D2" s="325"/>
      <c r="E2" s="325"/>
      <c r="F2" s="325"/>
      <c r="G2" s="325"/>
      <c r="I2" s="40" t="s">
        <v>136</v>
      </c>
    </row>
    <row r="3" spans="2:9" ht="12.75" customHeight="1">
      <c r="B3" s="325" t="s">
        <v>123</v>
      </c>
      <c r="C3" s="325"/>
      <c r="D3" s="325"/>
      <c r="E3" s="325"/>
      <c r="F3" s="325"/>
      <c r="G3" s="325"/>
    </row>
    <row r="4" spans="2:9">
      <c r="B4" s="325" t="s">
        <v>213</v>
      </c>
      <c r="C4" s="325"/>
      <c r="D4" s="325"/>
      <c r="E4" s="325"/>
      <c r="F4" s="325"/>
      <c r="G4" s="325"/>
    </row>
    <row r="5" spans="2:9">
      <c r="B5" s="2"/>
      <c r="C5" s="2"/>
      <c r="D5" s="2"/>
      <c r="E5" s="2"/>
      <c r="F5" s="2"/>
      <c r="G5" s="2"/>
      <c r="I5" s="111"/>
    </row>
    <row r="6" spans="2:9">
      <c r="B6" s="323" t="s">
        <v>45</v>
      </c>
      <c r="C6" s="322" t="s">
        <v>44</v>
      </c>
      <c r="D6" s="322"/>
      <c r="E6" s="322"/>
      <c r="F6" s="322" t="s">
        <v>43</v>
      </c>
      <c r="G6" s="322"/>
      <c r="I6" s="111"/>
    </row>
    <row r="7" spans="2:9">
      <c r="B7" s="324"/>
      <c r="C7" s="167">
        <v>2016</v>
      </c>
      <c r="D7" s="166">
        <v>2017</v>
      </c>
      <c r="E7" s="166">
        <v>2018</v>
      </c>
      <c r="F7" s="187" t="s">
        <v>42</v>
      </c>
      <c r="G7" s="187" t="s">
        <v>41</v>
      </c>
    </row>
    <row r="8" spans="2:9">
      <c r="B8" s="78" t="s">
        <v>40</v>
      </c>
      <c r="C8" s="242">
        <v>5870.2493894916133</v>
      </c>
      <c r="D8" s="242">
        <v>3649.8039034301619</v>
      </c>
      <c r="E8" s="242">
        <v>7976.7941188395216</v>
      </c>
      <c r="F8" s="112">
        <f>(E8/D19-1)*100</f>
        <v>-2.5321073356613599</v>
      </c>
      <c r="G8" s="112">
        <f t="shared" ref="G8:G13" si="0">(E8/D8-1)*100</f>
        <v>118.55404646103764</v>
      </c>
    </row>
    <row r="9" spans="2:9">
      <c r="B9" s="79" t="s">
        <v>39</v>
      </c>
      <c r="C9" s="243">
        <v>5512.2771475282989</v>
      </c>
      <c r="D9" s="243">
        <v>4210.5750441630807</v>
      </c>
      <c r="E9" s="243">
        <v>7386.0482005676686</v>
      </c>
      <c r="F9" s="112">
        <f t="shared" ref="F9:F14" si="1">(E9/E8-1)*100</f>
        <v>-7.4058062608966519</v>
      </c>
      <c r="G9" s="112">
        <f t="shared" si="0"/>
        <v>75.416614668977218</v>
      </c>
    </row>
    <row r="10" spans="2:9">
      <c r="B10" s="79" t="s">
        <v>38</v>
      </c>
      <c r="C10" s="243">
        <v>5621.283265841128</v>
      </c>
      <c r="D10" s="243">
        <v>4419.1887260479079</v>
      </c>
      <c r="E10" s="243">
        <v>7621.296860804714</v>
      </c>
      <c r="F10" s="112">
        <f t="shared" si="1"/>
        <v>3.1850409562581117</v>
      </c>
      <c r="G10" s="112">
        <f t="shared" si="0"/>
        <v>72.459185005670918</v>
      </c>
    </row>
    <row r="11" spans="2:9">
      <c r="B11" s="79" t="s">
        <v>37</v>
      </c>
      <c r="C11" s="243">
        <v>5289.886655795267</v>
      </c>
      <c r="D11" s="243">
        <v>4218.045080392988</v>
      </c>
      <c r="E11" s="244">
        <v>7169.2904729380289</v>
      </c>
      <c r="F11" s="112">
        <f t="shared" si="1"/>
        <v>-5.9308329818681171</v>
      </c>
      <c r="G11" s="112">
        <f t="shared" si="0"/>
        <v>69.96713729456107</v>
      </c>
    </row>
    <row r="12" spans="2:9">
      <c r="B12" s="79" t="s">
        <v>36</v>
      </c>
      <c r="C12" s="243">
        <v>6568.1963639273808</v>
      </c>
      <c r="D12" s="243">
        <v>4293.8489268546818</v>
      </c>
      <c r="E12" s="244">
        <v>6467.8749860272064</v>
      </c>
      <c r="F12" s="112">
        <f t="shared" si="1"/>
        <v>-9.7836109383273033</v>
      </c>
      <c r="G12" s="112">
        <f t="shared" si="0"/>
        <v>50.631172549543699</v>
      </c>
    </row>
    <row r="13" spans="2:9">
      <c r="B13" s="79" t="s">
        <v>35</v>
      </c>
      <c r="C13" s="243">
        <v>7206.8687738496637</v>
      </c>
      <c r="D13" s="243">
        <v>3778.7463022463317</v>
      </c>
      <c r="E13" s="243">
        <v>6864.28954335664</v>
      </c>
      <c r="F13" s="112">
        <f t="shared" si="1"/>
        <v>6.1289767997344313</v>
      </c>
      <c r="G13" s="112">
        <f t="shared" si="0"/>
        <v>81.655210334603879</v>
      </c>
    </row>
    <row r="14" spans="2:9">
      <c r="B14" s="79" t="s">
        <v>34</v>
      </c>
      <c r="C14" s="243">
        <v>7248.9546176367357</v>
      </c>
      <c r="D14" s="243">
        <v>3934.1468877263478</v>
      </c>
      <c r="E14" s="244">
        <v>7022.6052558737429</v>
      </c>
      <c r="F14" s="112">
        <f t="shared" si="1"/>
        <v>2.3063670539702485</v>
      </c>
      <c r="G14" s="112">
        <f t="shared" ref="G14" si="2">(E14/D14-1)*100</f>
        <v>78.503890583818546</v>
      </c>
    </row>
    <row r="15" spans="2:9">
      <c r="B15" s="79" t="s">
        <v>33</v>
      </c>
      <c r="C15" s="243">
        <v>7945.3385133182337</v>
      </c>
      <c r="D15" s="243">
        <v>3813.1342349857005</v>
      </c>
      <c r="E15" s="244">
        <v>9325.9284041466872</v>
      </c>
      <c r="F15" s="112">
        <f t="shared" ref="F15" si="3">(E15/E14-1)*100</f>
        <v>32.798698835399207</v>
      </c>
      <c r="G15" s="112">
        <f t="shared" ref="G15" si="4">(E15/D15-1)*100</f>
        <v>144.57382901920474</v>
      </c>
    </row>
    <row r="16" spans="2:9">
      <c r="B16" s="79" t="s">
        <v>32</v>
      </c>
      <c r="C16" s="243">
        <v>7040.2649865985759</v>
      </c>
      <c r="D16" s="243">
        <v>4307.8244704163626</v>
      </c>
      <c r="E16" s="243">
        <v>11971.777374859341</v>
      </c>
      <c r="F16" s="112">
        <f t="shared" ref="F16" si="5">(E16/E15-1)*100</f>
        <v>28.370890875981857</v>
      </c>
      <c r="G16" s="112">
        <f t="shared" ref="G16" si="6">(E16/D16-1)*100</f>
        <v>177.90773410278337</v>
      </c>
    </row>
    <row r="17" spans="2:9">
      <c r="B17" s="79" t="s">
        <v>31</v>
      </c>
      <c r="C17" s="243">
        <v>7292.0917825686429</v>
      </c>
      <c r="D17" s="243">
        <v>4391.534614620974</v>
      </c>
      <c r="E17" s="243">
        <v>14486.091536332786</v>
      </c>
      <c r="F17" s="112">
        <f t="shared" ref="F17" si="7">(E17/E16-1)*100</f>
        <v>21.002012339065779</v>
      </c>
      <c r="G17" s="112">
        <f t="shared" ref="G17" si="8">(E17/D17-1)*100</f>
        <v>229.86399533555891</v>
      </c>
    </row>
    <row r="18" spans="2:9">
      <c r="B18" s="79" t="s">
        <v>30</v>
      </c>
      <c r="C18" s="243">
        <v>6354.105789104201</v>
      </c>
      <c r="D18" s="243">
        <v>6788.0859724450893</v>
      </c>
      <c r="E18" s="243">
        <v>9852.8230928128323</v>
      </c>
      <c r="F18" s="112">
        <f t="shared" ref="F18" si="9">(E18/E17-1)*100</f>
        <v>-31.984254910299182</v>
      </c>
      <c r="G18" s="112">
        <f t="shared" ref="G18" si="10">(E18/D18-1)*100</f>
        <v>45.14876701338855</v>
      </c>
    </row>
    <row r="19" spans="2:9">
      <c r="B19" s="2" t="s">
        <v>29</v>
      </c>
      <c r="C19" s="245">
        <v>3863.9035405145264</v>
      </c>
      <c r="D19" s="245">
        <v>8184.0223490930721</v>
      </c>
      <c r="E19" s="245">
        <v>5162.9898173073279</v>
      </c>
      <c r="F19" s="112">
        <f t="shared" ref="F19" si="11">(E19/E18-1)*100</f>
        <v>-47.598878324797248</v>
      </c>
      <c r="G19" s="112">
        <f t="shared" ref="G19:G20" si="12">(E19/D19-1)*100</f>
        <v>-36.913786435596982</v>
      </c>
    </row>
    <row r="20" spans="2:9">
      <c r="B20" s="4" t="s">
        <v>198</v>
      </c>
      <c r="C20" s="246">
        <f>AVERAGE(C8:C19)</f>
        <v>6317.7850688478547</v>
      </c>
      <c r="D20" s="246">
        <f>AVERAGE(D8:D19)</f>
        <v>4665.7463760352248</v>
      </c>
      <c r="E20" s="246">
        <f>AVERAGE(E8:E19)</f>
        <v>8442.3174719888739</v>
      </c>
      <c r="F20" s="113"/>
      <c r="G20" s="113">
        <f t="shared" si="12"/>
        <v>80.94248575857732</v>
      </c>
    </row>
    <row r="21" spans="2:9">
      <c r="B21" s="3" t="s">
        <v>262</v>
      </c>
      <c r="C21" s="247">
        <f>AVERAGE(C8:C19)</f>
        <v>6317.7850688478547</v>
      </c>
      <c r="D21" s="247">
        <f t="shared" ref="D21:E21" si="13">AVERAGE(D8:D19)</f>
        <v>4665.7463760352248</v>
      </c>
      <c r="E21" s="247">
        <f t="shared" si="13"/>
        <v>8442.3174719888739</v>
      </c>
      <c r="F21" s="114"/>
      <c r="G21" s="114">
        <f>(E21/D21-1)*100</f>
        <v>80.94248575857732</v>
      </c>
    </row>
    <row r="22" spans="2:9" ht="82.35" customHeight="1">
      <c r="B22" s="321" t="s">
        <v>228</v>
      </c>
      <c r="C22" s="321"/>
      <c r="D22" s="321"/>
      <c r="E22" s="321"/>
      <c r="F22" s="321"/>
      <c r="G22" s="321"/>
      <c r="H22" s="171"/>
      <c r="I22" s="111"/>
    </row>
  </sheetData>
  <mergeCells count="7">
    <mergeCell ref="B22:G22"/>
    <mergeCell ref="F6:G6"/>
    <mergeCell ref="B6:B7"/>
    <mergeCell ref="B2:G2"/>
    <mergeCell ref="B3:G3"/>
    <mergeCell ref="B4:G4"/>
    <mergeCell ref="C6:E6"/>
  </mergeCells>
  <hyperlinks>
    <hyperlink ref="I2" location="Índice!A1" display="Volver al índice" xr:uid="{00000000-0004-0000-0500-000000000000}"/>
  </hyperlinks>
  <printOptions horizontalCentered="1"/>
  <pageMargins left="0.70866141732283472" right="0.70866141732283472" top="1.299212598425197" bottom="0.74803149606299213" header="0.31496062992125984" footer="0.31496062992125984"/>
  <pageSetup paperSize="122" scale="94" orientation="portrait" r:id="rId1"/>
  <headerFooter differentFirst="1">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B1:M36"/>
  <sheetViews>
    <sheetView topLeftCell="A10" zoomScale="80" zoomScaleNormal="80" workbookViewId="0"/>
  </sheetViews>
  <sheetFormatPr baseColWidth="10" defaultColWidth="10.85546875" defaultRowHeight="12.75"/>
  <cols>
    <col min="1" max="1" width="1.42578125" style="162" customWidth="1"/>
    <col min="2" max="2" width="8.42578125" style="162" bestFit="1" customWidth="1"/>
    <col min="3" max="13" width="10.7109375" style="162" customWidth="1"/>
    <col min="14" max="16384" width="10.85546875" style="162"/>
  </cols>
  <sheetData>
    <row r="1" spans="2:13" ht="6.75" customHeight="1"/>
    <row r="2" spans="2:13">
      <c r="B2" s="326" t="s">
        <v>57</v>
      </c>
      <c r="C2" s="326"/>
      <c r="D2" s="326"/>
      <c r="E2" s="326"/>
      <c r="F2" s="326"/>
      <c r="G2" s="326"/>
      <c r="H2" s="326"/>
      <c r="I2" s="326"/>
      <c r="J2" s="326"/>
      <c r="K2" s="326"/>
      <c r="L2" s="264"/>
      <c r="M2" s="40" t="s">
        <v>136</v>
      </c>
    </row>
    <row r="3" spans="2:13">
      <c r="B3" s="326" t="s">
        <v>128</v>
      </c>
      <c r="C3" s="326"/>
      <c r="D3" s="326"/>
      <c r="E3" s="326"/>
      <c r="F3" s="326"/>
      <c r="G3" s="326"/>
      <c r="H3" s="326"/>
      <c r="I3" s="326"/>
      <c r="J3" s="326"/>
      <c r="K3" s="326"/>
      <c r="L3" s="264"/>
      <c r="M3" s="166"/>
    </row>
    <row r="4" spans="2:13">
      <c r="B4" s="326" t="s">
        <v>213</v>
      </c>
      <c r="C4" s="326"/>
      <c r="D4" s="326"/>
      <c r="E4" s="326"/>
      <c r="F4" s="326"/>
      <c r="G4" s="326"/>
      <c r="H4" s="326"/>
      <c r="I4" s="326"/>
      <c r="J4" s="326"/>
      <c r="K4" s="326"/>
      <c r="L4" s="264"/>
      <c r="M4" s="166"/>
    </row>
    <row r="5" spans="2:13" ht="28.7" customHeight="1">
      <c r="B5" s="49" t="s">
        <v>214</v>
      </c>
      <c r="C5" s="70" t="s">
        <v>60</v>
      </c>
      <c r="D5" s="70" t="s">
        <v>115</v>
      </c>
      <c r="E5" s="70" t="s">
        <v>215</v>
      </c>
      <c r="F5" s="70" t="s">
        <v>216</v>
      </c>
      <c r="G5" s="70" t="s">
        <v>217</v>
      </c>
      <c r="H5" s="70" t="s">
        <v>218</v>
      </c>
      <c r="I5" s="70" t="s">
        <v>121</v>
      </c>
      <c r="J5" s="70" t="s">
        <v>144</v>
      </c>
      <c r="K5" s="70" t="s">
        <v>253</v>
      </c>
      <c r="L5" s="70" t="s">
        <v>258</v>
      </c>
      <c r="M5" s="70" t="s">
        <v>66</v>
      </c>
    </row>
    <row r="6" spans="2:13">
      <c r="B6" s="76">
        <v>43432</v>
      </c>
      <c r="C6" s="107">
        <v>9300.9818181818173</v>
      </c>
      <c r="D6" s="107">
        <v>9750</v>
      </c>
      <c r="E6" s="107"/>
      <c r="F6" s="107"/>
      <c r="G6" s="107">
        <v>7290.0967741935483</v>
      </c>
      <c r="H6" s="107">
        <v>6613.9065420560746</v>
      </c>
      <c r="I6" s="107"/>
      <c r="J6" s="206">
        <v>5937.5294117647063</v>
      </c>
      <c r="K6" s="107"/>
      <c r="L6" s="206"/>
      <c r="M6" s="107">
        <v>7841.1240875912408</v>
      </c>
    </row>
    <row r="7" spans="2:13">
      <c r="B7" s="77">
        <v>43433</v>
      </c>
      <c r="C7" s="73">
        <v>8556.5534950071324</v>
      </c>
      <c r="D7" s="73">
        <v>8019.9553571428569</v>
      </c>
      <c r="E7" s="73"/>
      <c r="F7" s="73"/>
      <c r="G7" s="73">
        <v>10000</v>
      </c>
      <c r="H7" s="73">
        <v>6298.7712418300653</v>
      </c>
      <c r="I7" s="73">
        <v>4500</v>
      </c>
      <c r="J7" s="73">
        <v>6037.9265785609396</v>
      </c>
      <c r="K7" s="73"/>
      <c r="L7" s="73"/>
      <c r="M7" s="73">
        <v>7133.2929384965828</v>
      </c>
    </row>
    <row r="8" spans="2:13">
      <c r="B8" s="77">
        <v>43434</v>
      </c>
      <c r="C8" s="73">
        <v>6516.8270297528998</v>
      </c>
      <c r="D8" s="73">
        <v>10144.578947368422</v>
      </c>
      <c r="E8" s="73"/>
      <c r="F8" s="73"/>
      <c r="G8" s="73">
        <v>9783.594594594595</v>
      </c>
      <c r="H8" s="73">
        <v>4611.3299232736572</v>
      </c>
      <c r="I8" s="73"/>
      <c r="J8" s="73">
        <v>4513.1289537712892</v>
      </c>
      <c r="K8" s="73"/>
      <c r="L8" s="73"/>
      <c r="M8" s="73">
        <v>6539.838042269188</v>
      </c>
    </row>
    <row r="9" spans="2:13">
      <c r="B9" s="77">
        <v>43437</v>
      </c>
      <c r="C9" s="73">
        <v>9323.2330827067672</v>
      </c>
      <c r="D9" s="73">
        <v>7666.8</v>
      </c>
      <c r="E9" s="73"/>
      <c r="F9" s="73"/>
      <c r="G9" s="73"/>
      <c r="H9" s="73">
        <v>6036.181818181818</v>
      </c>
      <c r="I9" s="73"/>
      <c r="J9" s="73">
        <v>4736.3376623376626</v>
      </c>
      <c r="K9" s="73"/>
      <c r="L9" s="73"/>
      <c r="M9" s="73">
        <v>7576.7543520309482</v>
      </c>
    </row>
    <row r="10" spans="2:13">
      <c r="B10" s="77">
        <v>43438</v>
      </c>
      <c r="C10" s="73">
        <v>6411.0247553252739</v>
      </c>
      <c r="D10" s="73">
        <v>11018.825000000001</v>
      </c>
      <c r="E10" s="73">
        <v>8000</v>
      </c>
      <c r="F10" s="73"/>
      <c r="G10" s="73">
        <v>8923.0769230769238</v>
      </c>
      <c r="H10" s="73">
        <v>4700.3502170767006</v>
      </c>
      <c r="I10" s="73"/>
      <c r="J10" s="73">
        <v>4632.5573770491801</v>
      </c>
      <c r="K10" s="73"/>
      <c r="L10" s="73"/>
      <c r="M10" s="73">
        <v>6339.4933029353097</v>
      </c>
    </row>
    <row r="11" spans="2:13">
      <c r="B11" s="77">
        <v>43439</v>
      </c>
      <c r="C11" s="73">
        <v>5650.1236749116606</v>
      </c>
      <c r="D11" s="73">
        <v>9750</v>
      </c>
      <c r="E11" s="73"/>
      <c r="F11" s="73"/>
      <c r="G11" s="73">
        <v>10000</v>
      </c>
      <c r="H11" s="73">
        <v>4667</v>
      </c>
      <c r="I11" s="73"/>
      <c r="J11" s="73">
        <v>4697.3991416309009</v>
      </c>
      <c r="K11" s="73"/>
      <c r="L11" s="73"/>
      <c r="M11" s="73">
        <v>5550.1126871552406</v>
      </c>
    </row>
    <row r="12" spans="2:13">
      <c r="B12" s="77">
        <v>43440</v>
      </c>
      <c r="C12" s="73">
        <v>5373.1517509727628</v>
      </c>
      <c r="D12" s="73">
        <v>9750</v>
      </c>
      <c r="E12" s="73"/>
      <c r="F12" s="73"/>
      <c r="G12" s="73">
        <v>8000</v>
      </c>
      <c r="H12" s="73">
        <v>4233</v>
      </c>
      <c r="I12" s="73"/>
      <c r="J12" s="73">
        <v>4326.6057529610825</v>
      </c>
      <c r="K12" s="73"/>
      <c r="L12" s="73"/>
      <c r="M12" s="73">
        <v>4976.6402920451656</v>
      </c>
    </row>
    <row r="13" spans="2:13">
      <c r="B13" s="77">
        <v>43441</v>
      </c>
      <c r="C13" s="73">
        <v>5073.0219780219777</v>
      </c>
      <c r="D13" s="73">
        <v>7500</v>
      </c>
      <c r="E13" s="73"/>
      <c r="F13" s="73"/>
      <c r="G13" s="73">
        <v>8784.273684210526</v>
      </c>
      <c r="H13" s="73">
        <v>4293</v>
      </c>
      <c r="I13" s="73"/>
      <c r="J13" s="73">
        <v>5010.9560439560437</v>
      </c>
      <c r="K13" s="73"/>
      <c r="L13" s="73"/>
      <c r="M13" s="73">
        <v>5347.3811349693251</v>
      </c>
    </row>
    <row r="14" spans="2:13">
      <c r="B14" s="77">
        <v>43444</v>
      </c>
      <c r="C14" s="73">
        <v>7737.4550035997117</v>
      </c>
      <c r="D14" s="73">
        <v>7500</v>
      </c>
      <c r="E14" s="73"/>
      <c r="F14" s="73"/>
      <c r="G14" s="73"/>
      <c r="H14" s="73">
        <v>4674</v>
      </c>
      <c r="I14" s="73">
        <v>6000</v>
      </c>
      <c r="J14" s="73">
        <v>4376.853260869565</v>
      </c>
      <c r="K14" s="73"/>
      <c r="L14" s="73"/>
      <c r="M14" s="73">
        <v>5941.0931480462305</v>
      </c>
    </row>
    <row r="15" spans="2:13">
      <c r="B15" s="77">
        <v>43445</v>
      </c>
      <c r="C15" s="73">
        <v>6103.3052208835343</v>
      </c>
      <c r="D15" s="73">
        <v>12437.5</v>
      </c>
      <c r="E15" s="73"/>
      <c r="F15" s="73"/>
      <c r="G15" s="73">
        <v>9000</v>
      </c>
      <c r="H15" s="73">
        <v>3866.8962025316455</v>
      </c>
      <c r="I15" s="73"/>
      <c r="J15" s="73">
        <v>3823.4699140401144</v>
      </c>
      <c r="K15" s="73"/>
      <c r="L15" s="73"/>
      <c r="M15" s="73">
        <v>5492.9783705839945</v>
      </c>
    </row>
    <row r="16" spans="2:13">
      <c r="B16" s="77">
        <v>43446</v>
      </c>
      <c r="C16" s="73">
        <v>5030.9425287356325</v>
      </c>
      <c r="D16" s="73">
        <v>7500</v>
      </c>
      <c r="E16" s="73">
        <v>9000</v>
      </c>
      <c r="F16" s="73"/>
      <c r="G16" s="73">
        <v>9000</v>
      </c>
      <c r="H16" s="73">
        <v>4004.5083798882683</v>
      </c>
      <c r="I16" s="73"/>
      <c r="J16" s="73">
        <v>3952.6820512820514</v>
      </c>
      <c r="K16" s="73"/>
      <c r="L16" s="73"/>
      <c r="M16" s="73">
        <v>4641.3015873015875</v>
      </c>
    </row>
    <row r="17" spans="2:13">
      <c r="B17" s="77">
        <v>43447</v>
      </c>
      <c r="C17" s="73">
        <v>5931.2510860121629</v>
      </c>
      <c r="D17" s="73">
        <v>12055.555555555555</v>
      </c>
      <c r="E17" s="73"/>
      <c r="F17" s="73"/>
      <c r="G17" s="73">
        <v>11776.595744680852</v>
      </c>
      <c r="H17" s="73">
        <v>3821.877300613497</v>
      </c>
      <c r="I17" s="73"/>
      <c r="J17" s="73">
        <v>3861.3333333333335</v>
      </c>
      <c r="K17" s="73"/>
      <c r="L17" s="73"/>
      <c r="M17" s="73">
        <v>5811.9016152716595</v>
      </c>
    </row>
    <row r="18" spans="2:13">
      <c r="B18" s="77">
        <v>43448</v>
      </c>
      <c r="C18" s="73">
        <v>4712</v>
      </c>
      <c r="D18" s="73">
        <v>6500</v>
      </c>
      <c r="E18" s="73"/>
      <c r="F18" s="73"/>
      <c r="G18" s="73">
        <v>8416.6666666666661</v>
      </c>
      <c r="H18" s="73">
        <v>3735</v>
      </c>
      <c r="I18" s="73"/>
      <c r="J18" s="73">
        <v>3865.2141327623126</v>
      </c>
      <c r="K18" s="73"/>
      <c r="L18" s="73"/>
      <c r="M18" s="73">
        <v>4507.4365482233507</v>
      </c>
    </row>
    <row r="19" spans="2:13">
      <c r="B19" s="77">
        <v>43451</v>
      </c>
      <c r="C19" s="73">
        <v>6713.7677224736044</v>
      </c>
      <c r="D19" s="73">
        <v>5750</v>
      </c>
      <c r="E19" s="73"/>
      <c r="F19" s="73"/>
      <c r="G19" s="73">
        <v>5598.9012345679012</v>
      </c>
      <c r="H19" s="73">
        <v>3712</v>
      </c>
      <c r="I19" s="73"/>
      <c r="J19" s="73">
        <v>3969.878787878788</v>
      </c>
      <c r="K19" s="73"/>
      <c r="L19" s="73"/>
      <c r="M19" s="73">
        <v>5407.8933054393301</v>
      </c>
    </row>
    <row r="20" spans="2:13">
      <c r="B20" s="77">
        <v>43452</v>
      </c>
      <c r="C20" s="73">
        <v>4630.8712984054673</v>
      </c>
      <c r="D20" s="73">
        <v>5750</v>
      </c>
      <c r="E20" s="73"/>
      <c r="F20" s="73"/>
      <c r="G20" s="73">
        <v>9500</v>
      </c>
      <c r="H20" s="73">
        <v>4081.6810344827586</v>
      </c>
      <c r="I20" s="73"/>
      <c r="J20" s="73">
        <v>3903.0379146919431</v>
      </c>
      <c r="K20" s="73"/>
      <c r="L20" s="73"/>
      <c r="M20" s="73">
        <v>4383.5924617196706</v>
      </c>
    </row>
    <row r="21" spans="2:13">
      <c r="B21" s="77">
        <v>43453</v>
      </c>
      <c r="C21" s="73">
        <v>4797.2523900573615</v>
      </c>
      <c r="D21" s="73">
        <v>5955</v>
      </c>
      <c r="E21" s="73"/>
      <c r="F21" s="73"/>
      <c r="G21" s="73">
        <v>9500</v>
      </c>
      <c r="H21" s="73">
        <v>3695</v>
      </c>
      <c r="I21" s="73">
        <v>3750</v>
      </c>
      <c r="J21" s="73">
        <v>4050.7344632768363</v>
      </c>
      <c r="K21" s="73"/>
      <c r="L21" s="73"/>
      <c r="M21" s="73">
        <v>4420.5086419753088</v>
      </c>
    </row>
    <row r="22" spans="2:13">
      <c r="B22" s="77">
        <v>43454</v>
      </c>
      <c r="C22" s="73">
        <v>4491.4616006467259</v>
      </c>
      <c r="D22" s="73">
        <v>5750</v>
      </c>
      <c r="E22" s="73"/>
      <c r="F22" s="73"/>
      <c r="G22" s="73">
        <v>9500</v>
      </c>
      <c r="H22" s="73">
        <v>3957.5943396226417</v>
      </c>
      <c r="I22" s="73"/>
      <c r="J22" s="73">
        <v>3763.3606557377047</v>
      </c>
      <c r="K22" s="73"/>
      <c r="L22" s="73"/>
      <c r="M22" s="73">
        <v>4385.1822178798238</v>
      </c>
    </row>
    <row r="23" spans="2:13">
      <c r="B23" s="77">
        <v>43455</v>
      </c>
      <c r="C23" s="73">
        <v>7126.1377551020405</v>
      </c>
      <c r="D23" s="73">
        <v>5750</v>
      </c>
      <c r="E23" s="73"/>
      <c r="F23" s="73"/>
      <c r="G23" s="73">
        <v>9022.7272727272721</v>
      </c>
      <c r="H23" s="73">
        <v>3209</v>
      </c>
      <c r="I23" s="73"/>
      <c r="J23" s="73">
        <v>3602.1959026888603</v>
      </c>
      <c r="K23" s="73"/>
      <c r="L23" s="73"/>
      <c r="M23" s="73">
        <v>5008.3182805036904</v>
      </c>
    </row>
    <row r="24" spans="2:13">
      <c r="B24" s="77">
        <v>43458</v>
      </c>
      <c r="C24" s="73">
        <v>8044.2419354838712</v>
      </c>
      <c r="D24" s="73">
        <v>5750</v>
      </c>
      <c r="E24" s="73"/>
      <c r="F24" s="73"/>
      <c r="G24" s="73">
        <v>8041.666666666667</v>
      </c>
      <c r="H24" s="73">
        <v>3985</v>
      </c>
      <c r="I24" s="73"/>
      <c r="J24" s="73">
        <v>3272.7714285714287</v>
      </c>
      <c r="K24" s="73"/>
      <c r="L24" s="73"/>
      <c r="M24" s="73">
        <v>5537.903605592347</v>
      </c>
    </row>
    <row r="25" spans="2:13">
      <c r="B25" s="77">
        <v>43460</v>
      </c>
      <c r="C25" s="73">
        <v>4337.1123595505615</v>
      </c>
      <c r="D25" s="73">
        <v>5750</v>
      </c>
      <c r="E25" s="73"/>
      <c r="F25" s="73"/>
      <c r="G25" s="73">
        <v>9500</v>
      </c>
      <c r="H25" s="73">
        <v>3204</v>
      </c>
      <c r="I25" s="73">
        <v>2750</v>
      </c>
      <c r="J25" s="73">
        <v>3119.0410094637223</v>
      </c>
      <c r="K25" s="73"/>
      <c r="L25" s="73"/>
      <c r="M25" s="73">
        <v>3733.8240802675587</v>
      </c>
    </row>
    <row r="26" spans="2:13">
      <c r="B26" s="77">
        <v>43461</v>
      </c>
      <c r="C26" s="73">
        <v>5265.4162679425835</v>
      </c>
      <c r="D26" s="73">
        <v>5250</v>
      </c>
      <c r="E26" s="73"/>
      <c r="F26" s="73"/>
      <c r="G26" s="73">
        <v>6585.3675213675215</v>
      </c>
      <c r="H26" s="73">
        <v>3286.6</v>
      </c>
      <c r="I26" s="73"/>
      <c r="J26" s="73">
        <v>3148.1805555555557</v>
      </c>
      <c r="K26" s="73"/>
      <c r="L26" s="73"/>
      <c r="M26" s="73">
        <v>4201.0911091549297</v>
      </c>
    </row>
    <row r="27" spans="2:13">
      <c r="B27" s="77">
        <v>43462</v>
      </c>
      <c r="C27" s="73">
        <v>5830.04</v>
      </c>
      <c r="D27" s="73">
        <v>7625</v>
      </c>
      <c r="E27" s="73"/>
      <c r="F27" s="73"/>
      <c r="G27" s="73">
        <v>8116.3398058252424</v>
      </c>
      <c r="H27" s="73">
        <v>3400.2</v>
      </c>
      <c r="I27" s="73"/>
      <c r="J27" s="73">
        <v>3184.9817629179333</v>
      </c>
      <c r="K27" s="73"/>
      <c r="L27" s="73"/>
      <c r="M27" s="73">
        <v>4709.583877995643</v>
      </c>
    </row>
    <row r="28" spans="2:13">
      <c r="B28" s="77">
        <v>43465</v>
      </c>
      <c r="C28" s="73">
        <v>5784.16015625</v>
      </c>
      <c r="D28" s="73">
        <v>7562.25</v>
      </c>
      <c r="E28" s="73"/>
      <c r="F28" s="73"/>
      <c r="G28" s="73">
        <v>5350</v>
      </c>
      <c r="H28" s="73">
        <v>3839.6226415094338</v>
      </c>
      <c r="I28" s="73"/>
      <c r="J28" s="73">
        <v>3097.3825503355706</v>
      </c>
      <c r="K28" s="73"/>
      <c r="L28" s="73"/>
      <c r="M28" s="73">
        <v>5091.451721809588</v>
      </c>
    </row>
    <row r="29" spans="2:13">
      <c r="B29" s="77">
        <v>43467</v>
      </c>
      <c r="C29" s="73">
        <v>4228.1518987341769</v>
      </c>
      <c r="D29" s="73">
        <v>4750</v>
      </c>
      <c r="E29" s="73"/>
      <c r="F29" s="73"/>
      <c r="G29" s="73">
        <v>5023.8095238095239</v>
      </c>
      <c r="H29" s="73">
        <v>3075</v>
      </c>
      <c r="I29" s="73"/>
      <c r="J29" s="73">
        <v>3158.8785046728972</v>
      </c>
      <c r="K29" s="73"/>
      <c r="L29" s="73"/>
      <c r="M29" s="73">
        <v>3732.7663734115349</v>
      </c>
    </row>
    <row r="30" spans="2:13">
      <c r="B30" s="77">
        <v>43468</v>
      </c>
      <c r="C30" s="73">
        <v>4469.4591406908175</v>
      </c>
      <c r="D30" s="73">
        <v>6257.7319587628863</v>
      </c>
      <c r="E30" s="73"/>
      <c r="F30" s="73"/>
      <c r="G30" s="73">
        <v>6539.6707317073169</v>
      </c>
      <c r="H30" s="73">
        <v>2716</v>
      </c>
      <c r="I30" s="73"/>
      <c r="J30" s="73">
        <v>2744.3323442136498</v>
      </c>
      <c r="K30" s="73"/>
      <c r="L30" s="73"/>
      <c r="M30" s="73">
        <v>3967.2385489190178</v>
      </c>
    </row>
    <row r="31" spans="2:13">
      <c r="B31" s="77">
        <v>43469</v>
      </c>
      <c r="C31" s="73">
        <v>4164.3407407407403</v>
      </c>
      <c r="D31" s="73">
        <v>5269.2307692307695</v>
      </c>
      <c r="E31" s="73"/>
      <c r="F31" s="73"/>
      <c r="G31" s="73">
        <v>5554.8630136986303</v>
      </c>
      <c r="H31" s="73">
        <v>2704</v>
      </c>
      <c r="I31" s="73"/>
      <c r="J31" s="73">
        <v>2779.2186878727634</v>
      </c>
      <c r="K31" s="73"/>
      <c r="L31" s="73"/>
      <c r="M31" s="73">
        <v>3652.0060569351908</v>
      </c>
    </row>
    <row r="32" spans="2:13">
      <c r="B32" s="77">
        <v>43472</v>
      </c>
      <c r="C32" s="73">
        <v>4089.5</v>
      </c>
      <c r="D32" s="73">
        <v>6625</v>
      </c>
      <c r="E32" s="73"/>
      <c r="F32" s="73"/>
      <c r="G32" s="73">
        <v>3743.2432432432433</v>
      </c>
      <c r="H32" s="73">
        <v>3208</v>
      </c>
      <c r="I32" s="73"/>
      <c r="J32" s="73">
        <v>3108.6749482401656</v>
      </c>
      <c r="K32" s="73"/>
      <c r="L32" s="73"/>
      <c r="M32" s="73">
        <v>3956.8541666666665</v>
      </c>
    </row>
    <row r="33" spans="2:13">
      <c r="B33" s="77">
        <v>43473</v>
      </c>
      <c r="C33" s="73">
        <v>4518.1003382187146</v>
      </c>
      <c r="D33" s="73">
        <v>5750</v>
      </c>
      <c r="E33" s="73"/>
      <c r="F33" s="73"/>
      <c r="G33" s="73">
        <v>5994.3820224719102</v>
      </c>
      <c r="H33" s="73">
        <v>3353.0062992125986</v>
      </c>
      <c r="I33" s="73"/>
      <c r="J33" s="73">
        <v>2888.7399380804954</v>
      </c>
      <c r="K33" s="73"/>
      <c r="L33" s="73"/>
      <c r="M33" s="73">
        <v>3928.2110469909317</v>
      </c>
    </row>
    <row r="34" spans="2:13">
      <c r="B34" s="77">
        <v>43474</v>
      </c>
      <c r="C34" s="73">
        <v>5318.121212121212</v>
      </c>
      <c r="D34" s="73"/>
      <c r="E34" s="73"/>
      <c r="F34" s="73"/>
      <c r="G34" s="73">
        <v>4555.5555555555557</v>
      </c>
      <c r="H34" s="73">
        <v>2942</v>
      </c>
      <c r="I34" s="73"/>
      <c r="J34" s="73">
        <v>3017.2857142857142</v>
      </c>
      <c r="K34" s="73"/>
      <c r="L34" s="73"/>
      <c r="M34" s="73">
        <v>4205.0346954510405</v>
      </c>
    </row>
    <row r="35" spans="2:13">
      <c r="B35" s="77">
        <v>43475</v>
      </c>
      <c r="C35" s="73">
        <v>4550.8963660834452</v>
      </c>
      <c r="D35" s="73">
        <v>6701.086956521739</v>
      </c>
      <c r="E35" s="73"/>
      <c r="F35" s="73"/>
      <c r="G35" s="73">
        <v>5712.5</v>
      </c>
      <c r="H35" s="73">
        <v>3297.2972972972975</v>
      </c>
      <c r="I35" s="73">
        <v>3269</v>
      </c>
      <c r="J35" s="73">
        <v>3026.3961218836566</v>
      </c>
      <c r="K35" s="73"/>
      <c r="L35" s="266"/>
      <c r="M35" s="207">
        <v>4083.1553643724696</v>
      </c>
    </row>
    <row r="36" spans="2:13" ht="69" customHeight="1">
      <c r="B36" s="327" t="s">
        <v>227</v>
      </c>
      <c r="C36" s="327"/>
      <c r="D36" s="327"/>
      <c r="E36" s="327"/>
      <c r="F36" s="327"/>
      <c r="G36" s="327"/>
      <c r="H36" s="327"/>
      <c r="I36" s="327"/>
      <c r="J36" s="327"/>
      <c r="K36" s="327"/>
      <c r="L36" s="327"/>
      <c r="M36" s="327"/>
    </row>
  </sheetData>
  <mergeCells count="4">
    <mergeCell ref="B2:K2"/>
    <mergeCell ref="B3:K3"/>
    <mergeCell ref="B4:K4"/>
    <mergeCell ref="B36:M36"/>
  </mergeCells>
  <hyperlinks>
    <hyperlink ref="M2" location="Índice!A1" display="Volver al índice" xr:uid="{00000000-0004-0000-0600-000000000000}"/>
  </hyperlinks>
  <printOptions horizontalCentered="1"/>
  <pageMargins left="0.31496062992125984" right="0.31496062992125984" top="1.299212598425197" bottom="0.74803149606299213" header="0.31496062992125984" footer="0.31496062992125984"/>
  <pageSetup paperSize="122" scale="83" orientation="portrait" r:id="rId1"/>
  <headerFooter differentFirst="1">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pageSetUpPr fitToPage="1"/>
  </sheetPr>
  <dimension ref="B1:O58"/>
  <sheetViews>
    <sheetView topLeftCell="A4" zoomScale="80" zoomScaleNormal="80" workbookViewId="0"/>
  </sheetViews>
  <sheetFormatPr baseColWidth="10" defaultColWidth="10.85546875" defaultRowHeight="12.75"/>
  <cols>
    <col min="1" max="1" width="1.85546875" style="33" customWidth="1"/>
    <col min="2" max="2" width="12.28515625" style="33" customWidth="1"/>
    <col min="3" max="3" width="10.42578125" style="48" customWidth="1"/>
    <col min="4" max="4" width="12.42578125" style="48" customWidth="1"/>
    <col min="5" max="5" width="10" style="48" customWidth="1"/>
    <col min="6" max="6" width="12.85546875" style="33" customWidth="1"/>
    <col min="7" max="7" width="15.7109375" style="33" customWidth="1"/>
    <col min="8" max="8" width="12.42578125" style="33" customWidth="1"/>
    <col min="9" max="9" width="14.28515625" style="33" customWidth="1"/>
    <col min="10" max="10" width="15" style="33" customWidth="1"/>
    <col min="11" max="11" width="12.42578125" style="33" customWidth="1"/>
    <col min="12" max="12" width="14.140625" style="33" customWidth="1"/>
    <col min="13" max="13" width="12.28515625" style="33" customWidth="1"/>
    <col min="14" max="14" width="1.85546875" style="33" customWidth="1"/>
    <col min="15" max="16384" width="10.85546875" style="33"/>
  </cols>
  <sheetData>
    <row r="1" spans="2:15" ht="4.5" customHeight="1"/>
    <row r="2" spans="2:15">
      <c r="B2" s="325" t="s">
        <v>105</v>
      </c>
      <c r="C2" s="325"/>
      <c r="D2" s="325"/>
      <c r="E2" s="325"/>
      <c r="F2" s="325"/>
      <c r="G2" s="325"/>
      <c r="H2" s="325"/>
      <c r="I2" s="325"/>
      <c r="J2" s="325"/>
      <c r="K2" s="325"/>
      <c r="L2" s="325"/>
      <c r="M2" s="325"/>
      <c r="N2" s="81"/>
      <c r="O2" s="40" t="s">
        <v>136</v>
      </c>
    </row>
    <row r="3" spans="2:15">
      <c r="B3" s="325" t="s">
        <v>127</v>
      </c>
      <c r="C3" s="325"/>
      <c r="D3" s="325"/>
      <c r="E3" s="325"/>
      <c r="F3" s="325"/>
      <c r="G3" s="325"/>
      <c r="H3" s="325"/>
      <c r="I3" s="325"/>
      <c r="J3" s="325"/>
      <c r="K3" s="325"/>
      <c r="L3" s="325"/>
      <c r="M3" s="325"/>
      <c r="N3" s="81"/>
    </row>
    <row r="4" spans="2:15">
      <c r="B4" s="325" t="s">
        <v>213</v>
      </c>
      <c r="C4" s="325"/>
      <c r="D4" s="325"/>
      <c r="E4" s="325"/>
      <c r="F4" s="325"/>
      <c r="G4" s="325"/>
      <c r="H4" s="325"/>
      <c r="I4" s="325"/>
      <c r="J4" s="325"/>
      <c r="K4" s="325"/>
      <c r="L4" s="325"/>
      <c r="M4" s="325"/>
      <c r="N4" s="81"/>
    </row>
    <row r="5" spans="2:15" ht="43.7" customHeight="1">
      <c r="B5" s="29" t="s">
        <v>61</v>
      </c>
      <c r="C5" s="30" t="s">
        <v>152</v>
      </c>
      <c r="D5" s="30" t="s">
        <v>160</v>
      </c>
      <c r="E5" s="30" t="s">
        <v>153</v>
      </c>
      <c r="F5" s="30" t="s">
        <v>203</v>
      </c>
      <c r="G5" s="30" t="s">
        <v>219</v>
      </c>
      <c r="H5" s="30" t="s">
        <v>154</v>
      </c>
      <c r="I5" s="30" t="s">
        <v>155</v>
      </c>
      <c r="J5" s="30" t="s">
        <v>143</v>
      </c>
      <c r="K5" s="30" t="s">
        <v>156</v>
      </c>
      <c r="L5" s="30" t="s">
        <v>157</v>
      </c>
      <c r="M5" s="30" t="s">
        <v>66</v>
      </c>
      <c r="N5" s="93"/>
    </row>
    <row r="6" spans="2:15">
      <c r="B6" s="74">
        <v>43432</v>
      </c>
      <c r="C6" s="75">
        <v>16480</v>
      </c>
      <c r="D6" s="75">
        <v>9750</v>
      </c>
      <c r="E6" s="75">
        <v>6978</v>
      </c>
      <c r="F6" s="75">
        <v>6892.4461538461537</v>
      </c>
      <c r="G6" s="75">
        <v>8471.9622641509432</v>
      </c>
      <c r="H6" s="75">
        <v>4500</v>
      </c>
      <c r="I6" s="75">
        <v>5737</v>
      </c>
      <c r="J6" s="75">
        <v>7235</v>
      </c>
      <c r="K6" s="75">
        <v>7357</v>
      </c>
      <c r="L6" s="75"/>
      <c r="M6" s="75">
        <v>7841.1240875912408</v>
      </c>
      <c r="N6" s="94"/>
    </row>
    <row r="7" spans="2:15">
      <c r="B7" s="74">
        <v>43433</v>
      </c>
      <c r="C7" s="75">
        <v>15625</v>
      </c>
      <c r="D7" s="75">
        <v>9750</v>
      </c>
      <c r="E7" s="75">
        <v>6028</v>
      </c>
      <c r="F7" s="75">
        <v>6664.5677419354843</v>
      </c>
      <c r="G7" s="75">
        <v>7483.5</v>
      </c>
      <c r="H7" s="75">
        <v>4666.666666666667</v>
      </c>
      <c r="I7" s="75">
        <v>5268</v>
      </c>
      <c r="J7" s="75"/>
      <c r="K7" s="75"/>
      <c r="L7" s="75">
        <v>10000</v>
      </c>
      <c r="M7" s="75">
        <v>7133.2929384965828</v>
      </c>
      <c r="N7" s="94"/>
      <c r="O7" s="162"/>
    </row>
    <row r="8" spans="2:15">
      <c r="B8" s="74">
        <v>43434</v>
      </c>
      <c r="C8" s="75">
        <v>15519.96</v>
      </c>
      <c r="D8" s="75">
        <v>9750</v>
      </c>
      <c r="E8" s="75">
        <v>6000</v>
      </c>
      <c r="F8" s="75">
        <v>4892.7337662337659</v>
      </c>
      <c r="G8" s="75">
        <v>8562.5</v>
      </c>
      <c r="H8" s="75">
        <v>4250</v>
      </c>
      <c r="I8" s="75">
        <v>5214</v>
      </c>
      <c r="J8" s="75"/>
      <c r="K8" s="75">
        <v>9535.8762886597942</v>
      </c>
      <c r="L8" s="75">
        <v>10000</v>
      </c>
      <c r="M8" s="75">
        <v>6539.838042269188</v>
      </c>
      <c r="N8" s="94"/>
      <c r="O8" s="162"/>
    </row>
    <row r="9" spans="2:15">
      <c r="B9" s="74">
        <v>43437</v>
      </c>
      <c r="C9" s="75">
        <v>16529</v>
      </c>
      <c r="D9" s="75">
        <v>9750</v>
      </c>
      <c r="E9" s="75">
        <v>6014</v>
      </c>
      <c r="F9" s="75">
        <v>5560.08</v>
      </c>
      <c r="G9" s="75">
        <v>8894.4736842105267</v>
      </c>
      <c r="H9" s="75">
        <v>4000</v>
      </c>
      <c r="I9" s="75">
        <v>4914</v>
      </c>
      <c r="J9" s="75"/>
      <c r="K9" s="75"/>
      <c r="L9" s="75"/>
      <c r="M9" s="75">
        <v>7576.7543520309482</v>
      </c>
      <c r="N9" s="94"/>
      <c r="O9" s="162"/>
    </row>
    <row r="10" spans="2:15">
      <c r="B10" s="74">
        <v>43438</v>
      </c>
      <c r="C10" s="75">
        <v>16500.071428571428</v>
      </c>
      <c r="D10" s="75">
        <v>9750</v>
      </c>
      <c r="E10" s="75">
        <v>6017</v>
      </c>
      <c r="F10" s="75">
        <v>4955.7470588235292</v>
      </c>
      <c r="G10" s="75">
        <v>7743.4871794871797</v>
      </c>
      <c r="H10" s="75">
        <v>4000</v>
      </c>
      <c r="I10" s="75">
        <v>4333</v>
      </c>
      <c r="J10" s="75">
        <v>5750</v>
      </c>
      <c r="K10" s="75">
        <v>7390.2439024390242</v>
      </c>
      <c r="L10" s="75">
        <v>10125</v>
      </c>
      <c r="M10" s="75">
        <v>6339.4933029353097</v>
      </c>
      <c r="N10" s="94"/>
      <c r="O10" s="162"/>
    </row>
    <row r="11" spans="2:15">
      <c r="B11" s="72">
        <v>43439</v>
      </c>
      <c r="C11" s="73"/>
      <c r="D11" s="73">
        <v>9750</v>
      </c>
      <c r="E11" s="73">
        <v>5865</v>
      </c>
      <c r="F11" s="73">
        <v>4880.16</v>
      </c>
      <c r="G11" s="73">
        <v>7526.7162162162158</v>
      </c>
      <c r="H11" s="73">
        <v>4000</v>
      </c>
      <c r="I11" s="73">
        <v>4192</v>
      </c>
      <c r="J11" s="73"/>
      <c r="K11" s="73"/>
      <c r="L11" s="73">
        <v>10000</v>
      </c>
      <c r="M11" s="73">
        <v>5550.1126871552406</v>
      </c>
      <c r="N11" s="94"/>
      <c r="O11" s="39"/>
    </row>
    <row r="12" spans="2:15">
      <c r="B12" s="72">
        <v>43440</v>
      </c>
      <c r="C12" s="73"/>
      <c r="D12" s="73">
        <v>9750</v>
      </c>
      <c r="E12" s="73">
        <v>5834</v>
      </c>
      <c r="F12" s="73">
        <v>4656.0167597765367</v>
      </c>
      <c r="G12" s="73">
        <v>8000</v>
      </c>
      <c r="H12" s="73">
        <v>4000</v>
      </c>
      <c r="I12" s="73">
        <v>4222</v>
      </c>
      <c r="J12" s="73">
        <v>5750</v>
      </c>
      <c r="K12" s="73">
        <v>8000</v>
      </c>
      <c r="L12" s="73"/>
      <c r="M12" s="73">
        <v>4976.6402920451656</v>
      </c>
      <c r="N12" s="94"/>
      <c r="O12" s="162"/>
    </row>
    <row r="13" spans="2:15">
      <c r="B13" s="72">
        <v>43441</v>
      </c>
      <c r="C13" s="73"/>
      <c r="D13" s="73">
        <v>7500</v>
      </c>
      <c r="E13" s="73">
        <v>5911.2903225806449</v>
      </c>
      <c r="F13" s="73">
        <v>4826.6000000000004</v>
      </c>
      <c r="G13" s="73">
        <v>7166.833333333333</v>
      </c>
      <c r="H13" s="73">
        <v>4000</v>
      </c>
      <c r="I13" s="73">
        <v>3920</v>
      </c>
      <c r="J13" s="73">
        <v>4967</v>
      </c>
      <c r="K13" s="73">
        <v>8000</v>
      </c>
      <c r="L13" s="73">
        <v>10000</v>
      </c>
      <c r="M13" s="73">
        <v>5347.3811349693251</v>
      </c>
      <c r="N13" s="94"/>
      <c r="O13" s="162"/>
    </row>
    <row r="14" spans="2:15">
      <c r="B14" s="72">
        <v>43444</v>
      </c>
      <c r="C14" s="73">
        <v>15500</v>
      </c>
      <c r="D14" s="73">
        <v>7500</v>
      </c>
      <c r="E14" s="73">
        <v>5618.7777777777774</v>
      </c>
      <c r="F14" s="73">
        <v>5128.8453608247419</v>
      </c>
      <c r="G14" s="73">
        <v>9663.2022471910113</v>
      </c>
      <c r="H14" s="73">
        <v>3500</v>
      </c>
      <c r="I14" s="73">
        <v>4120</v>
      </c>
      <c r="J14" s="73"/>
      <c r="K14" s="73"/>
      <c r="L14" s="73"/>
      <c r="M14" s="73">
        <v>5941.0931480462305</v>
      </c>
      <c r="N14" s="94"/>
      <c r="O14" s="162"/>
    </row>
    <row r="15" spans="2:15">
      <c r="B15" s="72">
        <v>43445</v>
      </c>
      <c r="C15" s="73">
        <v>15480</v>
      </c>
      <c r="D15" s="73">
        <v>7500</v>
      </c>
      <c r="E15" s="73">
        <v>5279</v>
      </c>
      <c r="F15" s="73">
        <v>4101.5279187817259</v>
      </c>
      <c r="G15" s="73">
        <v>7657.304761904762</v>
      </c>
      <c r="H15" s="73">
        <v>3500</v>
      </c>
      <c r="I15" s="73">
        <v>4188</v>
      </c>
      <c r="J15" s="73">
        <v>5731</v>
      </c>
      <c r="K15" s="73"/>
      <c r="L15" s="73">
        <v>9000</v>
      </c>
      <c r="M15" s="73">
        <v>5492.9783705839945</v>
      </c>
      <c r="N15" s="94"/>
      <c r="O15" s="162"/>
    </row>
    <row r="16" spans="2:15">
      <c r="B16" s="72">
        <v>43446</v>
      </c>
      <c r="C16" s="73"/>
      <c r="D16" s="73">
        <v>7500</v>
      </c>
      <c r="E16" s="73">
        <v>5365</v>
      </c>
      <c r="F16" s="73">
        <v>4057.9538461538464</v>
      </c>
      <c r="G16" s="73">
        <v>7280.6315789473683</v>
      </c>
      <c r="H16" s="73">
        <v>3500</v>
      </c>
      <c r="I16" s="73">
        <v>3933</v>
      </c>
      <c r="J16" s="73">
        <v>4722.2592592592591</v>
      </c>
      <c r="K16" s="73">
        <v>9000</v>
      </c>
      <c r="L16" s="73">
        <v>9000</v>
      </c>
      <c r="M16" s="73">
        <v>4641.3015873015875</v>
      </c>
      <c r="N16" s="94"/>
      <c r="O16" s="162"/>
    </row>
    <row r="17" spans="2:15">
      <c r="B17" s="72">
        <v>43447</v>
      </c>
      <c r="C17" s="73">
        <v>15500</v>
      </c>
      <c r="D17" s="73">
        <v>6500</v>
      </c>
      <c r="E17" s="73">
        <v>5200</v>
      </c>
      <c r="F17" s="73">
        <v>4309.692708333333</v>
      </c>
      <c r="G17" s="73">
        <v>8393.442622950819</v>
      </c>
      <c r="H17" s="73">
        <v>3500</v>
      </c>
      <c r="I17" s="73">
        <v>3800</v>
      </c>
      <c r="J17" s="73">
        <v>4778</v>
      </c>
      <c r="K17" s="73">
        <v>8000</v>
      </c>
      <c r="L17" s="73">
        <v>9000</v>
      </c>
      <c r="M17" s="73">
        <v>5811.9016152716595</v>
      </c>
      <c r="N17" s="94"/>
      <c r="O17" s="162"/>
    </row>
    <row r="18" spans="2:15">
      <c r="B18" s="72">
        <v>43448</v>
      </c>
      <c r="C18" s="73"/>
      <c r="D18" s="73">
        <v>6500</v>
      </c>
      <c r="E18" s="73">
        <v>5365</v>
      </c>
      <c r="F18" s="73">
        <v>4147.7346938775509</v>
      </c>
      <c r="G18" s="73"/>
      <c r="H18" s="73">
        <v>3500</v>
      </c>
      <c r="I18" s="73">
        <v>3733</v>
      </c>
      <c r="J18" s="73"/>
      <c r="K18" s="73">
        <v>8000</v>
      </c>
      <c r="L18" s="73">
        <v>8500</v>
      </c>
      <c r="M18" s="73">
        <v>4507.4365482233507</v>
      </c>
      <c r="N18" s="94"/>
      <c r="O18" s="162"/>
    </row>
    <row r="19" spans="2:15">
      <c r="B19" s="72">
        <v>43451</v>
      </c>
      <c r="C19" s="73">
        <v>15348</v>
      </c>
      <c r="D19" s="73">
        <v>5750</v>
      </c>
      <c r="E19" s="73">
        <v>4720</v>
      </c>
      <c r="F19" s="73">
        <v>4273.0707070707067</v>
      </c>
      <c r="G19" s="73">
        <v>7536</v>
      </c>
      <c r="H19" s="73">
        <v>3500</v>
      </c>
      <c r="I19" s="73">
        <v>3750</v>
      </c>
      <c r="J19" s="73"/>
      <c r="K19" s="73">
        <v>8581</v>
      </c>
      <c r="L19" s="73"/>
      <c r="M19" s="73">
        <v>5407.8933054393301</v>
      </c>
      <c r="N19" s="94"/>
      <c r="O19" s="162"/>
    </row>
    <row r="20" spans="2:15">
      <c r="B20" s="72">
        <v>43452</v>
      </c>
      <c r="C20" s="73"/>
      <c r="D20" s="73">
        <v>5750</v>
      </c>
      <c r="E20" s="73">
        <v>4777</v>
      </c>
      <c r="F20" s="73">
        <v>4081.8256410256408</v>
      </c>
      <c r="G20" s="73">
        <v>6874.8660714285716</v>
      </c>
      <c r="H20" s="73">
        <v>3214</v>
      </c>
      <c r="I20" s="73">
        <v>3750</v>
      </c>
      <c r="J20" s="73">
        <v>4750</v>
      </c>
      <c r="K20" s="73"/>
      <c r="L20" s="73">
        <v>9500</v>
      </c>
      <c r="M20" s="73">
        <v>4383.5924617196706</v>
      </c>
      <c r="N20" s="94"/>
      <c r="O20" s="162"/>
    </row>
    <row r="21" spans="2:15">
      <c r="B21" s="72">
        <v>43453</v>
      </c>
      <c r="C21" s="73"/>
      <c r="D21" s="73">
        <v>5955</v>
      </c>
      <c r="E21" s="73">
        <v>4830</v>
      </c>
      <c r="F21" s="73">
        <v>3891.4216867469881</v>
      </c>
      <c r="G21" s="73">
        <v>7091</v>
      </c>
      <c r="H21" s="73"/>
      <c r="I21" s="73">
        <v>3750</v>
      </c>
      <c r="J21" s="73">
        <v>5250</v>
      </c>
      <c r="K21" s="73"/>
      <c r="L21" s="73">
        <v>9500</v>
      </c>
      <c r="M21" s="73">
        <v>4420.5086419753088</v>
      </c>
      <c r="N21" s="94"/>
      <c r="O21" s="162"/>
    </row>
    <row r="22" spans="2:15">
      <c r="B22" s="72">
        <v>43454</v>
      </c>
      <c r="C22" s="73"/>
      <c r="D22" s="73">
        <v>5750</v>
      </c>
      <c r="E22" s="73">
        <v>4250</v>
      </c>
      <c r="F22" s="73">
        <v>4144.7105263157891</v>
      </c>
      <c r="G22" s="73">
        <v>6525.5593220338988</v>
      </c>
      <c r="H22" s="73">
        <v>3500</v>
      </c>
      <c r="I22" s="73">
        <v>3250</v>
      </c>
      <c r="J22" s="73">
        <v>4750</v>
      </c>
      <c r="K22" s="73"/>
      <c r="L22" s="73">
        <v>9500</v>
      </c>
      <c r="M22" s="73">
        <v>4385.1822178798238</v>
      </c>
      <c r="N22" s="94"/>
      <c r="O22" s="162"/>
    </row>
    <row r="23" spans="2:15">
      <c r="B23" s="72">
        <v>43455</v>
      </c>
      <c r="C23" s="73">
        <v>14500</v>
      </c>
      <c r="D23" s="73">
        <v>5750</v>
      </c>
      <c r="E23" s="73">
        <v>4115</v>
      </c>
      <c r="F23" s="73">
        <v>3597.7432432432433</v>
      </c>
      <c r="G23" s="73">
        <v>6333</v>
      </c>
      <c r="H23" s="73">
        <v>3000</v>
      </c>
      <c r="I23" s="73">
        <v>3750</v>
      </c>
      <c r="J23" s="73">
        <v>4750</v>
      </c>
      <c r="K23" s="73">
        <v>8000</v>
      </c>
      <c r="L23" s="73">
        <v>9500</v>
      </c>
      <c r="M23" s="73">
        <v>5008.3182805036904</v>
      </c>
      <c r="N23" s="94"/>
      <c r="O23" s="162"/>
    </row>
    <row r="24" spans="2:15" s="162" customFormat="1">
      <c r="B24" s="72">
        <v>43458</v>
      </c>
      <c r="C24" s="73">
        <v>14875</v>
      </c>
      <c r="D24" s="73">
        <v>5750</v>
      </c>
      <c r="E24" s="73">
        <v>3865</v>
      </c>
      <c r="F24" s="73">
        <v>4126.68</v>
      </c>
      <c r="G24" s="73">
        <v>6429</v>
      </c>
      <c r="H24" s="73">
        <v>2500</v>
      </c>
      <c r="I24" s="73">
        <v>3909</v>
      </c>
      <c r="J24" s="73"/>
      <c r="K24" s="73">
        <v>7000</v>
      </c>
      <c r="L24" s="73">
        <v>9500</v>
      </c>
      <c r="M24" s="73">
        <v>5537.903605592347</v>
      </c>
      <c r="N24" s="94"/>
    </row>
    <row r="25" spans="2:15">
      <c r="B25" s="72">
        <v>43460</v>
      </c>
      <c r="C25" s="73"/>
      <c r="D25" s="73">
        <v>5750</v>
      </c>
      <c r="E25" s="73">
        <v>4028</v>
      </c>
      <c r="F25" s="73">
        <v>3536.7339449541282</v>
      </c>
      <c r="G25" s="73">
        <v>6667</v>
      </c>
      <c r="H25" s="73">
        <v>2500</v>
      </c>
      <c r="I25" s="73">
        <v>2750</v>
      </c>
      <c r="J25" s="73"/>
      <c r="K25" s="73"/>
      <c r="L25" s="73">
        <v>9500</v>
      </c>
      <c r="M25" s="73">
        <v>3733.8240802675587</v>
      </c>
      <c r="N25" s="94"/>
      <c r="O25" s="162"/>
    </row>
    <row r="26" spans="2:15" s="162" customFormat="1">
      <c r="B26" s="72">
        <v>43461</v>
      </c>
      <c r="C26" s="73">
        <v>13000</v>
      </c>
      <c r="D26" s="73">
        <v>5250</v>
      </c>
      <c r="E26" s="73">
        <v>3967</v>
      </c>
      <c r="F26" s="73">
        <v>3613.4417177914111</v>
      </c>
      <c r="G26" s="73">
        <v>5333</v>
      </c>
      <c r="H26" s="73">
        <v>2500</v>
      </c>
      <c r="I26" s="73">
        <v>2750</v>
      </c>
      <c r="J26" s="73">
        <v>3755.75</v>
      </c>
      <c r="K26" s="73">
        <v>7404</v>
      </c>
      <c r="L26" s="73">
        <v>8500</v>
      </c>
      <c r="M26" s="73">
        <v>4201.0911091549297</v>
      </c>
      <c r="N26" s="94"/>
    </row>
    <row r="27" spans="2:15" s="162" customFormat="1">
      <c r="B27" s="72">
        <v>43462</v>
      </c>
      <c r="C27" s="73">
        <v>10500</v>
      </c>
      <c r="D27" s="73">
        <v>4750</v>
      </c>
      <c r="E27" s="73">
        <v>4256</v>
      </c>
      <c r="F27" s="73">
        <v>3473.9894736842107</v>
      </c>
      <c r="G27" s="73">
        <v>5947</v>
      </c>
      <c r="H27" s="73">
        <v>2500</v>
      </c>
      <c r="I27" s="73"/>
      <c r="J27" s="73">
        <v>4257.0270270270266</v>
      </c>
      <c r="K27" s="73">
        <v>7581</v>
      </c>
      <c r="L27" s="73">
        <v>8500</v>
      </c>
      <c r="M27" s="73">
        <v>4709.583877995643</v>
      </c>
      <c r="N27" s="94"/>
    </row>
    <row r="28" spans="2:15" s="162" customFormat="1">
      <c r="B28" s="72">
        <v>43465</v>
      </c>
      <c r="C28" s="73">
        <v>9559.56</v>
      </c>
      <c r="D28" s="73">
        <v>4750</v>
      </c>
      <c r="E28" s="73">
        <v>3790</v>
      </c>
      <c r="F28" s="73">
        <v>3998.0332409972298</v>
      </c>
      <c r="G28" s="73">
        <v>5999.6923076923076</v>
      </c>
      <c r="H28" s="73">
        <v>3000</v>
      </c>
      <c r="I28" s="73">
        <v>3250</v>
      </c>
      <c r="J28" s="73"/>
      <c r="K28" s="73"/>
      <c r="L28" s="73">
        <v>8500</v>
      </c>
      <c r="M28" s="73">
        <v>5091.451721809588</v>
      </c>
      <c r="N28" s="94"/>
    </row>
    <row r="29" spans="2:15" s="162" customFormat="1">
      <c r="B29" s="72">
        <v>43467</v>
      </c>
      <c r="C29" s="73"/>
      <c r="D29" s="73">
        <v>4750</v>
      </c>
      <c r="E29" s="73">
        <v>4000</v>
      </c>
      <c r="F29" s="73">
        <v>3325.939393939394</v>
      </c>
      <c r="G29" s="73">
        <v>6571.4285714285716</v>
      </c>
      <c r="H29" s="73">
        <v>2500</v>
      </c>
      <c r="I29" s="73">
        <v>3250</v>
      </c>
      <c r="J29" s="73">
        <v>4750</v>
      </c>
      <c r="K29" s="73">
        <v>6000</v>
      </c>
      <c r="L29" s="73">
        <v>8500</v>
      </c>
      <c r="M29" s="73">
        <v>3732.7663734115349</v>
      </c>
      <c r="N29" s="94"/>
    </row>
    <row r="30" spans="2:15" s="162" customFormat="1">
      <c r="B30" s="72">
        <v>43468</v>
      </c>
      <c r="C30" s="73">
        <v>7500</v>
      </c>
      <c r="D30" s="73">
        <v>4750</v>
      </c>
      <c r="E30" s="73">
        <v>3880</v>
      </c>
      <c r="F30" s="73">
        <v>3183.4593023255816</v>
      </c>
      <c r="G30" s="73">
        <v>6465.0422535211264</v>
      </c>
      <c r="H30" s="73">
        <v>2833.3333333333335</v>
      </c>
      <c r="I30" s="73">
        <v>2750</v>
      </c>
      <c r="J30" s="73">
        <v>5250</v>
      </c>
      <c r="K30" s="73">
        <v>6429</v>
      </c>
      <c r="L30" s="73">
        <v>7500</v>
      </c>
      <c r="M30" s="73">
        <v>3967.2385489190178</v>
      </c>
      <c r="N30" s="94"/>
    </row>
    <row r="31" spans="2:15">
      <c r="B31" s="72">
        <v>43469</v>
      </c>
      <c r="C31" s="73"/>
      <c r="D31" s="73">
        <v>4750</v>
      </c>
      <c r="E31" s="73">
        <v>4019</v>
      </c>
      <c r="F31" s="73">
        <v>3136.8105263157895</v>
      </c>
      <c r="G31" s="73">
        <v>6378.7368421052633</v>
      </c>
      <c r="H31" s="73">
        <v>2500</v>
      </c>
      <c r="I31" s="73">
        <v>2650</v>
      </c>
      <c r="J31" s="73">
        <v>4500</v>
      </c>
      <c r="K31" s="73">
        <v>6385</v>
      </c>
      <c r="L31" s="73">
        <v>8000</v>
      </c>
      <c r="M31" s="73">
        <v>3652.0060569351908</v>
      </c>
      <c r="N31" s="94"/>
      <c r="O31" s="162"/>
    </row>
    <row r="32" spans="2:15">
      <c r="B32" s="72">
        <v>43472</v>
      </c>
      <c r="C32" s="73">
        <v>7500</v>
      </c>
      <c r="D32" s="73">
        <v>5750</v>
      </c>
      <c r="E32" s="73">
        <v>4066.6456692913384</v>
      </c>
      <c r="F32" s="73">
        <v>3582.1772151898736</v>
      </c>
      <c r="G32" s="73">
        <v>5391</v>
      </c>
      <c r="H32" s="73">
        <v>2666.6666666666665</v>
      </c>
      <c r="I32" s="73">
        <v>2750</v>
      </c>
      <c r="J32" s="73"/>
      <c r="K32" s="73"/>
      <c r="L32" s="73">
        <v>8000</v>
      </c>
      <c r="M32" s="73">
        <v>3956.8541666666665</v>
      </c>
      <c r="N32" s="94"/>
      <c r="O32" s="162"/>
    </row>
    <row r="33" spans="2:15">
      <c r="B33" s="72">
        <v>43473</v>
      </c>
      <c r="C33" s="73">
        <v>7000</v>
      </c>
      <c r="D33" s="73">
        <v>5750</v>
      </c>
      <c r="E33" s="73">
        <v>3946</v>
      </c>
      <c r="F33" s="73">
        <v>3443.96875</v>
      </c>
      <c r="G33" s="73">
        <v>5975.8536585365855</v>
      </c>
      <c r="H33" s="73">
        <v>2619</v>
      </c>
      <c r="I33" s="73">
        <v>2750</v>
      </c>
      <c r="J33" s="73">
        <v>4254.666666666667</v>
      </c>
      <c r="K33" s="73">
        <v>6300</v>
      </c>
      <c r="L33" s="73">
        <v>7000</v>
      </c>
      <c r="M33" s="73">
        <v>3928.2110469909317</v>
      </c>
      <c r="N33" s="94"/>
      <c r="O33" s="162"/>
    </row>
    <row r="34" spans="2:15">
      <c r="B34" s="72">
        <v>43474</v>
      </c>
      <c r="C34" s="73">
        <v>7600</v>
      </c>
      <c r="D34" s="73">
        <v>5750</v>
      </c>
      <c r="E34" s="73">
        <v>3943</v>
      </c>
      <c r="F34" s="73">
        <v>3608</v>
      </c>
      <c r="G34" s="73">
        <v>5400</v>
      </c>
      <c r="H34" s="73">
        <v>2500</v>
      </c>
      <c r="I34" s="73">
        <v>3000</v>
      </c>
      <c r="J34" s="73"/>
      <c r="K34" s="73">
        <v>6500</v>
      </c>
      <c r="L34" s="73"/>
      <c r="M34" s="73">
        <v>4205.0346954510405</v>
      </c>
      <c r="N34" s="94"/>
      <c r="O34" s="162"/>
    </row>
    <row r="35" spans="2:15">
      <c r="B35" s="72">
        <v>43475</v>
      </c>
      <c r="C35" s="73">
        <v>7500</v>
      </c>
      <c r="D35" s="73">
        <v>5750</v>
      </c>
      <c r="E35" s="73">
        <v>3979</v>
      </c>
      <c r="F35" s="73">
        <v>3713.080882352941</v>
      </c>
      <c r="G35" s="73">
        <v>5484</v>
      </c>
      <c r="H35" s="73">
        <v>2500</v>
      </c>
      <c r="I35" s="73">
        <v>3250</v>
      </c>
      <c r="J35" s="73">
        <v>4266</v>
      </c>
      <c r="K35" s="73">
        <v>6209.677419354839</v>
      </c>
      <c r="L35" s="73">
        <v>7000</v>
      </c>
      <c r="M35" s="73">
        <v>4083.1553643724696</v>
      </c>
      <c r="N35" s="94"/>
      <c r="O35" s="162"/>
    </row>
    <row r="36" spans="2:15" ht="29.65" customHeight="1">
      <c r="B36" s="328" t="s">
        <v>229</v>
      </c>
      <c r="C36" s="328"/>
      <c r="D36" s="328"/>
      <c r="E36" s="328"/>
      <c r="F36" s="328"/>
      <c r="G36" s="328"/>
      <c r="H36" s="328"/>
      <c r="I36" s="328"/>
      <c r="J36" s="328"/>
      <c r="K36" s="328"/>
      <c r="L36" s="328"/>
      <c r="M36" s="328"/>
    </row>
    <row r="58" spans="2:2">
      <c r="B58" s="47"/>
    </row>
  </sheetData>
  <mergeCells count="4">
    <mergeCell ref="B2:M2"/>
    <mergeCell ref="B3:M3"/>
    <mergeCell ref="B4:M4"/>
    <mergeCell ref="B36:M36"/>
  </mergeCells>
  <hyperlinks>
    <hyperlink ref="O2" location="Índice!A1" display="Volver al índice" xr:uid="{00000000-0004-0000-0700-000000000000}"/>
  </hyperlinks>
  <printOptions horizontalCentered="1"/>
  <pageMargins left="0.31496062992125984" right="0.31496062992125984" top="0.74803149606299213" bottom="0.74803149606299213" header="0.31496062992125984" footer="0.31496062992125984"/>
  <pageSetup paperSize="122" scale="64" orientation="landscape" r:id="rId1"/>
  <headerFooter differentFirst="1">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B1:P44"/>
  <sheetViews>
    <sheetView zoomScale="80" zoomScaleNormal="80" zoomScalePageLayoutView="80" workbookViewId="0"/>
  </sheetViews>
  <sheetFormatPr baseColWidth="10" defaultColWidth="10.85546875" defaultRowHeight="12.75"/>
  <cols>
    <col min="1" max="1" width="1.7109375" style="20" customWidth="1"/>
    <col min="2" max="2" width="17.5703125" style="20" customWidth="1"/>
    <col min="3" max="10" width="10.85546875" style="20" customWidth="1"/>
    <col min="11" max="11" width="2.42578125" style="20" customWidth="1"/>
    <col min="12" max="12" width="10.85546875" style="20"/>
    <col min="13" max="13" width="8.28515625" style="111" customWidth="1"/>
    <col min="14" max="14" width="7.7109375" style="106" hidden="1" customWidth="1"/>
    <col min="15" max="15" width="10.85546875" style="111"/>
    <col min="16" max="16384" width="10.85546875" style="20"/>
  </cols>
  <sheetData>
    <row r="1" spans="2:16" ht="6.75" customHeight="1"/>
    <row r="2" spans="2:16">
      <c r="B2" s="325" t="s">
        <v>58</v>
      </c>
      <c r="C2" s="325"/>
      <c r="D2" s="325"/>
      <c r="E2" s="325"/>
      <c r="F2" s="325"/>
      <c r="G2" s="325"/>
      <c r="H2" s="325"/>
      <c r="I2" s="325"/>
      <c r="J2" s="325"/>
      <c r="K2" s="81"/>
      <c r="L2" s="40" t="s">
        <v>136</v>
      </c>
    </row>
    <row r="3" spans="2:16">
      <c r="B3" s="325" t="s">
        <v>220</v>
      </c>
      <c r="C3" s="325"/>
      <c r="D3" s="325"/>
      <c r="E3" s="325"/>
      <c r="F3" s="325"/>
      <c r="G3" s="325"/>
      <c r="H3" s="325"/>
      <c r="I3" s="325"/>
      <c r="J3" s="325"/>
      <c r="K3" s="81"/>
    </row>
    <row r="4" spans="2:16">
      <c r="B4" s="325" t="s">
        <v>205</v>
      </c>
      <c r="C4" s="325"/>
      <c r="D4" s="325"/>
      <c r="E4" s="325"/>
      <c r="F4" s="325"/>
      <c r="G4" s="325"/>
      <c r="H4" s="325"/>
      <c r="I4" s="325"/>
      <c r="J4" s="325"/>
      <c r="K4" s="81"/>
    </row>
    <row r="5" spans="2:16" ht="15" customHeight="1">
      <c r="B5" s="330" t="s">
        <v>45</v>
      </c>
      <c r="C5" s="333" t="s">
        <v>63</v>
      </c>
      <c r="D5" s="334"/>
      <c r="E5" s="334"/>
      <c r="F5" s="335"/>
      <c r="G5" s="333" t="s">
        <v>64</v>
      </c>
      <c r="H5" s="334"/>
      <c r="I5" s="334"/>
      <c r="J5" s="335"/>
      <c r="K5" s="81"/>
      <c r="L5" s="111"/>
    </row>
    <row r="6" spans="2:16" ht="12.75" customHeight="1">
      <c r="B6" s="331"/>
      <c r="C6" s="333" t="s">
        <v>44</v>
      </c>
      <c r="D6" s="334"/>
      <c r="E6" s="334" t="s">
        <v>43</v>
      </c>
      <c r="F6" s="335"/>
      <c r="G6" s="333" t="s">
        <v>44</v>
      </c>
      <c r="H6" s="334"/>
      <c r="I6" s="334" t="s">
        <v>43</v>
      </c>
      <c r="J6" s="335"/>
      <c r="K6" s="81"/>
    </row>
    <row r="7" spans="2:16">
      <c r="B7" s="332"/>
      <c r="C7" s="190">
        <v>2017</v>
      </c>
      <c r="D7" s="191">
        <v>2018</v>
      </c>
      <c r="E7" s="191" t="s">
        <v>42</v>
      </c>
      <c r="F7" s="192" t="s">
        <v>41</v>
      </c>
      <c r="G7" s="193">
        <v>2017</v>
      </c>
      <c r="H7" s="194">
        <v>2018</v>
      </c>
      <c r="I7" s="194" t="s">
        <v>42</v>
      </c>
      <c r="J7" s="195" t="s">
        <v>41</v>
      </c>
      <c r="K7" s="104"/>
      <c r="L7" s="106"/>
    </row>
    <row r="8" spans="2:16" ht="12.75" customHeight="1">
      <c r="B8" s="213" t="s">
        <v>40</v>
      </c>
      <c r="C8" s="198">
        <v>1090.5</v>
      </c>
      <c r="D8" s="206">
        <v>1074.25</v>
      </c>
      <c r="E8" s="200">
        <f>+(D8/C19-1)*100</f>
        <v>4.9789895436333387</v>
      </c>
      <c r="F8" s="201">
        <f t="shared" ref="F8:F13" si="0">(D8/C8-1)*100</f>
        <v>-1.4901421366345757</v>
      </c>
      <c r="G8" s="206">
        <v>393.75</v>
      </c>
      <c r="H8" s="199">
        <v>497.25</v>
      </c>
      <c r="I8" s="200">
        <f>+(H8/G19-1)*100</f>
        <v>5.9105431309904199</v>
      </c>
      <c r="J8" s="201">
        <f t="shared" ref="J8:J13" si="1">(H8/G8-1)*100</f>
        <v>26.285714285714292</v>
      </c>
      <c r="K8" s="65"/>
      <c r="L8" s="248"/>
      <c r="M8" s="248"/>
      <c r="N8" s="249"/>
      <c r="O8" s="248"/>
      <c r="P8" s="248"/>
    </row>
    <row r="9" spans="2:16" ht="12.75" customHeight="1">
      <c r="B9" s="214" t="s">
        <v>39</v>
      </c>
      <c r="C9" s="202">
        <v>1091.5</v>
      </c>
      <c r="D9" s="73">
        <v>1099</v>
      </c>
      <c r="E9" s="197">
        <f t="shared" ref="E9:E14" si="2">+(D9/D8-1)*100</f>
        <v>2.3039329764952265</v>
      </c>
      <c r="F9" s="203">
        <f t="shared" si="0"/>
        <v>0.68712780577186994</v>
      </c>
      <c r="G9" s="73">
        <v>387.75</v>
      </c>
      <c r="H9" s="196">
        <v>465.5</v>
      </c>
      <c r="I9" s="197">
        <f t="shared" ref="I9:I14" si="3">+(H9/H8-1)*100</f>
        <v>-6.3851181498240317</v>
      </c>
      <c r="J9" s="203">
        <f t="shared" si="1"/>
        <v>20.051579626047712</v>
      </c>
      <c r="K9" s="65"/>
      <c r="L9" s="248"/>
      <c r="M9" s="248"/>
      <c r="N9" s="249"/>
      <c r="O9" s="248"/>
      <c r="P9" s="248"/>
    </row>
    <row r="10" spans="2:16" ht="12.75" customHeight="1">
      <c r="B10" s="214" t="s">
        <v>38</v>
      </c>
      <c r="C10" s="202">
        <v>1108.8571428571429</v>
      </c>
      <c r="D10" s="73">
        <v>1110.9000000000001</v>
      </c>
      <c r="E10" s="197">
        <f t="shared" si="2"/>
        <v>1.0828025477707115</v>
      </c>
      <c r="F10" s="203">
        <f t="shared" si="0"/>
        <v>0.18423086833290192</v>
      </c>
      <c r="G10" s="73">
        <v>407</v>
      </c>
      <c r="H10" s="196">
        <v>483.7</v>
      </c>
      <c r="I10" s="197">
        <f t="shared" si="3"/>
        <v>3.9097744360902187</v>
      </c>
      <c r="J10" s="203">
        <f t="shared" si="1"/>
        <v>18.845208845208838</v>
      </c>
      <c r="K10" s="65"/>
      <c r="L10" s="248"/>
      <c r="M10" s="248"/>
      <c r="N10" s="249"/>
      <c r="O10" s="248"/>
      <c r="P10" s="248"/>
    </row>
    <row r="11" spans="2:16">
      <c r="B11" s="214" t="s">
        <v>37</v>
      </c>
      <c r="C11" s="202">
        <v>1076.375</v>
      </c>
      <c r="D11" s="73">
        <v>1104.875</v>
      </c>
      <c r="E11" s="197">
        <f t="shared" si="2"/>
        <v>-0.54235304707895837</v>
      </c>
      <c r="F11" s="203">
        <f t="shared" si="0"/>
        <v>2.6477761003367739</v>
      </c>
      <c r="G11" s="73">
        <v>385.625</v>
      </c>
      <c r="H11" s="196">
        <v>484.375</v>
      </c>
      <c r="I11" s="197">
        <f t="shared" si="3"/>
        <v>0.13954930742194893</v>
      </c>
      <c r="J11" s="203">
        <f t="shared" si="1"/>
        <v>25.607779578606159</v>
      </c>
      <c r="K11" s="65"/>
      <c r="L11" s="248"/>
      <c r="M11" s="248"/>
      <c r="N11" s="249"/>
      <c r="O11" s="248"/>
      <c r="P11" s="248"/>
    </row>
    <row r="12" spans="2:16" ht="12.75" customHeight="1">
      <c r="B12" s="214" t="s">
        <v>36</v>
      </c>
      <c r="C12" s="202">
        <v>1066.125</v>
      </c>
      <c r="D12" s="73">
        <v>1082</v>
      </c>
      <c r="E12" s="197">
        <f t="shared" si="2"/>
        <v>-2.070369951351958</v>
      </c>
      <c r="F12" s="203">
        <f t="shared" si="0"/>
        <v>1.4890374018056152</v>
      </c>
      <c r="G12" s="73">
        <v>365</v>
      </c>
      <c r="H12" s="196">
        <v>511.625</v>
      </c>
      <c r="I12" s="197">
        <f t="shared" si="3"/>
        <v>5.6258064516129025</v>
      </c>
      <c r="J12" s="203">
        <f t="shared" si="1"/>
        <v>40.171232876712338</v>
      </c>
      <c r="K12" s="65"/>
      <c r="L12" s="248"/>
      <c r="M12" s="248"/>
      <c r="N12" s="249"/>
      <c r="O12" s="248"/>
      <c r="P12" s="248"/>
    </row>
    <row r="13" spans="2:16" ht="12.75" customHeight="1">
      <c r="B13" s="214" t="s">
        <v>35</v>
      </c>
      <c r="C13" s="202">
        <v>969.2</v>
      </c>
      <c r="D13" s="73">
        <v>1050.9000000000001</v>
      </c>
      <c r="E13" s="197">
        <f t="shared" si="2"/>
        <v>-2.87430683918668</v>
      </c>
      <c r="F13" s="203">
        <f t="shared" si="0"/>
        <v>8.4296326867519653</v>
      </c>
      <c r="G13" s="73">
        <v>374.8</v>
      </c>
      <c r="H13" s="196">
        <v>494</v>
      </c>
      <c r="I13" s="197">
        <f t="shared" si="3"/>
        <v>-3.4449059369655477</v>
      </c>
      <c r="J13" s="203">
        <f t="shared" si="1"/>
        <v>31.80362860192103</v>
      </c>
      <c r="K13" s="65"/>
      <c r="L13" s="248"/>
      <c r="M13" s="248"/>
      <c r="N13" s="249"/>
      <c r="O13" s="249"/>
      <c r="P13" s="248"/>
    </row>
    <row r="14" spans="2:16">
      <c r="B14" s="214" t="s">
        <v>34</v>
      </c>
      <c r="C14" s="202">
        <v>905</v>
      </c>
      <c r="D14" s="73">
        <v>968</v>
      </c>
      <c r="E14" s="197">
        <f t="shared" si="2"/>
        <v>-7.8884765439147468</v>
      </c>
      <c r="F14" s="203">
        <f t="shared" ref="F14" si="4">(D14/C14-1)*100</f>
        <v>6.9613259668508398</v>
      </c>
      <c r="G14" s="73">
        <v>372.75</v>
      </c>
      <c r="H14" s="196">
        <v>496.5</v>
      </c>
      <c r="I14" s="197">
        <f t="shared" si="3"/>
        <v>0.50607287449393468</v>
      </c>
      <c r="J14" s="203">
        <f t="shared" ref="J14" si="5">(H14/G14-1)*100</f>
        <v>33.199195171026162</v>
      </c>
      <c r="K14" s="65"/>
      <c r="L14" s="248"/>
      <c r="M14" s="105"/>
      <c r="N14" s="249"/>
      <c r="O14" s="248"/>
      <c r="P14" s="248"/>
    </row>
    <row r="15" spans="2:16" ht="13.5" customHeight="1">
      <c r="B15" s="214" t="s">
        <v>33</v>
      </c>
      <c r="C15" s="202">
        <v>920.25</v>
      </c>
      <c r="D15" s="73">
        <v>978.2</v>
      </c>
      <c r="E15" s="197">
        <f t="shared" ref="E15" si="6">+(D15/D14-1)*100</f>
        <v>1.0537190082644754</v>
      </c>
      <c r="F15" s="203">
        <f t="shared" ref="F15" si="7">(D15/C15-1)*100</f>
        <v>6.2972018473240965</v>
      </c>
      <c r="G15" s="73">
        <v>337.125</v>
      </c>
      <c r="H15" s="196">
        <v>552</v>
      </c>
      <c r="I15" s="197">
        <f t="shared" ref="I15" si="8">+(H15/H14-1)*100</f>
        <v>11.17824773413898</v>
      </c>
      <c r="J15" s="203">
        <f t="shared" ref="J15" si="9">(H15/G15-1)*100</f>
        <v>63.737486095661858</v>
      </c>
      <c r="K15" s="65"/>
      <c r="L15" s="248"/>
      <c r="M15" s="248"/>
      <c r="N15" s="249"/>
      <c r="O15" s="248"/>
      <c r="P15" s="248"/>
    </row>
    <row r="16" spans="2:16">
      <c r="B16" s="214" t="s">
        <v>32</v>
      </c>
      <c r="C16" s="202">
        <v>953</v>
      </c>
      <c r="D16" s="73">
        <v>1032.5</v>
      </c>
      <c r="E16" s="197">
        <f t="shared" ref="E16" si="10">+(D16/D15-1)*100</f>
        <v>5.5510120629727933</v>
      </c>
      <c r="F16" s="203">
        <f t="shared" ref="F16" si="11">(D16/C16-1)*100</f>
        <v>8.3420776495278126</v>
      </c>
      <c r="G16" s="73">
        <v>369.6</v>
      </c>
      <c r="H16" s="196">
        <v>711</v>
      </c>
      <c r="I16" s="197">
        <f t="shared" ref="I16" si="12">+(H16/H15-1)*100</f>
        <v>28.804347826086961</v>
      </c>
      <c r="J16" s="203">
        <f t="shared" ref="J16" si="13">(H16/G16-1)*100</f>
        <v>92.370129870129873</v>
      </c>
      <c r="K16" s="65"/>
      <c r="L16" s="248"/>
      <c r="M16" s="248"/>
      <c r="N16" s="249"/>
      <c r="O16" s="248"/>
      <c r="P16" s="248"/>
    </row>
    <row r="17" spans="2:16" ht="12.75" customHeight="1">
      <c r="B17" s="214" t="s">
        <v>31</v>
      </c>
      <c r="C17" s="202">
        <v>912.125</v>
      </c>
      <c r="D17" s="73">
        <v>1395.375</v>
      </c>
      <c r="E17" s="197">
        <f t="shared" ref="E17" si="14">+(D17/D16-1)*100</f>
        <v>35.145278450363193</v>
      </c>
      <c r="F17" s="203">
        <f t="shared" ref="F17" si="15">(D17/C17-1)*100</f>
        <v>52.980676990544055</v>
      </c>
      <c r="G17" s="73">
        <v>389.375</v>
      </c>
      <c r="H17" s="196">
        <v>827.25</v>
      </c>
      <c r="I17" s="197">
        <f t="shared" ref="I17" si="16">+(H17/H16-1)*100</f>
        <v>16.35021097046414</v>
      </c>
      <c r="J17" s="203">
        <f t="shared" ref="J17" si="17">(H17/G17-1)*100</f>
        <v>112.45585874799357</v>
      </c>
      <c r="K17" s="65"/>
      <c r="L17" s="248"/>
      <c r="M17" s="248"/>
      <c r="N17" s="249"/>
      <c r="O17" s="248"/>
      <c r="P17" s="248"/>
    </row>
    <row r="18" spans="2:16">
      <c r="B18" s="214" t="s">
        <v>30</v>
      </c>
      <c r="C18" s="202">
        <v>945.5</v>
      </c>
      <c r="D18" s="73">
        <v>1643.7</v>
      </c>
      <c r="E18" s="197">
        <f t="shared" ref="E18" si="18">+(D18/D17-1)*100</f>
        <v>17.796291319537772</v>
      </c>
      <c r="F18" s="203">
        <f t="shared" ref="F18" si="19">(D18/C18-1)*100</f>
        <v>73.844526705446853</v>
      </c>
      <c r="G18" s="73">
        <v>426.75</v>
      </c>
      <c r="H18" s="196">
        <v>662.4</v>
      </c>
      <c r="I18" s="197">
        <f t="shared" ref="I18" si="20">+(H18/H17-1)*100</f>
        <v>-19.927470534904813</v>
      </c>
      <c r="J18" s="203">
        <f t="shared" ref="J18" si="21">(H18/G18-1)*100</f>
        <v>55.219683655536024</v>
      </c>
      <c r="K18" s="65"/>
      <c r="L18" s="248"/>
      <c r="M18" s="248"/>
      <c r="N18" s="249"/>
      <c r="O18" s="248"/>
      <c r="P18" s="248"/>
    </row>
    <row r="19" spans="2:16">
      <c r="B19" s="215" t="s">
        <v>29</v>
      </c>
      <c r="C19" s="204">
        <v>1023.3</v>
      </c>
      <c r="D19" s="207">
        <v>1570</v>
      </c>
      <c r="E19" s="197">
        <f t="shared" ref="E19" si="22">+(D19/D18-1)*100</f>
        <v>-4.483786579059446</v>
      </c>
      <c r="F19" s="203">
        <f t="shared" ref="F19" si="23">(D19/C19-1)*100</f>
        <v>53.425193003029413</v>
      </c>
      <c r="G19" s="207">
        <v>469.5</v>
      </c>
      <c r="H19" s="205">
        <v>410.625</v>
      </c>
      <c r="I19" s="197">
        <f t="shared" ref="I19" si="24">+(H19/H18-1)*100</f>
        <v>-38.009510869565212</v>
      </c>
      <c r="J19" s="203">
        <f t="shared" ref="J19" si="25">(H19/G19-1)*100</f>
        <v>-12.539936102236426</v>
      </c>
      <c r="K19" s="65"/>
      <c r="L19" s="248"/>
      <c r="M19" s="248"/>
      <c r="N19" s="249"/>
      <c r="O19" s="248"/>
      <c r="P19" s="248"/>
    </row>
    <row r="20" spans="2:16">
      <c r="B20" s="216" t="s">
        <v>65</v>
      </c>
      <c r="C20" s="208">
        <f>AVERAGE(C8:C19)</f>
        <v>1005.1443452380951</v>
      </c>
      <c r="D20" s="209">
        <f>AVERAGE(D8:D19)</f>
        <v>1175.8083333333334</v>
      </c>
      <c r="E20" s="209"/>
      <c r="F20" s="267">
        <f>(D20/C20-1)*100</f>
        <v>16.979052700616059</v>
      </c>
      <c r="G20" s="208">
        <f>AVERAGE(G8:G19)</f>
        <v>389.91874999999999</v>
      </c>
      <c r="H20" s="209">
        <f>AVERAGE(H8:H19)</f>
        <v>549.68541666666658</v>
      </c>
      <c r="I20" s="209"/>
      <c r="J20" s="267">
        <f>(H20/G20-1)*100</f>
        <v>40.974348288372028</v>
      </c>
      <c r="K20" s="65"/>
    </row>
    <row r="21" spans="2:16" ht="12.75" customHeight="1">
      <c r="B21" s="217" t="str">
        <f>+'precio mayorista'!B21</f>
        <v>Promedio ene-dic</v>
      </c>
      <c r="C21" s="210">
        <f>AVERAGE(C8:C19)</f>
        <v>1005.1443452380951</v>
      </c>
      <c r="D21" s="211">
        <f>AVERAGE(D8:D19)</f>
        <v>1175.8083333333334</v>
      </c>
      <c r="E21" s="211"/>
      <c r="F21" s="212">
        <f>(D21/C21-1)*100</f>
        <v>16.979052700616059</v>
      </c>
      <c r="G21" s="210">
        <f>AVERAGE(G8:G19)</f>
        <v>389.91874999999999</v>
      </c>
      <c r="H21" s="211">
        <f>AVERAGE(H8:H19)</f>
        <v>549.68541666666658</v>
      </c>
      <c r="I21" s="211"/>
      <c r="J21" s="212">
        <f>(H21/G21-1)*100</f>
        <v>40.974348288372028</v>
      </c>
      <c r="K21" s="65"/>
    </row>
    <row r="22" spans="2:16" ht="24.95" customHeight="1">
      <c r="B22" s="329" t="s">
        <v>230</v>
      </c>
      <c r="C22" s="329"/>
      <c r="D22" s="329"/>
      <c r="E22" s="329"/>
      <c r="F22" s="329"/>
      <c r="G22" s="329"/>
      <c r="H22" s="329"/>
      <c r="I22" s="329"/>
      <c r="J22" s="329"/>
      <c r="K22" s="82"/>
    </row>
    <row r="24" spans="2:16">
      <c r="C24" s="223"/>
      <c r="D24" s="218" t="s">
        <v>63</v>
      </c>
      <c r="E24" s="218" t="s">
        <v>64</v>
      </c>
      <c r="F24" s="218" t="s">
        <v>200</v>
      </c>
    </row>
    <row r="25" spans="2:16">
      <c r="C25" s="100">
        <v>42856</v>
      </c>
      <c r="D25" s="99">
        <v>1066.125</v>
      </c>
      <c r="E25" s="99">
        <v>365</v>
      </c>
      <c r="F25" s="99">
        <v>168.24184474672663</v>
      </c>
    </row>
    <row r="26" spans="2:16">
      <c r="C26" s="100">
        <v>42887</v>
      </c>
      <c r="D26" s="99">
        <v>969.2</v>
      </c>
      <c r="E26" s="99">
        <v>374.8</v>
      </c>
      <c r="F26" s="99">
        <v>144.30786211548005</v>
      </c>
    </row>
    <row r="27" spans="2:16">
      <c r="C27" s="100">
        <v>42917</v>
      </c>
      <c r="D27" s="99">
        <v>905</v>
      </c>
      <c r="E27" s="99">
        <v>372.75</v>
      </c>
      <c r="F27" s="99">
        <v>153.24722365285405</v>
      </c>
    </row>
    <row r="28" spans="2:16">
      <c r="C28" s="100">
        <v>42948</v>
      </c>
      <c r="D28" s="99">
        <v>920.25</v>
      </c>
      <c r="E28" s="99">
        <v>337.125</v>
      </c>
      <c r="F28" s="99">
        <v>145.56473346602601</v>
      </c>
    </row>
    <row r="29" spans="2:16">
      <c r="C29" s="100">
        <v>42979</v>
      </c>
      <c r="D29" s="99">
        <v>953</v>
      </c>
      <c r="E29" s="99">
        <v>369.6</v>
      </c>
      <c r="F29" s="99">
        <v>165.63338176908732</v>
      </c>
    </row>
    <row r="30" spans="2:16">
      <c r="C30" s="100">
        <v>43009</v>
      </c>
      <c r="D30" s="99">
        <v>912.125</v>
      </c>
      <c r="E30" s="99">
        <v>389.375</v>
      </c>
      <c r="F30" s="99">
        <v>170.61140008511157</v>
      </c>
    </row>
    <row r="31" spans="2:16">
      <c r="C31" s="100">
        <v>43040</v>
      </c>
      <c r="D31" s="99">
        <v>945.5</v>
      </c>
      <c r="E31" s="99">
        <v>426.75</v>
      </c>
      <c r="F31" s="99">
        <v>265.80554582763341</v>
      </c>
    </row>
    <row r="32" spans="2:16">
      <c r="C32" s="100">
        <v>43070</v>
      </c>
      <c r="D32" s="99">
        <v>1023.3</v>
      </c>
      <c r="E32" s="99">
        <v>469.5</v>
      </c>
      <c r="F32" s="99">
        <v>306.40637434905051</v>
      </c>
    </row>
    <row r="33" spans="2:6">
      <c r="C33" s="100">
        <v>43101</v>
      </c>
      <c r="D33" s="99">
        <v>1074.25</v>
      </c>
      <c r="E33" s="99">
        <v>497.25</v>
      </c>
      <c r="F33" s="99">
        <v>294.74526160609918</v>
      </c>
    </row>
    <row r="34" spans="2:6">
      <c r="C34" s="100">
        <v>43132</v>
      </c>
      <c r="D34" s="99">
        <v>1099</v>
      </c>
      <c r="E34" s="99">
        <v>465.5</v>
      </c>
      <c r="F34" s="99">
        <v>281.30063313532338</v>
      </c>
    </row>
    <row r="35" spans="2:6">
      <c r="C35" s="100">
        <v>43160</v>
      </c>
      <c r="D35" s="99">
        <v>1110.9000000000001</v>
      </c>
      <c r="E35" s="99">
        <v>483.7</v>
      </c>
      <c r="F35" s="99">
        <v>293.34749336134939</v>
      </c>
    </row>
    <row r="36" spans="2:6">
      <c r="C36" s="236">
        <v>43191</v>
      </c>
      <c r="D36" s="45">
        <v>1104.875</v>
      </c>
      <c r="E36" s="45">
        <v>484.375</v>
      </c>
      <c r="F36" s="99">
        <v>269.08175335526931</v>
      </c>
    </row>
    <row r="37" spans="2:6">
      <c r="C37" s="236">
        <v>43221</v>
      </c>
      <c r="D37" s="45">
        <v>1082</v>
      </c>
      <c r="E37" s="45">
        <v>511.625</v>
      </c>
      <c r="F37" s="99">
        <v>244.69677265643614</v>
      </c>
    </row>
    <row r="38" spans="2:6">
      <c r="C38" s="236">
        <v>43252</v>
      </c>
      <c r="D38" s="45">
        <v>1050.9000000000001</v>
      </c>
      <c r="E38" s="45">
        <v>494</v>
      </c>
      <c r="F38" s="99">
        <v>265.42502975009916</v>
      </c>
    </row>
    <row r="39" spans="2:6">
      <c r="C39" s="236">
        <v>43282</v>
      </c>
      <c r="D39" s="45">
        <v>968</v>
      </c>
      <c r="E39" s="45">
        <v>496.5</v>
      </c>
      <c r="F39" s="99">
        <v>271.91517434075263</v>
      </c>
    </row>
    <row r="40" spans="2:6">
      <c r="C40" s="236">
        <v>43313</v>
      </c>
      <c r="D40" s="45">
        <v>978.2</v>
      </c>
      <c r="E40" s="45">
        <v>552</v>
      </c>
      <c r="F40" s="99">
        <v>372.33596281957091</v>
      </c>
    </row>
    <row r="41" spans="2:6">
      <c r="B41" s="43"/>
      <c r="C41" s="236">
        <v>43344</v>
      </c>
      <c r="D41" s="45">
        <v>1032.5</v>
      </c>
      <c r="E41" s="45">
        <v>711</v>
      </c>
      <c r="F41" s="99">
        <v>475.1665607385533</v>
      </c>
    </row>
    <row r="42" spans="2:6" ht="15">
      <c r="C42" s="236">
        <v>43374</v>
      </c>
      <c r="D42" s="45">
        <f>+D17</f>
        <v>1395.375</v>
      </c>
      <c r="E42" s="45">
        <f>+H17</f>
        <v>827.25</v>
      </c>
      <c r="F42" s="263">
        <v>575.49080451004954</v>
      </c>
    </row>
    <row r="43" spans="2:6" ht="15">
      <c r="C43" s="236">
        <v>43405</v>
      </c>
      <c r="D43" s="45">
        <f>+D18</f>
        <v>1643.7</v>
      </c>
      <c r="E43" s="45">
        <f>+H18</f>
        <v>662.4</v>
      </c>
      <c r="F43" s="263">
        <v>357.89514013028332</v>
      </c>
    </row>
    <row r="44" spans="2:6" ht="15">
      <c r="C44" s="236">
        <v>43435</v>
      </c>
      <c r="D44" s="45">
        <f>+D19</f>
        <v>1570</v>
      </c>
      <c r="E44" s="45">
        <f>+H19</f>
        <v>410.625</v>
      </c>
      <c r="F44" s="263">
        <v>174.30559255920807</v>
      </c>
    </row>
  </sheetData>
  <mergeCells count="11">
    <mergeCell ref="B22:J22"/>
    <mergeCell ref="B5:B7"/>
    <mergeCell ref="B3:J3"/>
    <mergeCell ref="B4:J4"/>
    <mergeCell ref="B2:J2"/>
    <mergeCell ref="C5:F5"/>
    <mergeCell ref="G5:J5"/>
    <mergeCell ref="G6:H6"/>
    <mergeCell ref="I6:J6"/>
    <mergeCell ref="C6:D6"/>
    <mergeCell ref="E6:F6"/>
  </mergeCells>
  <hyperlinks>
    <hyperlink ref="L2" location="Índice!A1" display="Volver al índice" xr:uid="{00000000-0004-0000-0800-000000000000}"/>
  </hyperlinks>
  <printOptions horizontalCentered="1"/>
  <pageMargins left="0.70866141732283472" right="0.70866141732283472" top="1.299212598425197" bottom="0.74803149606299213" header="0.31496062992125984" footer="0.31496062992125984"/>
  <pageSetup paperSize="122" scale="86" orientation="portrait" r:id="rId1"/>
  <headerFooter differentFirst="1">
    <oddFooter>&amp;C&amp;P</oddFooter>
  </headerFooter>
  <ignoredErrors>
    <ignoredError sqref="C20 E20 E21:F21 I2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AG60"/>
  <sheetViews>
    <sheetView zoomScale="80" zoomScaleNormal="80" workbookViewId="0"/>
  </sheetViews>
  <sheetFormatPr baseColWidth="10" defaultColWidth="10.85546875" defaultRowHeight="12.75"/>
  <cols>
    <col min="1" max="1" width="1.7109375" style="33" customWidth="1"/>
    <col min="2" max="2" width="9.140625" style="33" customWidth="1"/>
    <col min="3" max="7" width="10.28515625" style="33" customWidth="1"/>
    <col min="8" max="8" width="10.28515625" style="162" customWidth="1"/>
    <col min="9" max="16" width="10.28515625" style="33" customWidth="1"/>
    <col min="17" max="17" width="10.28515625" style="162" customWidth="1"/>
    <col min="18" max="20" width="10.28515625" style="33" customWidth="1"/>
    <col min="21" max="21" width="2.140625" style="33" customWidth="1"/>
    <col min="22" max="22" width="10.85546875" style="33"/>
    <col min="23" max="23" width="10.85546875" style="108" customWidth="1"/>
    <col min="24" max="24" width="10.85546875" style="237" hidden="1" customWidth="1"/>
    <col min="25" max="25" width="9.28515625" style="237" hidden="1" customWidth="1"/>
    <col min="26" max="26" width="13" style="237" hidden="1" customWidth="1"/>
    <col min="27" max="27" width="13.140625" style="237" hidden="1" customWidth="1"/>
    <col min="28" max="28" width="7.140625" style="237" hidden="1" customWidth="1"/>
    <col min="29" max="29" width="8.140625" style="237" hidden="1" customWidth="1"/>
    <col min="30" max="30" width="9.28515625" style="237" hidden="1" customWidth="1"/>
    <col min="31" max="31" width="15.7109375" style="237" hidden="1" customWidth="1"/>
    <col min="32" max="32" width="13.140625" style="237" hidden="1" customWidth="1"/>
    <col min="33" max="33" width="10.85546875" style="108"/>
    <col min="34" max="16384" width="10.85546875" style="33"/>
  </cols>
  <sheetData>
    <row r="1" spans="1:32" ht="8.25" customHeight="1">
      <c r="A1" s="33" t="s">
        <v>197</v>
      </c>
      <c r="B1" s="162"/>
      <c r="C1" s="162"/>
    </row>
    <row r="2" spans="1:32">
      <c r="B2" s="325" t="s">
        <v>59</v>
      </c>
      <c r="C2" s="325"/>
      <c r="D2" s="325"/>
      <c r="E2" s="325"/>
      <c r="F2" s="325"/>
      <c r="G2" s="325"/>
      <c r="H2" s="325"/>
      <c r="I2" s="325"/>
      <c r="J2" s="325"/>
      <c r="K2" s="325"/>
      <c r="L2" s="325"/>
      <c r="M2" s="325"/>
      <c r="N2" s="325"/>
      <c r="O2" s="325"/>
      <c r="P2" s="325"/>
      <c r="Q2" s="325"/>
      <c r="R2" s="325"/>
      <c r="S2" s="325"/>
      <c r="T2" s="325"/>
      <c r="U2" s="117"/>
      <c r="V2" s="40" t="s">
        <v>136</v>
      </c>
    </row>
    <row r="3" spans="1:32">
      <c r="B3" s="325" t="s">
        <v>133</v>
      </c>
      <c r="C3" s="325"/>
      <c r="D3" s="325"/>
      <c r="E3" s="325"/>
      <c r="F3" s="325"/>
      <c r="G3" s="325"/>
      <c r="H3" s="325"/>
      <c r="I3" s="325"/>
      <c r="J3" s="325"/>
      <c r="K3" s="325"/>
      <c r="L3" s="325"/>
      <c r="M3" s="325"/>
      <c r="N3" s="325"/>
      <c r="O3" s="325"/>
      <c r="P3" s="325"/>
      <c r="Q3" s="325"/>
      <c r="R3" s="325"/>
      <c r="S3" s="325"/>
      <c r="T3" s="325"/>
      <c r="U3" s="117"/>
    </row>
    <row r="4" spans="1:32">
      <c r="B4" s="325" t="s">
        <v>205</v>
      </c>
      <c r="C4" s="325"/>
      <c r="D4" s="325"/>
      <c r="E4" s="325"/>
      <c r="F4" s="325"/>
      <c r="G4" s="325"/>
      <c r="H4" s="325"/>
      <c r="I4" s="325"/>
      <c r="J4" s="325"/>
      <c r="K4" s="325"/>
      <c r="L4" s="325"/>
      <c r="M4" s="325"/>
      <c r="N4" s="325"/>
      <c r="O4" s="325"/>
      <c r="P4" s="325"/>
      <c r="Q4" s="325"/>
      <c r="R4" s="325"/>
      <c r="S4" s="325"/>
      <c r="T4" s="325"/>
      <c r="U4" s="117"/>
    </row>
    <row r="5" spans="1:32">
      <c r="C5" s="337" t="s">
        <v>186</v>
      </c>
      <c r="D5" s="337"/>
      <c r="E5" s="337"/>
      <c r="F5" s="337"/>
      <c r="G5" s="337"/>
      <c r="H5" s="337"/>
      <c r="I5" s="337"/>
      <c r="J5" s="337"/>
      <c r="K5" s="337"/>
      <c r="L5" s="337" t="s">
        <v>187</v>
      </c>
      <c r="M5" s="337"/>
      <c r="N5" s="337"/>
      <c r="O5" s="337"/>
      <c r="P5" s="337"/>
      <c r="Q5" s="337"/>
      <c r="R5" s="337"/>
      <c r="S5" s="337"/>
      <c r="T5" s="337"/>
      <c r="U5" s="120"/>
      <c r="V5" s="119"/>
    </row>
    <row r="6" spans="1:32" ht="25.5">
      <c r="B6" s="121" t="s">
        <v>126</v>
      </c>
      <c r="C6" s="122" t="s">
        <v>145</v>
      </c>
      <c r="D6" s="123" t="s">
        <v>22</v>
      </c>
      <c r="E6" s="123" t="s">
        <v>21</v>
      </c>
      <c r="F6" s="123" t="s">
        <v>125</v>
      </c>
      <c r="G6" s="123" t="s">
        <v>18</v>
      </c>
      <c r="H6" s="123" t="s">
        <v>255</v>
      </c>
      <c r="I6" s="123" t="s">
        <v>17</v>
      </c>
      <c r="J6" s="123" t="s">
        <v>16</v>
      </c>
      <c r="K6" s="124" t="s">
        <v>14</v>
      </c>
      <c r="L6" s="122" t="s">
        <v>145</v>
      </c>
      <c r="M6" s="123" t="s">
        <v>22</v>
      </c>
      <c r="N6" s="123" t="s">
        <v>21</v>
      </c>
      <c r="O6" s="123" t="s">
        <v>125</v>
      </c>
      <c r="P6" s="123" t="s">
        <v>18</v>
      </c>
      <c r="Q6" s="123" t="s">
        <v>255</v>
      </c>
      <c r="R6" s="123" t="s">
        <v>17</v>
      </c>
      <c r="S6" s="123" t="s">
        <v>16</v>
      </c>
      <c r="T6" s="124" t="s">
        <v>14</v>
      </c>
      <c r="U6" s="93"/>
      <c r="V6" s="119"/>
      <c r="Y6" s="240" t="s">
        <v>145</v>
      </c>
      <c r="Z6" s="240" t="s">
        <v>22</v>
      </c>
      <c r="AA6" s="240" t="s">
        <v>21</v>
      </c>
      <c r="AB6" s="240" t="s">
        <v>125</v>
      </c>
      <c r="AC6" s="240" t="s">
        <v>18</v>
      </c>
      <c r="AD6" s="240" t="s">
        <v>17</v>
      </c>
      <c r="AE6" s="240" t="s">
        <v>16</v>
      </c>
      <c r="AF6" s="240" t="s">
        <v>14</v>
      </c>
    </row>
    <row r="7" spans="1:32">
      <c r="B7" s="231">
        <v>43350</v>
      </c>
      <c r="C7" s="198">
        <v>890</v>
      </c>
      <c r="D7" s="206">
        <v>1032</v>
      </c>
      <c r="E7" s="206">
        <v>993.5</v>
      </c>
      <c r="F7" s="206">
        <v>966</v>
      </c>
      <c r="G7" s="206">
        <v>1019.5</v>
      </c>
      <c r="H7" s="206">
        <v>977.5</v>
      </c>
      <c r="I7" s="206">
        <v>1007</v>
      </c>
      <c r="J7" s="206">
        <v>947</v>
      </c>
      <c r="K7" s="232">
        <v>1029.5</v>
      </c>
      <c r="L7" s="198">
        <v>758</v>
      </c>
      <c r="M7" s="206">
        <v>709.5</v>
      </c>
      <c r="N7" s="206">
        <v>663.5</v>
      </c>
      <c r="O7" s="206">
        <v>680</v>
      </c>
      <c r="P7" s="206">
        <v>544</v>
      </c>
      <c r="Q7" s="206">
        <v>650</v>
      </c>
      <c r="R7" s="206">
        <v>541.5</v>
      </c>
      <c r="S7" s="206">
        <v>528</v>
      </c>
      <c r="T7" s="232">
        <v>712.5</v>
      </c>
      <c r="U7" s="94"/>
      <c r="V7" s="119"/>
      <c r="Y7" s="233">
        <f>+IF(L7="","",((C7-L7)/L7))</f>
        <v>0.17414248021108181</v>
      </c>
      <c r="Z7" s="233">
        <f>+IF(M7="","",((D7-M7)/M7))</f>
        <v>0.45454545454545453</v>
      </c>
      <c r="AA7" s="233">
        <f>+IF(N7="","",((E7-N7)/N7))</f>
        <v>0.49736247174076864</v>
      </c>
      <c r="AB7" s="233">
        <f>+IF(O7="","",((F7-O7)/O7))</f>
        <v>0.42058823529411765</v>
      </c>
      <c r="AC7" s="233">
        <f>+IF(P7="","",((G7-P7)/P7))</f>
        <v>0.87408088235294112</v>
      </c>
      <c r="AD7" s="233">
        <f t="shared" ref="AD7:AD20" si="0">+IF(R7="","",((I7-R7)/R7))</f>
        <v>0.85964912280701755</v>
      </c>
      <c r="AE7" s="233">
        <f t="shared" ref="AE7:AE20" si="1">+IF(S7="","",((J7-S7)/S7))</f>
        <v>0.79356060606060608</v>
      </c>
      <c r="AF7" s="233">
        <f t="shared" ref="AF7:AF20" si="2">+IF(T7="","",((K7-T7)/T7))</f>
        <v>0.44491228070175437</v>
      </c>
    </row>
    <row r="8" spans="1:32">
      <c r="B8" s="125">
        <v>43357</v>
      </c>
      <c r="C8" s="126">
        <v>990</v>
      </c>
      <c r="D8" s="75">
        <v>1118</v>
      </c>
      <c r="E8" s="75">
        <v>999</v>
      </c>
      <c r="F8" s="75">
        <v>1027</v>
      </c>
      <c r="G8" s="75">
        <v>1087</v>
      </c>
      <c r="H8" s="75">
        <v>1196.5</v>
      </c>
      <c r="I8" s="75">
        <v>1018.5</v>
      </c>
      <c r="J8" s="75">
        <v>965</v>
      </c>
      <c r="K8" s="127">
        <v>1124</v>
      </c>
      <c r="L8" s="126">
        <v>764</v>
      </c>
      <c r="M8" s="75">
        <v>703</v>
      </c>
      <c r="N8" s="75">
        <v>654</v>
      </c>
      <c r="O8" s="75">
        <v>670</v>
      </c>
      <c r="P8" s="75">
        <v>554.5</v>
      </c>
      <c r="Q8" s="75">
        <v>669</v>
      </c>
      <c r="R8" s="75">
        <v>548</v>
      </c>
      <c r="S8" s="75">
        <v>538</v>
      </c>
      <c r="T8" s="127">
        <v>644</v>
      </c>
      <c r="U8" s="94"/>
      <c r="V8" s="119"/>
      <c r="Y8" s="233">
        <f t="shared" ref="Y8:Y25" si="3">+IF(L8="","",((C8-L8)/L8))</f>
        <v>0.29581151832460734</v>
      </c>
      <c r="Z8" s="233">
        <f t="shared" ref="Z8:Z20" si="4">+IF(M8="","",((D8-M8)/M8))</f>
        <v>0.59032716927453766</v>
      </c>
      <c r="AA8" s="233">
        <f t="shared" ref="AA8:AA20" si="5">+IF(N8="","",((E8-N8)/N8))</f>
        <v>0.52752293577981646</v>
      </c>
      <c r="AB8" s="233">
        <f t="shared" ref="AB8:AB20" si="6">+IF(O8="","",((F8-O8)/O8))</f>
        <v>0.53283582089552239</v>
      </c>
      <c r="AC8" s="233">
        <f t="shared" ref="AC8:AC20" si="7">+IF(P8="","",((G8-P8)/P8))</f>
        <v>0.96032461677186653</v>
      </c>
      <c r="AD8" s="233">
        <f t="shared" si="0"/>
        <v>0.85857664233576647</v>
      </c>
      <c r="AE8" s="233">
        <f t="shared" si="1"/>
        <v>0.79368029739776946</v>
      </c>
      <c r="AF8" s="233">
        <f t="shared" si="2"/>
        <v>0.74534161490683226</v>
      </c>
    </row>
    <row r="9" spans="1:32">
      <c r="B9" s="125">
        <v>43364</v>
      </c>
      <c r="C9" s="126">
        <v>990</v>
      </c>
      <c r="D9" s="75">
        <v>1390</v>
      </c>
      <c r="E9" s="75">
        <v>940</v>
      </c>
      <c r="F9" s="75">
        <v>1036</v>
      </c>
      <c r="G9" s="75">
        <v>1190</v>
      </c>
      <c r="H9" s="75">
        <v>965</v>
      </c>
      <c r="I9" s="75">
        <v>990</v>
      </c>
      <c r="J9" s="75">
        <v>990</v>
      </c>
      <c r="K9" s="127">
        <v>1205</v>
      </c>
      <c r="L9" s="126">
        <v>733.5</v>
      </c>
      <c r="M9" s="75">
        <v>731.5</v>
      </c>
      <c r="N9" s="75"/>
      <c r="O9" s="75">
        <v>757.5</v>
      </c>
      <c r="P9" s="75"/>
      <c r="Q9" s="75">
        <v>575</v>
      </c>
      <c r="R9" s="75"/>
      <c r="S9" s="75"/>
      <c r="T9" s="127">
        <v>650</v>
      </c>
      <c r="U9" s="94"/>
      <c r="V9" s="119"/>
      <c r="Y9" s="233">
        <f t="shared" si="3"/>
        <v>0.34969325153374231</v>
      </c>
      <c r="Z9" s="233">
        <f t="shared" si="4"/>
        <v>0.9002050580997949</v>
      </c>
      <c r="AA9" s="233" t="str">
        <f t="shared" si="5"/>
        <v/>
      </c>
      <c r="AB9" s="233">
        <f t="shared" si="6"/>
        <v>0.36765676567656763</v>
      </c>
      <c r="AC9" s="233" t="str">
        <f t="shared" si="7"/>
        <v/>
      </c>
      <c r="AD9" s="233" t="str">
        <f t="shared" si="0"/>
        <v/>
      </c>
      <c r="AE9" s="233" t="str">
        <f t="shared" si="1"/>
        <v/>
      </c>
      <c r="AF9" s="233">
        <f t="shared" si="2"/>
        <v>0.85384615384615381</v>
      </c>
    </row>
    <row r="10" spans="1:32">
      <c r="B10" s="125">
        <v>43371</v>
      </c>
      <c r="C10" s="126">
        <v>1190</v>
      </c>
      <c r="D10" s="75">
        <v>1251</v>
      </c>
      <c r="E10" s="75">
        <v>1044</v>
      </c>
      <c r="F10" s="75">
        <v>1101</v>
      </c>
      <c r="G10" s="75">
        <v>1109.5</v>
      </c>
      <c r="H10" s="75">
        <v>1218</v>
      </c>
      <c r="I10" s="75">
        <v>1042</v>
      </c>
      <c r="J10" s="75">
        <v>1164.5</v>
      </c>
      <c r="K10" s="127">
        <v>1184.5</v>
      </c>
      <c r="L10" s="126">
        <v>764</v>
      </c>
      <c r="M10" s="75">
        <v>755</v>
      </c>
      <c r="N10" s="75">
        <v>708</v>
      </c>
      <c r="O10" s="75">
        <v>736.5</v>
      </c>
      <c r="P10" s="75">
        <v>601.5</v>
      </c>
      <c r="Q10" s="75">
        <v>644</v>
      </c>
      <c r="R10" s="75">
        <v>504</v>
      </c>
      <c r="S10" s="75">
        <v>660</v>
      </c>
      <c r="T10" s="127">
        <v>669</v>
      </c>
      <c r="U10" s="94"/>
      <c r="V10" s="119"/>
      <c r="Y10" s="233">
        <f t="shared" si="3"/>
        <v>0.55759162303664922</v>
      </c>
      <c r="Z10" s="233">
        <f t="shared" si="4"/>
        <v>0.65695364238410592</v>
      </c>
      <c r="AA10" s="233">
        <f t="shared" si="5"/>
        <v>0.47457627118644069</v>
      </c>
      <c r="AB10" s="233">
        <f t="shared" si="6"/>
        <v>0.49490835030549896</v>
      </c>
      <c r="AC10" s="233">
        <f t="shared" si="7"/>
        <v>0.84455527847049039</v>
      </c>
      <c r="AD10" s="233">
        <f t="shared" si="0"/>
        <v>1.0674603174603174</v>
      </c>
      <c r="AE10" s="233">
        <f t="shared" si="1"/>
        <v>0.7643939393939394</v>
      </c>
      <c r="AF10" s="233">
        <f t="shared" si="2"/>
        <v>0.77055306427503734</v>
      </c>
    </row>
    <row r="11" spans="1:32">
      <c r="B11" s="125">
        <v>43378</v>
      </c>
      <c r="C11" s="126">
        <v>1423</v>
      </c>
      <c r="D11" s="75">
        <v>1313</v>
      </c>
      <c r="E11" s="75">
        <v>1218.5</v>
      </c>
      <c r="F11" s="75">
        <v>1300</v>
      </c>
      <c r="G11" s="75">
        <v>1229</v>
      </c>
      <c r="H11" s="75">
        <v>1363</v>
      </c>
      <c r="I11" s="75">
        <v>1012.5</v>
      </c>
      <c r="J11" s="75">
        <v>1113.5</v>
      </c>
      <c r="K11" s="127">
        <v>1332</v>
      </c>
      <c r="L11" s="126">
        <v>817</v>
      </c>
      <c r="M11" s="75">
        <v>851</v>
      </c>
      <c r="N11" s="75">
        <v>775</v>
      </c>
      <c r="O11" s="75">
        <v>820.5</v>
      </c>
      <c r="P11" s="75">
        <v>627</v>
      </c>
      <c r="Q11" s="75">
        <v>637.5</v>
      </c>
      <c r="R11" s="75">
        <v>523</v>
      </c>
      <c r="S11" s="75">
        <v>646</v>
      </c>
      <c r="T11" s="127">
        <v>856.5</v>
      </c>
      <c r="U11" s="94"/>
      <c r="V11" s="119"/>
      <c r="Y11" s="233">
        <f t="shared" si="3"/>
        <v>0.74173806609547122</v>
      </c>
      <c r="Z11" s="233">
        <f t="shared" si="4"/>
        <v>0.54289071680376033</v>
      </c>
      <c r="AA11" s="233">
        <f t="shared" si="5"/>
        <v>0.57225806451612904</v>
      </c>
      <c r="AB11" s="233">
        <f t="shared" si="6"/>
        <v>0.58439975624619134</v>
      </c>
      <c r="AC11" s="233">
        <f t="shared" si="7"/>
        <v>0.96012759170653905</v>
      </c>
      <c r="AD11" s="233">
        <f t="shared" si="0"/>
        <v>0.93594646271510518</v>
      </c>
      <c r="AE11" s="233">
        <f t="shared" si="1"/>
        <v>0.72368421052631582</v>
      </c>
      <c r="AF11" s="233">
        <f t="shared" si="2"/>
        <v>0.55516637478108577</v>
      </c>
    </row>
    <row r="12" spans="1:32">
      <c r="B12" s="125">
        <v>43385</v>
      </c>
      <c r="C12" s="126">
        <v>1200</v>
      </c>
      <c r="D12" s="75">
        <v>1305</v>
      </c>
      <c r="E12" s="75">
        <v>1294</v>
      </c>
      <c r="F12" s="75">
        <v>1341.5</v>
      </c>
      <c r="G12" s="75">
        <v>1467.5</v>
      </c>
      <c r="H12" s="75">
        <v>1335</v>
      </c>
      <c r="I12" s="75">
        <v>1205.5</v>
      </c>
      <c r="J12" s="75">
        <v>1238.5</v>
      </c>
      <c r="K12" s="127">
        <v>1271</v>
      </c>
      <c r="L12" s="126">
        <v>880</v>
      </c>
      <c r="M12" s="75">
        <v>898</v>
      </c>
      <c r="N12" s="75">
        <v>787.5</v>
      </c>
      <c r="O12" s="75">
        <v>840.5</v>
      </c>
      <c r="P12" s="75">
        <v>644</v>
      </c>
      <c r="Q12" s="75">
        <v>675</v>
      </c>
      <c r="R12" s="75">
        <v>526</v>
      </c>
      <c r="S12" s="75">
        <v>639</v>
      </c>
      <c r="T12" s="127">
        <v>862.5</v>
      </c>
      <c r="U12" s="94"/>
      <c r="V12" s="119"/>
      <c r="Y12" s="233">
        <f t="shared" si="3"/>
        <v>0.36363636363636365</v>
      </c>
      <c r="Z12" s="233">
        <f t="shared" si="4"/>
        <v>0.4532293986636971</v>
      </c>
      <c r="AA12" s="233">
        <f t="shared" si="5"/>
        <v>0.64317460317460318</v>
      </c>
      <c r="AB12" s="233">
        <f t="shared" si="6"/>
        <v>0.59607376561570491</v>
      </c>
      <c r="AC12" s="233">
        <f t="shared" si="7"/>
        <v>1.2787267080745341</v>
      </c>
      <c r="AD12" s="233">
        <f t="shared" si="0"/>
        <v>1.2918250950570342</v>
      </c>
      <c r="AE12" s="233">
        <f t="shared" si="1"/>
        <v>0.93818466353677621</v>
      </c>
      <c r="AF12" s="233">
        <f t="shared" si="2"/>
        <v>0.47362318840579709</v>
      </c>
    </row>
    <row r="13" spans="1:32">
      <c r="B13" s="125">
        <v>43392</v>
      </c>
      <c r="C13" s="126">
        <v>1540</v>
      </c>
      <c r="D13" s="75">
        <v>1321</v>
      </c>
      <c r="E13" s="75">
        <v>1502</v>
      </c>
      <c r="F13" s="75">
        <v>1436.5</v>
      </c>
      <c r="G13" s="75">
        <v>1284.5</v>
      </c>
      <c r="H13" s="75">
        <v>1402.5</v>
      </c>
      <c r="I13" s="75">
        <v>1440</v>
      </c>
      <c r="J13" s="75">
        <v>1251</v>
      </c>
      <c r="K13" s="127">
        <v>1404</v>
      </c>
      <c r="L13" s="126">
        <v>815.5</v>
      </c>
      <c r="M13" s="75">
        <v>825</v>
      </c>
      <c r="N13" s="75">
        <v>791</v>
      </c>
      <c r="O13" s="75">
        <v>829.5</v>
      </c>
      <c r="P13" s="75">
        <v>824</v>
      </c>
      <c r="Q13" s="75">
        <v>700</v>
      </c>
      <c r="R13" s="75">
        <v>581</v>
      </c>
      <c r="S13" s="75">
        <v>656</v>
      </c>
      <c r="T13" s="127">
        <v>916.5</v>
      </c>
      <c r="U13" s="94"/>
      <c r="V13" s="119"/>
      <c r="Y13" s="233">
        <f t="shared" si="3"/>
        <v>0.88841201716738194</v>
      </c>
      <c r="Z13" s="233">
        <f t="shared" si="4"/>
        <v>0.6012121212121212</v>
      </c>
      <c r="AA13" s="233">
        <f t="shared" si="5"/>
        <v>0.89886219974715553</v>
      </c>
      <c r="AB13" s="233">
        <f t="shared" si="6"/>
        <v>0.73176612417118747</v>
      </c>
      <c r="AC13" s="233">
        <f t="shared" si="7"/>
        <v>0.55885922330097082</v>
      </c>
      <c r="AD13" s="233">
        <f t="shared" si="0"/>
        <v>1.4784853700516352</v>
      </c>
      <c r="AE13" s="233">
        <f t="shared" si="1"/>
        <v>0.90701219512195119</v>
      </c>
      <c r="AF13" s="233">
        <f t="shared" si="2"/>
        <v>0.53191489361702127</v>
      </c>
    </row>
    <row r="14" spans="1:32">
      <c r="B14" s="125">
        <v>43399</v>
      </c>
      <c r="C14" s="126">
        <v>1572</v>
      </c>
      <c r="D14" s="75">
        <v>1643</v>
      </c>
      <c r="E14" s="75">
        <v>1411</v>
      </c>
      <c r="F14" s="75">
        <v>1503.5</v>
      </c>
      <c r="G14" s="75">
        <v>1592.5</v>
      </c>
      <c r="H14" s="75">
        <v>1341</v>
      </c>
      <c r="I14" s="75">
        <v>1434.5</v>
      </c>
      <c r="J14" s="75">
        <v>1329</v>
      </c>
      <c r="K14" s="127">
        <v>1581.5</v>
      </c>
      <c r="L14" s="126">
        <v>842</v>
      </c>
      <c r="M14" s="75">
        <v>760</v>
      </c>
      <c r="N14" s="75">
        <v>791</v>
      </c>
      <c r="O14" s="75">
        <v>818.5</v>
      </c>
      <c r="P14" s="75">
        <v>862.5</v>
      </c>
      <c r="Q14" s="75">
        <v>744</v>
      </c>
      <c r="R14" s="75">
        <v>622.5</v>
      </c>
      <c r="S14" s="75">
        <v>670</v>
      </c>
      <c r="T14" s="127">
        <v>900</v>
      </c>
      <c r="U14" s="94"/>
      <c r="V14" s="119"/>
      <c r="Y14" s="233">
        <f t="shared" si="3"/>
        <v>0.8669833729216152</v>
      </c>
      <c r="Z14" s="233">
        <f t="shared" si="4"/>
        <v>1.1618421052631578</v>
      </c>
      <c r="AA14" s="233">
        <f t="shared" si="5"/>
        <v>0.78381795195954485</v>
      </c>
      <c r="AB14" s="233">
        <f t="shared" si="6"/>
        <v>0.8368967623701894</v>
      </c>
      <c r="AC14" s="233">
        <f t="shared" si="7"/>
        <v>0.84637681159420286</v>
      </c>
      <c r="AD14" s="233">
        <f t="shared" si="0"/>
        <v>1.3044176706827308</v>
      </c>
      <c r="AE14" s="233">
        <f t="shared" si="1"/>
        <v>0.9835820895522388</v>
      </c>
      <c r="AF14" s="233">
        <f t="shared" si="2"/>
        <v>0.75722222222222224</v>
      </c>
    </row>
    <row r="15" spans="1:32">
      <c r="B15" s="125">
        <v>43406</v>
      </c>
      <c r="C15" s="126">
        <v>1590</v>
      </c>
      <c r="D15" s="75">
        <v>1597</v>
      </c>
      <c r="E15" s="75">
        <v>1604</v>
      </c>
      <c r="F15" s="75">
        <v>1616.5</v>
      </c>
      <c r="G15" s="75">
        <v>1623</v>
      </c>
      <c r="H15" s="75">
        <v>1350</v>
      </c>
      <c r="I15" s="75">
        <v>1577</v>
      </c>
      <c r="J15" s="75">
        <v>1510</v>
      </c>
      <c r="K15" s="127">
        <v>1618</v>
      </c>
      <c r="L15" s="126">
        <v>838</v>
      </c>
      <c r="M15" s="75">
        <v>734</v>
      </c>
      <c r="N15" s="75"/>
      <c r="O15" s="75">
        <v>778</v>
      </c>
      <c r="P15" s="75">
        <v>800</v>
      </c>
      <c r="Q15" s="75">
        <v>775</v>
      </c>
      <c r="R15" s="75">
        <v>600</v>
      </c>
      <c r="S15" s="75">
        <v>566</v>
      </c>
      <c r="T15" s="127">
        <v>900</v>
      </c>
      <c r="U15" s="94"/>
      <c r="V15" s="119"/>
      <c r="Y15" s="233">
        <f t="shared" si="3"/>
        <v>0.89737470167064437</v>
      </c>
      <c r="Z15" s="233">
        <f t="shared" si="4"/>
        <v>1.1757493188010899</v>
      </c>
      <c r="AA15" s="233" t="str">
        <f t="shared" si="5"/>
        <v/>
      </c>
      <c r="AB15" s="233">
        <f t="shared" si="6"/>
        <v>1.0777634961439588</v>
      </c>
      <c r="AC15" s="233">
        <f t="shared" si="7"/>
        <v>1.0287500000000001</v>
      </c>
      <c r="AD15" s="233">
        <f t="shared" si="0"/>
        <v>1.6283333333333334</v>
      </c>
      <c r="AE15" s="233">
        <f t="shared" si="1"/>
        <v>1.667844522968198</v>
      </c>
      <c r="AF15" s="233">
        <f t="shared" si="2"/>
        <v>0.79777777777777781</v>
      </c>
    </row>
    <row r="16" spans="1:32">
      <c r="B16" s="125">
        <v>43413</v>
      </c>
      <c r="C16" s="126">
        <v>1615</v>
      </c>
      <c r="D16" s="75">
        <v>1609</v>
      </c>
      <c r="E16" s="75">
        <v>1644.5</v>
      </c>
      <c r="F16" s="75">
        <v>1630.5</v>
      </c>
      <c r="G16" s="75">
        <v>1668</v>
      </c>
      <c r="H16" s="75">
        <v>1537</v>
      </c>
      <c r="I16" s="75">
        <v>1473.5</v>
      </c>
      <c r="J16" s="75">
        <v>1338.5</v>
      </c>
      <c r="K16" s="127">
        <v>1642</v>
      </c>
      <c r="L16" s="126">
        <v>825</v>
      </c>
      <c r="M16" s="75">
        <v>738.5</v>
      </c>
      <c r="N16" s="75">
        <v>762.5</v>
      </c>
      <c r="O16" s="75">
        <v>729.5</v>
      </c>
      <c r="P16" s="75">
        <v>637.5</v>
      </c>
      <c r="Q16" s="75">
        <v>792</v>
      </c>
      <c r="R16" s="75">
        <v>611</v>
      </c>
      <c r="S16" s="75">
        <v>726</v>
      </c>
      <c r="T16" s="127">
        <v>1221</v>
      </c>
      <c r="U16" s="94"/>
      <c r="V16" s="119"/>
      <c r="Y16" s="233">
        <f t="shared" si="3"/>
        <v>0.95757575757575752</v>
      </c>
      <c r="Z16" s="233">
        <f t="shared" si="4"/>
        <v>1.1787406905890319</v>
      </c>
      <c r="AA16" s="233">
        <f t="shared" si="5"/>
        <v>1.1567213114754098</v>
      </c>
      <c r="AB16" s="233">
        <f t="shared" si="6"/>
        <v>1.2350925291295407</v>
      </c>
      <c r="AC16" s="233">
        <f t="shared" si="7"/>
        <v>1.6164705882352941</v>
      </c>
      <c r="AD16" s="233">
        <f t="shared" si="0"/>
        <v>1.4116202945990179</v>
      </c>
      <c r="AE16" s="233">
        <f t="shared" si="1"/>
        <v>0.84366391184572997</v>
      </c>
      <c r="AF16" s="233">
        <f t="shared" si="2"/>
        <v>0.34479934479934482</v>
      </c>
    </row>
    <row r="17" spans="2:33">
      <c r="B17" s="125">
        <v>43420</v>
      </c>
      <c r="C17" s="126">
        <v>1466.5</v>
      </c>
      <c r="D17" s="75">
        <v>1657</v>
      </c>
      <c r="E17" s="75">
        <v>1649</v>
      </c>
      <c r="F17" s="75">
        <v>1609.5</v>
      </c>
      <c r="G17" s="75">
        <v>1687.5</v>
      </c>
      <c r="H17" s="75">
        <v>1467</v>
      </c>
      <c r="I17" s="75">
        <v>1612.5</v>
      </c>
      <c r="J17" s="75">
        <v>1576</v>
      </c>
      <c r="K17" s="127">
        <v>1531</v>
      </c>
      <c r="L17" s="126">
        <v>825</v>
      </c>
      <c r="M17" s="75">
        <v>743</v>
      </c>
      <c r="N17" s="75">
        <v>684.5</v>
      </c>
      <c r="O17" s="75">
        <v>700</v>
      </c>
      <c r="P17" s="75">
        <v>571</v>
      </c>
      <c r="Q17" s="75">
        <v>544</v>
      </c>
      <c r="R17" s="75">
        <v>631</v>
      </c>
      <c r="S17" s="75">
        <v>894</v>
      </c>
      <c r="T17" s="127">
        <v>950</v>
      </c>
      <c r="U17" s="94"/>
      <c r="V17" s="119"/>
      <c r="Y17" s="233">
        <f t="shared" si="3"/>
        <v>0.77757575757575759</v>
      </c>
      <c r="Z17" s="233">
        <f t="shared" si="4"/>
        <v>1.2301480484522207</v>
      </c>
      <c r="AA17" s="233">
        <f t="shared" si="5"/>
        <v>1.4090577063550036</v>
      </c>
      <c r="AB17" s="233">
        <f t="shared" si="6"/>
        <v>1.2992857142857144</v>
      </c>
      <c r="AC17" s="233">
        <f t="shared" si="7"/>
        <v>1.9553415061295971</v>
      </c>
      <c r="AD17" s="233">
        <f t="shared" si="0"/>
        <v>1.5554675118858954</v>
      </c>
      <c r="AE17" s="233">
        <f t="shared" si="1"/>
        <v>0.76286353467561518</v>
      </c>
      <c r="AF17" s="233">
        <f t="shared" si="2"/>
        <v>0.611578947368421</v>
      </c>
    </row>
    <row r="18" spans="2:33">
      <c r="B18" s="125">
        <v>43427</v>
      </c>
      <c r="C18" s="126">
        <v>1605</v>
      </c>
      <c r="D18" s="75">
        <v>1671</v>
      </c>
      <c r="E18" s="75">
        <v>1684</v>
      </c>
      <c r="F18" s="75">
        <v>1678.5</v>
      </c>
      <c r="G18" s="75">
        <v>1690</v>
      </c>
      <c r="H18" s="75">
        <v>1494.5</v>
      </c>
      <c r="I18" s="75">
        <v>1544.5</v>
      </c>
      <c r="J18" s="75">
        <v>1457</v>
      </c>
      <c r="K18" s="127">
        <v>1631</v>
      </c>
      <c r="L18" s="126">
        <v>820</v>
      </c>
      <c r="M18" s="75">
        <v>742.5</v>
      </c>
      <c r="N18" s="75">
        <v>556.5</v>
      </c>
      <c r="O18" s="75">
        <v>597</v>
      </c>
      <c r="P18" s="75">
        <v>546</v>
      </c>
      <c r="Q18" s="75">
        <v>534</v>
      </c>
      <c r="R18" s="75">
        <v>607</v>
      </c>
      <c r="S18" s="75">
        <v>694</v>
      </c>
      <c r="T18" s="127">
        <v>908.5</v>
      </c>
      <c r="U18" s="94"/>
      <c r="V18" s="119"/>
      <c r="Y18" s="233">
        <f t="shared" si="3"/>
        <v>0.95731707317073167</v>
      </c>
      <c r="Z18" s="233">
        <f t="shared" si="4"/>
        <v>1.2505050505050506</v>
      </c>
      <c r="AA18" s="233">
        <f t="shared" si="5"/>
        <v>2.0260557053009882</v>
      </c>
      <c r="AB18" s="233">
        <f t="shared" si="6"/>
        <v>1.8115577889447236</v>
      </c>
      <c r="AC18" s="233">
        <f t="shared" si="7"/>
        <v>2.0952380952380953</v>
      </c>
      <c r="AD18" s="233">
        <f t="shared" si="0"/>
        <v>1.544481054365733</v>
      </c>
      <c r="AE18" s="233">
        <f t="shared" si="1"/>
        <v>1.0994236311239194</v>
      </c>
      <c r="AF18" s="233">
        <f t="shared" si="2"/>
        <v>0.79526692350027517</v>
      </c>
    </row>
    <row r="19" spans="2:33">
      <c r="B19" s="125">
        <v>43434</v>
      </c>
      <c r="C19" s="126">
        <v>1661.5</v>
      </c>
      <c r="D19" s="75">
        <v>1621</v>
      </c>
      <c r="E19" s="75">
        <v>1686</v>
      </c>
      <c r="F19" s="75">
        <v>1683.5</v>
      </c>
      <c r="G19" s="75">
        <v>1677.5</v>
      </c>
      <c r="H19" s="75">
        <v>1545</v>
      </c>
      <c r="I19" s="75">
        <v>1592.5</v>
      </c>
      <c r="J19" s="75">
        <v>1482</v>
      </c>
      <c r="K19" s="127">
        <v>1663.5</v>
      </c>
      <c r="L19" s="126">
        <v>810</v>
      </c>
      <c r="M19" s="75">
        <v>664.5</v>
      </c>
      <c r="N19" s="75">
        <v>494</v>
      </c>
      <c r="O19" s="75">
        <v>507.5</v>
      </c>
      <c r="P19" s="75">
        <v>466.5</v>
      </c>
      <c r="Q19" s="75">
        <v>419</v>
      </c>
      <c r="R19" s="75">
        <v>618</v>
      </c>
      <c r="S19" s="75">
        <v>669</v>
      </c>
      <c r="T19" s="127">
        <v>704</v>
      </c>
      <c r="U19" s="94"/>
      <c r="V19" s="119"/>
      <c r="Y19" s="233">
        <f t="shared" si="3"/>
        <v>1.0512345679012345</v>
      </c>
      <c r="Z19" s="233">
        <f t="shared" si="4"/>
        <v>1.4394281414597441</v>
      </c>
      <c r="AA19" s="233">
        <f t="shared" si="5"/>
        <v>2.4129554655870447</v>
      </c>
      <c r="AB19" s="233">
        <f t="shared" si="6"/>
        <v>2.317241379310345</v>
      </c>
      <c r="AC19" s="233">
        <f t="shared" si="7"/>
        <v>2.5959271168274385</v>
      </c>
      <c r="AD19" s="233">
        <f t="shared" si="0"/>
        <v>1.5768608414239482</v>
      </c>
      <c r="AE19" s="233">
        <f t="shared" si="1"/>
        <v>1.2152466367713004</v>
      </c>
      <c r="AF19" s="233">
        <f t="shared" si="2"/>
        <v>1.3629261363636365</v>
      </c>
    </row>
    <row r="20" spans="2:33">
      <c r="B20" s="125">
        <v>43441</v>
      </c>
      <c r="C20" s="126">
        <v>1565</v>
      </c>
      <c r="D20" s="75">
        <v>1547</v>
      </c>
      <c r="E20" s="75">
        <v>1655.5</v>
      </c>
      <c r="F20" s="75">
        <v>1607</v>
      </c>
      <c r="G20" s="75">
        <v>1600</v>
      </c>
      <c r="H20" s="75">
        <v>1425</v>
      </c>
      <c r="I20" s="75">
        <v>1594</v>
      </c>
      <c r="J20" s="75">
        <v>1628</v>
      </c>
      <c r="K20" s="127">
        <v>1756.5</v>
      </c>
      <c r="L20" s="126">
        <v>740</v>
      </c>
      <c r="M20" s="75">
        <v>658.5</v>
      </c>
      <c r="N20" s="75">
        <v>413</v>
      </c>
      <c r="O20" s="75">
        <v>426</v>
      </c>
      <c r="P20" s="75">
        <v>435.5</v>
      </c>
      <c r="Q20" s="75">
        <v>325</v>
      </c>
      <c r="R20" s="75">
        <v>513</v>
      </c>
      <c r="S20" s="75">
        <v>619</v>
      </c>
      <c r="T20" s="127">
        <v>716.5</v>
      </c>
      <c r="U20" s="94"/>
      <c r="V20" s="119"/>
      <c r="Y20" s="233">
        <f t="shared" si="3"/>
        <v>1.1148648648648649</v>
      </c>
      <c r="Z20" s="233">
        <f t="shared" si="4"/>
        <v>1.3492786636294609</v>
      </c>
      <c r="AA20" s="233">
        <f t="shared" si="5"/>
        <v>3.0084745762711864</v>
      </c>
      <c r="AB20" s="233">
        <f t="shared" si="6"/>
        <v>2.772300469483568</v>
      </c>
      <c r="AC20" s="233">
        <f t="shared" si="7"/>
        <v>2.6739380022962114</v>
      </c>
      <c r="AD20" s="233">
        <f t="shared" si="0"/>
        <v>2.1072124756335282</v>
      </c>
      <c r="AE20" s="233">
        <f t="shared" si="1"/>
        <v>1.630048465266559</v>
      </c>
      <c r="AF20" s="233">
        <f t="shared" si="2"/>
        <v>1.4515003489183531</v>
      </c>
    </row>
    <row r="21" spans="2:33" s="162" customFormat="1">
      <c r="B21" s="125">
        <v>43448</v>
      </c>
      <c r="C21" s="126">
        <v>1600</v>
      </c>
      <c r="D21" s="75">
        <v>1590</v>
      </c>
      <c r="E21" s="75">
        <v>1650</v>
      </c>
      <c r="F21" s="75">
        <v>1591.5</v>
      </c>
      <c r="G21" s="75">
        <v>1588</v>
      </c>
      <c r="H21" s="75">
        <v>1150</v>
      </c>
      <c r="I21" s="75">
        <v>1655.5</v>
      </c>
      <c r="J21" s="75">
        <v>1361.5</v>
      </c>
      <c r="K21" s="127">
        <v>1601</v>
      </c>
      <c r="L21" s="126">
        <v>626</v>
      </c>
      <c r="M21" s="75">
        <v>533.5</v>
      </c>
      <c r="N21" s="75">
        <v>390</v>
      </c>
      <c r="O21" s="75">
        <v>415.5</v>
      </c>
      <c r="P21" s="75">
        <v>374.5</v>
      </c>
      <c r="Q21" s="75">
        <v>256.5</v>
      </c>
      <c r="R21" s="75">
        <v>480</v>
      </c>
      <c r="S21" s="75">
        <v>489</v>
      </c>
      <c r="T21" s="127">
        <v>591.5</v>
      </c>
      <c r="U21" s="94"/>
      <c r="V21" s="119"/>
      <c r="W21" s="108"/>
      <c r="X21" s="237"/>
      <c r="Y21" s="233"/>
      <c r="Z21" s="233"/>
      <c r="AA21" s="233"/>
      <c r="AB21" s="233"/>
      <c r="AC21" s="233"/>
      <c r="AD21" s="233"/>
      <c r="AE21" s="233"/>
      <c r="AF21" s="233"/>
      <c r="AG21" s="108"/>
    </row>
    <row r="22" spans="2:33" s="162" customFormat="1">
      <c r="B22" s="125">
        <v>43455</v>
      </c>
      <c r="C22" s="126">
        <v>1590</v>
      </c>
      <c r="D22" s="75">
        <v>1593</v>
      </c>
      <c r="E22" s="75">
        <v>1558.5</v>
      </c>
      <c r="F22" s="75">
        <v>1579</v>
      </c>
      <c r="G22" s="75">
        <v>1635</v>
      </c>
      <c r="H22" s="75">
        <v>1499</v>
      </c>
      <c r="I22" s="75">
        <v>1663.5</v>
      </c>
      <c r="J22" s="75">
        <v>1428</v>
      </c>
      <c r="K22" s="127">
        <v>1615</v>
      </c>
      <c r="L22" s="126">
        <v>700</v>
      </c>
      <c r="M22" s="75">
        <v>508</v>
      </c>
      <c r="N22" s="75">
        <v>359.5</v>
      </c>
      <c r="O22" s="75">
        <v>437.5</v>
      </c>
      <c r="P22" s="75">
        <v>392</v>
      </c>
      <c r="Q22" s="75">
        <v>270.5</v>
      </c>
      <c r="R22" s="75">
        <v>465</v>
      </c>
      <c r="S22" s="75">
        <v>525</v>
      </c>
      <c r="T22" s="127">
        <v>500</v>
      </c>
      <c r="U22" s="94"/>
      <c r="V22" s="119"/>
      <c r="W22" s="108"/>
      <c r="X22" s="237"/>
      <c r="Y22" s="233"/>
      <c r="Z22" s="233"/>
      <c r="AA22" s="233"/>
      <c r="AB22" s="233"/>
      <c r="AC22" s="233"/>
      <c r="AD22" s="233"/>
      <c r="AE22" s="233"/>
      <c r="AF22" s="233"/>
      <c r="AG22" s="108"/>
    </row>
    <row r="23" spans="2:33" s="162" customFormat="1">
      <c r="B23" s="125">
        <v>43462</v>
      </c>
      <c r="C23" s="126">
        <v>1440</v>
      </c>
      <c r="D23" s="75">
        <v>1590</v>
      </c>
      <c r="E23" s="75">
        <v>1440</v>
      </c>
      <c r="F23" s="75">
        <v>1502.5</v>
      </c>
      <c r="G23" s="75">
        <v>1570.5</v>
      </c>
      <c r="H23" s="75">
        <v>1388.5</v>
      </c>
      <c r="I23" s="75">
        <v>1628</v>
      </c>
      <c r="J23" s="75">
        <v>1430</v>
      </c>
      <c r="K23" s="127">
        <v>1404</v>
      </c>
      <c r="L23" s="126">
        <v>563</v>
      </c>
      <c r="M23" s="75">
        <v>433</v>
      </c>
      <c r="N23" s="75">
        <v>408</v>
      </c>
      <c r="O23" s="75">
        <v>363.5</v>
      </c>
      <c r="P23" s="75">
        <v>381</v>
      </c>
      <c r="Q23" s="75"/>
      <c r="R23" s="75">
        <v>417</v>
      </c>
      <c r="S23" s="75">
        <v>450</v>
      </c>
      <c r="T23" s="127">
        <v>550</v>
      </c>
      <c r="U23" s="94"/>
      <c r="V23" s="119"/>
      <c r="W23" s="108"/>
      <c r="X23" s="237"/>
      <c r="Y23" s="233"/>
      <c r="Z23" s="233"/>
      <c r="AA23" s="233"/>
      <c r="AB23" s="233"/>
      <c r="AC23" s="233"/>
      <c r="AD23" s="233"/>
      <c r="AE23" s="233"/>
      <c r="AF23" s="233"/>
      <c r="AG23" s="108"/>
    </row>
    <row r="24" spans="2:33">
      <c r="B24" s="125">
        <v>43469</v>
      </c>
      <c r="C24" s="126">
        <v>1900</v>
      </c>
      <c r="D24" s="75">
        <v>1538</v>
      </c>
      <c r="E24" s="75">
        <v>1495</v>
      </c>
      <c r="F24" s="75">
        <v>1490</v>
      </c>
      <c r="G24" s="75">
        <v>1511</v>
      </c>
      <c r="H24" s="75">
        <v>1378</v>
      </c>
      <c r="I24" s="75">
        <v>1628</v>
      </c>
      <c r="J24" s="75">
        <v>1441</v>
      </c>
      <c r="K24" s="220">
        <v>1580</v>
      </c>
      <c r="L24" s="126">
        <v>425</v>
      </c>
      <c r="M24" s="75">
        <v>457.5</v>
      </c>
      <c r="N24" s="75">
        <v>322</v>
      </c>
      <c r="O24" s="75">
        <v>449.5</v>
      </c>
      <c r="P24" s="75">
        <v>358.5</v>
      </c>
      <c r="Q24" s="75">
        <v>225</v>
      </c>
      <c r="R24" s="75">
        <v>402.5</v>
      </c>
      <c r="S24" s="75">
        <v>411</v>
      </c>
      <c r="T24" s="127">
        <v>508.5</v>
      </c>
      <c r="U24" s="94"/>
      <c r="V24" s="119"/>
      <c r="Y24" s="233">
        <f t="shared" si="3"/>
        <v>3.4705882352941178</v>
      </c>
      <c r="Z24" s="233">
        <f t="shared" ref="Z24:AC25" si="8">+IF(M24="","",((D24-M24)/M24))</f>
        <v>2.3617486338797815</v>
      </c>
      <c r="AA24" s="233">
        <f t="shared" si="8"/>
        <v>3.6428571428571428</v>
      </c>
      <c r="AB24" s="233">
        <f t="shared" si="8"/>
        <v>2.3147942157953283</v>
      </c>
      <c r="AC24" s="233">
        <f t="shared" si="8"/>
        <v>3.2147838214783819</v>
      </c>
      <c r="AD24" s="233">
        <f t="shared" ref="AD24:AF25" si="9">+IF(R24="","",((I24-R24)/R24))</f>
        <v>3.0447204968944099</v>
      </c>
      <c r="AE24" s="233">
        <f t="shared" si="9"/>
        <v>2.5060827250608271</v>
      </c>
      <c r="AF24" s="233">
        <f t="shared" si="9"/>
        <v>2.1071779744346117</v>
      </c>
    </row>
    <row r="25" spans="2:33">
      <c r="B25" s="128">
        <v>43476</v>
      </c>
      <c r="C25" s="129">
        <v>1333</v>
      </c>
      <c r="D25" s="31">
        <v>1496</v>
      </c>
      <c r="E25" s="31">
        <v>1383.5</v>
      </c>
      <c r="F25" s="31">
        <v>1383</v>
      </c>
      <c r="G25" s="31">
        <v>1368</v>
      </c>
      <c r="H25" s="31">
        <v>1355</v>
      </c>
      <c r="I25" s="31">
        <v>1265.5</v>
      </c>
      <c r="J25" s="31">
        <v>1315.5</v>
      </c>
      <c r="K25" s="221">
        <v>1489</v>
      </c>
      <c r="L25" s="129">
        <v>467</v>
      </c>
      <c r="M25" s="31">
        <v>428.5</v>
      </c>
      <c r="N25" s="31">
        <v>325</v>
      </c>
      <c r="O25" s="31">
        <v>342</v>
      </c>
      <c r="P25" s="31">
        <v>361.5</v>
      </c>
      <c r="Q25" s="31">
        <v>246</v>
      </c>
      <c r="R25" s="31">
        <v>373</v>
      </c>
      <c r="S25" s="31">
        <v>430.5</v>
      </c>
      <c r="T25" s="130">
        <v>525</v>
      </c>
      <c r="U25" s="94"/>
      <c r="V25" s="119"/>
      <c r="W25" s="118"/>
      <c r="X25" s="238"/>
      <c r="Y25" s="233">
        <f t="shared" si="3"/>
        <v>1.854389721627409</v>
      </c>
      <c r="Z25" s="233">
        <f t="shared" si="8"/>
        <v>2.4912485414235706</v>
      </c>
      <c r="AA25" s="233">
        <f t="shared" si="8"/>
        <v>3.2569230769230768</v>
      </c>
      <c r="AB25" s="233">
        <f t="shared" si="8"/>
        <v>3.0438596491228069</v>
      </c>
      <c r="AC25" s="233">
        <f t="shared" si="8"/>
        <v>2.7842323651452281</v>
      </c>
      <c r="AD25" s="233">
        <f t="shared" si="9"/>
        <v>2.3927613941018766</v>
      </c>
      <c r="AE25" s="233">
        <f t="shared" si="9"/>
        <v>2.0557491289198606</v>
      </c>
      <c r="AF25" s="233">
        <f t="shared" si="9"/>
        <v>1.8361904761904762</v>
      </c>
    </row>
    <row r="26" spans="2:33">
      <c r="B26" s="336" t="s">
        <v>231</v>
      </c>
      <c r="C26" s="336"/>
      <c r="D26" s="336"/>
      <c r="E26" s="336"/>
      <c r="F26" s="336"/>
      <c r="G26" s="336"/>
      <c r="H26" s="336"/>
      <c r="I26" s="336"/>
      <c r="J26" s="336"/>
      <c r="K26" s="336"/>
      <c r="R26" s="39"/>
      <c r="S26" s="39"/>
      <c r="V26" s="131"/>
      <c r="W26" s="118"/>
    </row>
    <row r="27" spans="2:33">
      <c r="V27" s="119"/>
      <c r="X27" s="241" t="s">
        <v>190</v>
      </c>
      <c r="Y27" s="239">
        <f>+AVERAGE(C7:C25)</f>
        <v>1429.5263157894738</v>
      </c>
      <c r="Z27" s="239">
        <f>+AVERAGE(D7:D25)</f>
        <v>1467.4736842105262</v>
      </c>
      <c r="AA27" s="239">
        <f>+AVERAGE(E7:E25)</f>
        <v>1413.2631578947369</v>
      </c>
      <c r="AB27" s="239">
        <f>+AVERAGE(F7:F25)</f>
        <v>1425.421052631579</v>
      </c>
      <c r="AC27" s="239">
        <f>+AVERAGE(G7:G25)</f>
        <v>1452.5263157894738</v>
      </c>
      <c r="AD27" s="239">
        <f>+AVERAGE(I7:I25)</f>
        <v>1388.6578947368421</v>
      </c>
      <c r="AE27" s="239">
        <f>+AVERAGE(J7:J25)</f>
        <v>1314</v>
      </c>
      <c r="AF27" s="239">
        <f>+AVERAGE(K7:K25)</f>
        <v>1455.921052631579</v>
      </c>
    </row>
    <row r="28" spans="2:33">
      <c r="V28" s="119"/>
      <c r="X28" s="241" t="s">
        <v>191</v>
      </c>
      <c r="Y28" s="239">
        <f>+AVERAGE(L7:L25)</f>
        <v>737.52631578947364</v>
      </c>
      <c r="Z28" s="239">
        <f>+AVERAGE(M7:M25)</f>
        <v>677.60526315789468</v>
      </c>
      <c r="AA28" s="239">
        <f>+AVERAGE(N7:N25)</f>
        <v>581.47058823529414</v>
      </c>
      <c r="AB28" s="239">
        <f>+AVERAGE(O7:O25)</f>
        <v>626.26315789473688</v>
      </c>
      <c r="AC28" s="239">
        <f>+AVERAGE(P7:P25)</f>
        <v>554.52777777777783</v>
      </c>
      <c r="AD28" s="239">
        <f t="shared" ref="AD28:AF28" si="10">+AVERAGE(R7:R25)</f>
        <v>531.30555555555554</v>
      </c>
      <c r="AE28" s="239">
        <f t="shared" si="10"/>
        <v>600.58333333333337</v>
      </c>
      <c r="AF28" s="239">
        <f t="shared" si="10"/>
        <v>751.89473684210532</v>
      </c>
    </row>
    <row r="29" spans="2:33">
      <c r="V29" s="119"/>
      <c r="X29" s="241" t="s">
        <v>164</v>
      </c>
      <c r="Y29" s="233">
        <f>+Y27/Y28-1</f>
        <v>0.93827160493827177</v>
      </c>
      <c r="Z29" s="233">
        <f t="shared" ref="Z29:AF29" si="11">+Z27/Z28-1</f>
        <v>1.1656763369451242</v>
      </c>
      <c r="AA29" s="233">
        <f t="shared" si="11"/>
        <v>1.4304980965311609</v>
      </c>
      <c r="AB29" s="233">
        <f t="shared" si="11"/>
        <v>1.2760736196319016</v>
      </c>
      <c r="AC29" s="233">
        <f t="shared" si="11"/>
        <v>1.6193932459260156</v>
      </c>
      <c r="AD29" s="233">
        <f t="shared" si="11"/>
        <v>1.6136709473794277</v>
      </c>
      <c r="AE29" s="233">
        <f t="shared" si="11"/>
        <v>1.1878729013459135</v>
      </c>
      <c r="AF29" s="233">
        <f t="shared" si="11"/>
        <v>0.93633627327453439</v>
      </c>
    </row>
    <row r="30" spans="2:33">
      <c r="V30" s="119"/>
    </row>
    <row r="31" spans="2:33">
      <c r="V31" s="119"/>
    </row>
    <row r="32" spans="2:33">
      <c r="V32" s="119"/>
    </row>
    <row r="33" spans="3:22">
      <c r="V33" s="119"/>
    </row>
    <row r="34" spans="3:22">
      <c r="V34" s="119"/>
    </row>
    <row r="35" spans="3:22">
      <c r="V35" s="119"/>
    </row>
    <row r="46" spans="3:22">
      <c r="C46" s="33" t="s">
        <v>170</v>
      </c>
    </row>
    <row r="57" spans="6:6">
      <c r="F57" s="39"/>
    </row>
    <row r="58" spans="6:6">
      <c r="F58" s="39"/>
    </row>
    <row r="59" spans="6:6">
      <c r="F59" s="39"/>
    </row>
    <row r="60" spans="6:6">
      <c r="F60" s="39"/>
    </row>
  </sheetData>
  <mergeCells count="6">
    <mergeCell ref="B26:K26"/>
    <mergeCell ref="B2:T2"/>
    <mergeCell ref="B3:T3"/>
    <mergeCell ref="B4:T4"/>
    <mergeCell ref="C5:K5"/>
    <mergeCell ref="L5:T5"/>
  </mergeCells>
  <conditionalFormatting sqref="Y27:AF27">
    <cfRule type="top10" dxfId="5" priority="5" bottom="1" rank="1"/>
    <cfRule type="top10" dxfId="4" priority="6" rank="1"/>
  </conditionalFormatting>
  <conditionalFormatting sqref="Y28:AF28">
    <cfRule type="top10" dxfId="3" priority="3" bottom="1" rank="1"/>
    <cfRule type="top10" dxfId="2" priority="4" rank="1"/>
  </conditionalFormatting>
  <conditionalFormatting sqref="Y29:AF29">
    <cfRule type="top10" dxfId="1" priority="1" bottom="1" rank="1"/>
    <cfRule type="top10" dxfId="0" priority="2" rank="1"/>
  </conditionalFormatting>
  <hyperlinks>
    <hyperlink ref="V2" location="Índice!A1" display="Volver al índice" xr:uid="{00000000-0004-0000-0900-000000000000}"/>
  </hyperlinks>
  <printOptions horizontalCentered="1"/>
  <pageMargins left="0.23622047244094491" right="0.23622047244094491" top="0.74803149606299213" bottom="0.74803149606299213" header="0.31496062992125984" footer="0.31496062992125984"/>
  <pageSetup paperSize="122" scale="69" orientation="landscape" r:id="rId1"/>
  <headerFooter differentFirst="1">
    <oddFooter>&amp;C&amp;P</oddFooter>
  </headerFooter>
  <colBreaks count="1" manualBreakCount="1">
    <brk id="21" min="1" max="5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6"/>
  <sheetViews>
    <sheetView zoomScale="80" zoomScaleNormal="80" zoomScaleSheetLayoutView="80" zoomScalePageLayoutView="80" workbookViewId="0"/>
  </sheetViews>
  <sheetFormatPr baseColWidth="10" defaultColWidth="14.42578125" defaultRowHeight="12.75"/>
  <cols>
    <col min="1" max="1" width="1.42578125" style="20" customWidth="1"/>
    <col min="2" max="7" width="18.42578125" style="20" customWidth="1"/>
    <col min="8" max="16384" width="14.42578125" style="20"/>
  </cols>
  <sheetData>
    <row r="1" spans="1:8" ht="6" customHeight="1"/>
    <row r="2" spans="1:8">
      <c r="A2" s="2"/>
      <c r="C2" s="339" t="s">
        <v>13</v>
      </c>
      <c r="D2" s="339"/>
      <c r="E2" s="339"/>
      <c r="F2" s="339"/>
      <c r="H2" s="40" t="s">
        <v>136</v>
      </c>
    </row>
    <row r="3" spans="1:8">
      <c r="A3" s="2"/>
      <c r="C3" s="339" t="s">
        <v>114</v>
      </c>
      <c r="D3" s="339"/>
      <c r="E3" s="339"/>
      <c r="F3" s="339"/>
    </row>
    <row r="4" spans="1:8">
      <c r="A4" s="2"/>
      <c r="C4" s="25"/>
      <c r="D4" s="25"/>
      <c r="E4" s="25"/>
      <c r="F4" s="25"/>
    </row>
    <row r="5" spans="1:8" ht="12.75" customHeight="1">
      <c r="A5" s="2"/>
      <c r="C5" s="340" t="s">
        <v>12</v>
      </c>
      <c r="D5" s="342" t="s">
        <v>137</v>
      </c>
      <c r="E5" s="342" t="s">
        <v>138</v>
      </c>
      <c r="F5" s="342" t="s">
        <v>139</v>
      </c>
    </row>
    <row r="6" spans="1:8">
      <c r="A6" s="2"/>
      <c r="C6" s="341"/>
      <c r="D6" s="343"/>
      <c r="E6" s="343"/>
      <c r="F6" s="343"/>
    </row>
    <row r="7" spans="1:8">
      <c r="A7" s="2"/>
      <c r="C7" s="25" t="s">
        <v>11</v>
      </c>
      <c r="D7" s="66">
        <v>61360</v>
      </c>
      <c r="E7" s="66">
        <v>1303267.5</v>
      </c>
      <c r="F7" s="71">
        <v>21.239691981747065</v>
      </c>
    </row>
    <row r="8" spans="1:8">
      <c r="A8" s="2"/>
      <c r="C8" s="25" t="s">
        <v>10</v>
      </c>
      <c r="D8" s="66">
        <v>56000</v>
      </c>
      <c r="E8" s="66">
        <v>1093728.3999999999</v>
      </c>
      <c r="F8" s="71">
        <v>19.530864285714287</v>
      </c>
    </row>
    <row r="9" spans="1:8" ht="12.75" customHeight="1">
      <c r="A9" s="2"/>
      <c r="C9" s="25" t="s">
        <v>9</v>
      </c>
      <c r="D9" s="66">
        <v>59560</v>
      </c>
      <c r="E9" s="66">
        <v>1144170</v>
      </c>
      <c r="F9" s="71">
        <v>19.210376091336467</v>
      </c>
    </row>
    <row r="10" spans="1:8">
      <c r="A10" s="2"/>
      <c r="C10" s="25" t="s">
        <v>8</v>
      </c>
      <c r="D10" s="66">
        <v>55620</v>
      </c>
      <c r="E10" s="66">
        <v>1115735.7</v>
      </c>
      <c r="F10" s="71">
        <v>20.059973031283707</v>
      </c>
    </row>
    <row r="11" spans="1:8">
      <c r="A11" s="2"/>
      <c r="C11" s="25" t="s">
        <v>7</v>
      </c>
      <c r="D11" s="66">
        <v>63200</v>
      </c>
      <c r="E11" s="66">
        <v>1391378.2</v>
      </c>
      <c r="F11" s="71">
        <v>22.015477848101266</v>
      </c>
    </row>
    <row r="12" spans="1:8">
      <c r="A12" s="2"/>
      <c r="C12" s="25" t="s">
        <v>6</v>
      </c>
      <c r="D12" s="66">
        <v>54145</v>
      </c>
      <c r="E12" s="66">
        <v>834859.9</v>
      </c>
      <c r="F12" s="71">
        <v>15.418965740142211</v>
      </c>
    </row>
    <row r="13" spans="1:8">
      <c r="A13" s="2"/>
      <c r="C13" s="25" t="s">
        <v>5</v>
      </c>
      <c r="D13" s="66">
        <v>55976</v>
      </c>
      <c r="E13" s="66">
        <v>965939.5</v>
      </c>
      <c r="F13" s="71">
        <v>17.25631520651708</v>
      </c>
    </row>
    <row r="14" spans="1:8">
      <c r="A14" s="2"/>
      <c r="C14" s="25" t="s">
        <v>4</v>
      </c>
      <c r="D14" s="66">
        <v>45078</v>
      </c>
      <c r="E14" s="66">
        <v>924548.1</v>
      </c>
      <c r="F14" s="71">
        <v>20.509962731265809</v>
      </c>
    </row>
    <row r="15" spans="1:8">
      <c r="A15" s="2"/>
      <c r="C15" s="25" t="s">
        <v>3</v>
      </c>
      <c r="D15" s="66">
        <v>50771</v>
      </c>
      <c r="E15" s="66">
        <v>1081349.2</v>
      </c>
      <c r="F15" s="71">
        <v>21.3</v>
      </c>
    </row>
    <row r="16" spans="1:8">
      <c r="A16" s="2"/>
      <c r="C16" s="25" t="s">
        <v>2</v>
      </c>
      <c r="D16" s="66">
        <v>53653</v>
      </c>
      <c r="E16" s="66">
        <v>1676444</v>
      </c>
      <c r="F16" s="71">
        <v>31.25</v>
      </c>
    </row>
    <row r="17" spans="1:11">
      <c r="A17" s="2"/>
      <c r="C17" s="25" t="s">
        <v>113</v>
      </c>
      <c r="D17" s="66">
        <v>41534</v>
      </c>
      <c r="E17" s="66">
        <v>1093452</v>
      </c>
      <c r="F17" s="71">
        <v>26.33</v>
      </c>
    </row>
    <row r="18" spans="1:11">
      <c r="A18" s="2"/>
      <c r="C18" s="25" t="s">
        <v>122</v>
      </c>
      <c r="D18" s="66">
        <v>49576</v>
      </c>
      <c r="E18" s="66">
        <v>1159022.1000000001</v>
      </c>
      <c r="F18" s="71">
        <v>23.378693319348098</v>
      </c>
    </row>
    <row r="19" spans="1:11" ht="12.75" customHeight="1">
      <c r="A19" s="2"/>
      <c r="C19" s="25" t="s">
        <v>131</v>
      </c>
      <c r="D19" s="66">
        <v>48965</v>
      </c>
      <c r="E19" s="66">
        <f>+D19*F19</f>
        <v>1061324.9400000002</v>
      </c>
      <c r="F19" s="71">
        <v>21.675174920861842</v>
      </c>
    </row>
    <row r="20" spans="1:11">
      <c r="A20" s="2"/>
      <c r="C20" s="25" t="s">
        <v>158</v>
      </c>
      <c r="D20" s="66">
        <v>50526.337967409301</v>
      </c>
      <c r="E20" s="66">
        <v>960502</v>
      </c>
      <c r="F20" s="71">
        <v>19.010000000000002</v>
      </c>
    </row>
    <row r="21" spans="1:11" ht="12.75" customHeight="1">
      <c r="A21" s="2"/>
      <c r="C21" s="25" t="s">
        <v>168</v>
      </c>
      <c r="D21" s="66">
        <v>53485</v>
      </c>
      <c r="E21" s="66">
        <v>1166024.8999999999</v>
      </c>
      <c r="F21" s="71">
        <v>21.8</v>
      </c>
    </row>
    <row r="22" spans="1:11" ht="12.75" customHeight="1">
      <c r="A22" s="2"/>
      <c r="C22" s="161" t="s">
        <v>199</v>
      </c>
      <c r="D22" s="66">
        <v>54082</v>
      </c>
      <c r="E22" s="66">
        <f>+D22*F22</f>
        <v>1426478.7500000002</v>
      </c>
      <c r="F22" s="71">
        <v>26.376220369069195</v>
      </c>
    </row>
    <row r="23" spans="1:11" ht="12.75" customHeight="1">
      <c r="A23" s="2"/>
      <c r="C23" s="161" t="s">
        <v>221</v>
      </c>
      <c r="D23" s="66">
        <v>41268</v>
      </c>
      <c r="E23" s="66">
        <v>1183356.6000000001</v>
      </c>
      <c r="F23" s="71">
        <f>+E23/D23</f>
        <v>28.674920034893866</v>
      </c>
      <c r="G23" s="259"/>
      <c r="H23" s="259"/>
      <c r="I23" s="105"/>
      <c r="J23" s="105"/>
      <c r="K23" s="105"/>
    </row>
    <row r="24" spans="1:11" ht="12.75" customHeight="1">
      <c r="A24" s="2"/>
      <c r="C24" s="161" t="s">
        <v>248</v>
      </c>
      <c r="D24" s="66">
        <v>43117</v>
      </c>
      <c r="E24" s="66">
        <f>D24*F24</f>
        <v>1186820.0103988377</v>
      </c>
      <c r="F24" s="71">
        <f>AVERAGE(F22:F23)</f>
        <v>27.52557020198153</v>
      </c>
      <c r="G24" s="259"/>
      <c r="I24" s="105"/>
      <c r="J24" s="105"/>
      <c r="K24" s="105"/>
    </row>
    <row r="25" spans="1:11">
      <c r="A25" s="2"/>
      <c r="B25" s="103"/>
      <c r="C25" s="250" t="s">
        <v>232</v>
      </c>
      <c r="D25" s="251"/>
      <c r="E25" s="251"/>
      <c r="F25" s="251"/>
      <c r="G25" s="103"/>
    </row>
    <row r="26" spans="1:11" ht="26.65" customHeight="1">
      <c r="A26" s="2"/>
      <c r="B26" s="103"/>
      <c r="C26" s="338" t="s">
        <v>256</v>
      </c>
      <c r="D26" s="338"/>
      <c r="E26" s="338"/>
      <c r="F26" s="338"/>
      <c r="G26" s="103"/>
    </row>
    <row r="27" spans="1:11">
      <c r="A27" s="2"/>
      <c r="C27" s="219"/>
      <c r="D27" s="219"/>
      <c r="E27" s="219"/>
      <c r="F27" s="219"/>
      <c r="G27" s="219"/>
      <c r="H27" s="219"/>
    </row>
    <row r="28" spans="1:11">
      <c r="G28" s="46"/>
    </row>
    <row r="46" spans="8:8">
      <c r="H46" s="46"/>
    </row>
  </sheetData>
  <mergeCells count="7">
    <mergeCell ref="C26:F26"/>
    <mergeCell ref="C2:F2"/>
    <mergeCell ref="C3:F3"/>
    <mergeCell ref="C5:C6"/>
    <mergeCell ref="D5:D6"/>
    <mergeCell ref="E5:E6"/>
    <mergeCell ref="F5:F6"/>
  </mergeCells>
  <hyperlinks>
    <hyperlink ref="H2" location="Índice!A1" display="Volver al índice" xr:uid="{00000000-0004-0000-0A00-000000000000}"/>
  </hyperlinks>
  <printOptions horizontalCentered="1"/>
  <pageMargins left="0.70866141732283472" right="0.70866141732283472" top="1.299212598425197" bottom="0.74803149606299213" header="0.31496062992125984" footer="0.31496062992125984"/>
  <pageSetup paperSize="122" scale="81" orientation="portrait" r:id="rId1"/>
  <headerFooter differentFirst="1">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B1:R50"/>
  <sheetViews>
    <sheetView zoomScale="80" zoomScaleNormal="80" zoomScalePageLayoutView="80" workbookViewId="0"/>
  </sheetViews>
  <sheetFormatPr baseColWidth="10" defaultColWidth="15.85546875" defaultRowHeight="12.75"/>
  <cols>
    <col min="1" max="1" width="1.42578125" style="20" customWidth="1"/>
    <col min="2" max="2" width="9.42578125" style="20" customWidth="1"/>
    <col min="3" max="3" width="11.85546875" style="20" customWidth="1"/>
    <col min="4" max="4" width="12.42578125" style="20" customWidth="1"/>
    <col min="5" max="5" width="14.85546875" style="20" customWidth="1"/>
    <col min="6" max="6" width="11.42578125" style="20" customWidth="1"/>
    <col min="7" max="8" width="11.85546875" style="20" customWidth="1"/>
    <col min="9" max="9" width="11.7109375" style="20" customWidth="1"/>
    <col min="10" max="10" width="14.42578125" style="20" customWidth="1"/>
    <col min="11" max="11" width="11.28515625" style="20" customWidth="1"/>
    <col min="12" max="12" width="12.140625" style="20" customWidth="1"/>
    <col min="13" max="13" width="10.42578125" style="20" customWidth="1"/>
    <col min="14" max="14" width="2" style="20" customWidth="1"/>
    <col min="15" max="15" width="14" style="20" customWidth="1"/>
    <col min="16" max="16" width="15.85546875" style="111"/>
    <col min="17" max="16384" width="15.85546875" style="20"/>
  </cols>
  <sheetData>
    <row r="1" spans="2:15" ht="6" customHeight="1"/>
    <row r="2" spans="2:15">
      <c r="B2" s="325" t="s">
        <v>101</v>
      </c>
      <c r="C2" s="325"/>
      <c r="D2" s="325"/>
      <c r="E2" s="325"/>
      <c r="F2" s="325"/>
      <c r="G2" s="325"/>
      <c r="H2" s="325"/>
      <c r="I2" s="325"/>
      <c r="J2" s="325"/>
      <c r="K2" s="325"/>
      <c r="L2" s="325"/>
      <c r="M2" s="325"/>
      <c r="N2" s="168"/>
      <c r="O2" s="40" t="s">
        <v>136</v>
      </c>
    </row>
    <row r="3" spans="2:15" ht="12.75" customHeight="1">
      <c r="B3" s="325" t="s">
        <v>48</v>
      </c>
      <c r="C3" s="325"/>
      <c r="D3" s="325"/>
      <c r="E3" s="325"/>
      <c r="F3" s="325"/>
      <c r="G3" s="325"/>
      <c r="H3" s="325"/>
      <c r="I3" s="325"/>
      <c r="J3" s="325"/>
      <c r="K3" s="325"/>
      <c r="L3" s="325"/>
      <c r="M3" s="325"/>
      <c r="N3" s="168"/>
    </row>
    <row r="4" spans="2:15">
      <c r="B4" s="325" t="s">
        <v>26</v>
      </c>
      <c r="C4" s="325"/>
      <c r="D4" s="325"/>
      <c r="E4" s="325"/>
      <c r="F4" s="325"/>
      <c r="G4" s="325"/>
      <c r="H4" s="325"/>
      <c r="I4" s="325"/>
      <c r="J4" s="325"/>
      <c r="K4" s="325"/>
      <c r="L4" s="325"/>
      <c r="M4" s="325"/>
      <c r="N4" s="168"/>
    </row>
    <row r="5" spans="2:15">
      <c r="B5" s="2"/>
      <c r="C5" s="2"/>
      <c r="D5" s="2"/>
      <c r="E5" s="2"/>
      <c r="F5" s="2"/>
      <c r="G5" s="2"/>
      <c r="H5" s="2"/>
      <c r="I5" s="2"/>
      <c r="J5" s="2"/>
      <c r="K5" s="44"/>
      <c r="L5" s="2"/>
    </row>
    <row r="6" spans="2:15">
      <c r="B6" s="344" t="s">
        <v>12</v>
      </c>
      <c r="C6" s="177" t="s">
        <v>23</v>
      </c>
      <c r="D6" s="177" t="s">
        <v>23</v>
      </c>
      <c r="E6" s="177" t="s">
        <v>25</v>
      </c>
      <c r="F6" s="177" t="s">
        <v>23</v>
      </c>
      <c r="G6" s="177" t="s">
        <v>24</v>
      </c>
      <c r="H6" s="262" t="s">
        <v>23</v>
      </c>
      <c r="I6" s="177" t="s">
        <v>24</v>
      </c>
      <c r="J6" s="177" t="s">
        <v>23</v>
      </c>
      <c r="K6" s="177" t="s">
        <v>23</v>
      </c>
      <c r="L6" s="177" t="s">
        <v>23</v>
      </c>
      <c r="M6" s="177" t="s">
        <v>140</v>
      </c>
      <c r="N6" s="1"/>
    </row>
    <row r="7" spans="2:15">
      <c r="B7" s="345"/>
      <c r="C7" s="178" t="s">
        <v>22</v>
      </c>
      <c r="D7" s="178" t="s">
        <v>21</v>
      </c>
      <c r="E7" s="178" t="s">
        <v>20</v>
      </c>
      <c r="F7" s="178" t="s">
        <v>19</v>
      </c>
      <c r="G7" s="178" t="s">
        <v>18</v>
      </c>
      <c r="H7" s="261" t="s">
        <v>255</v>
      </c>
      <c r="I7" s="178" t="s">
        <v>17</v>
      </c>
      <c r="J7" s="178" t="s">
        <v>16</v>
      </c>
      <c r="K7" s="178" t="s">
        <v>15</v>
      </c>
      <c r="L7" s="178" t="s">
        <v>14</v>
      </c>
      <c r="M7" s="178" t="s">
        <v>141</v>
      </c>
      <c r="N7" s="1"/>
    </row>
    <row r="8" spans="2:15">
      <c r="B8" s="54" t="s">
        <v>11</v>
      </c>
      <c r="C8" s="53">
        <v>5960</v>
      </c>
      <c r="D8" s="53">
        <v>1480</v>
      </c>
      <c r="E8" s="53">
        <v>4280</v>
      </c>
      <c r="F8" s="53">
        <v>2960</v>
      </c>
      <c r="G8" s="53">
        <v>4170</v>
      </c>
      <c r="H8" s="53" t="s">
        <v>245</v>
      </c>
      <c r="I8" s="53">
        <v>5240</v>
      </c>
      <c r="J8" s="53">
        <v>18030</v>
      </c>
      <c r="K8" s="54" t="s">
        <v>245</v>
      </c>
      <c r="L8" s="53">
        <v>17930</v>
      </c>
      <c r="M8" s="53">
        <v>1310</v>
      </c>
      <c r="N8" s="53"/>
    </row>
    <row r="9" spans="2:15">
      <c r="B9" s="54" t="s">
        <v>10</v>
      </c>
      <c r="C9" s="53">
        <v>5420</v>
      </c>
      <c r="D9" s="53">
        <v>1190</v>
      </c>
      <c r="E9" s="53">
        <v>4090</v>
      </c>
      <c r="F9" s="53">
        <v>3140</v>
      </c>
      <c r="G9" s="53">
        <v>3850</v>
      </c>
      <c r="H9" s="53" t="s">
        <v>245</v>
      </c>
      <c r="I9" s="53">
        <v>5690</v>
      </c>
      <c r="J9" s="53">
        <v>15000</v>
      </c>
      <c r="K9" s="54" t="s">
        <v>245</v>
      </c>
      <c r="L9" s="53">
        <v>16310</v>
      </c>
      <c r="M9" s="53">
        <v>1310</v>
      </c>
      <c r="N9" s="53"/>
    </row>
    <row r="10" spans="2:15">
      <c r="B10" s="54" t="s">
        <v>9</v>
      </c>
      <c r="C10" s="53">
        <v>5400</v>
      </c>
      <c r="D10" s="53">
        <v>1200</v>
      </c>
      <c r="E10" s="53">
        <v>4000</v>
      </c>
      <c r="F10" s="53">
        <v>3450</v>
      </c>
      <c r="G10" s="53">
        <v>3800</v>
      </c>
      <c r="H10" s="53" t="s">
        <v>245</v>
      </c>
      <c r="I10" s="53">
        <v>6400</v>
      </c>
      <c r="J10" s="53">
        <v>16800</v>
      </c>
      <c r="K10" s="54" t="s">
        <v>245</v>
      </c>
      <c r="L10" s="53">
        <v>17200</v>
      </c>
      <c r="M10" s="53">
        <v>1310</v>
      </c>
      <c r="N10" s="53"/>
    </row>
    <row r="11" spans="2:15">
      <c r="B11" s="54" t="s">
        <v>8</v>
      </c>
      <c r="C11" s="53">
        <v>4960</v>
      </c>
      <c r="D11" s="53">
        <v>1550</v>
      </c>
      <c r="E11" s="53">
        <v>3260</v>
      </c>
      <c r="F11" s="53">
        <v>2820</v>
      </c>
      <c r="G11" s="53">
        <v>2800</v>
      </c>
      <c r="H11" s="53" t="s">
        <v>245</v>
      </c>
      <c r="I11" s="53">
        <v>6290</v>
      </c>
      <c r="J11" s="53">
        <v>15620</v>
      </c>
      <c r="K11" s="54" t="s">
        <v>245</v>
      </c>
      <c r="L11" s="53">
        <v>17010</v>
      </c>
      <c r="M11" s="53">
        <v>1310</v>
      </c>
      <c r="N11" s="53"/>
    </row>
    <row r="12" spans="2:15">
      <c r="B12" s="54" t="s">
        <v>7</v>
      </c>
      <c r="C12" s="53">
        <v>5590</v>
      </c>
      <c r="D12" s="53">
        <v>1870</v>
      </c>
      <c r="E12" s="53">
        <v>4000</v>
      </c>
      <c r="F12" s="53">
        <v>3410</v>
      </c>
      <c r="G12" s="53">
        <v>3740</v>
      </c>
      <c r="H12" s="53" t="s">
        <v>245</v>
      </c>
      <c r="I12" s="53">
        <v>6600</v>
      </c>
      <c r="J12" s="53">
        <v>17980</v>
      </c>
      <c r="K12" s="54" t="s">
        <v>245</v>
      </c>
      <c r="L12" s="53">
        <v>18700</v>
      </c>
      <c r="M12" s="53">
        <v>1310</v>
      </c>
      <c r="N12" s="53"/>
    </row>
    <row r="13" spans="2:15">
      <c r="B13" s="54" t="s">
        <v>6</v>
      </c>
      <c r="C13" s="55">
        <v>3236.8</v>
      </c>
      <c r="D13" s="258">
        <v>2188.7800000000002</v>
      </c>
      <c r="E13" s="55">
        <v>5236.7</v>
      </c>
      <c r="F13" s="55">
        <v>1711.1</v>
      </c>
      <c r="G13" s="55">
        <v>3368.74</v>
      </c>
      <c r="H13" s="55" t="s">
        <v>245</v>
      </c>
      <c r="I13" s="55">
        <v>8440.58</v>
      </c>
      <c r="J13" s="55">
        <v>14058.9</v>
      </c>
      <c r="K13" s="55">
        <v>3971.3</v>
      </c>
      <c r="L13" s="55">
        <v>11228.6</v>
      </c>
      <c r="M13" s="55">
        <v>703.66</v>
      </c>
      <c r="N13" s="55"/>
    </row>
    <row r="14" spans="2:15">
      <c r="B14" s="54" t="s">
        <v>5</v>
      </c>
      <c r="C14" s="53">
        <v>3520</v>
      </c>
      <c r="D14" s="53">
        <v>2040</v>
      </c>
      <c r="E14" s="53">
        <v>5610</v>
      </c>
      <c r="F14" s="53">
        <v>1570</v>
      </c>
      <c r="G14" s="53">
        <v>3430</v>
      </c>
      <c r="H14" s="53" t="s">
        <v>245</v>
      </c>
      <c r="I14" s="53">
        <v>8100</v>
      </c>
      <c r="J14" s="53">
        <v>14800</v>
      </c>
      <c r="K14" s="53">
        <v>4240</v>
      </c>
      <c r="L14" s="53">
        <v>11960</v>
      </c>
      <c r="M14" s="53">
        <v>706</v>
      </c>
      <c r="N14" s="53"/>
    </row>
    <row r="15" spans="2:15">
      <c r="B15" s="54" t="s">
        <v>4</v>
      </c>
      <c r="C15" s="53">
        <v>2996</v>
      </c>
      <c r="D15" s="53">
        <v>606</v>
      </c>
      <c r="E15" s="53">
        <v>2760</v>
      </c>
      <c r="F15" s="53">
        <v>259</v>
      </c>
      <c r="G15" s="53">
        <v>2183</v>
      </c>
      <c r="H15" s="53" t="s">
        <v>245</v>
      </c>
      <c r="I15" s="53">
        <v>7025</v>
      </c>
      <c r="J15" s="53">
        <v>13473</v>
      </c>
      <c r="K15" s="53">
        <v>4567</v>
      </c>
      <c r="L15" s="53">
        <v>10522</v>
      </c>
      <c r="M15" s="53">
        <v>687</v>
      </c>
      <c r="N15" s="53"/>
    </row>
    <row r="16" spans="2:15">
      <c r="B16" s="54" t="s">
        <v>3</v>
      </c>
      <c r="C16" s="53">
        <v>3421</v>
      </c>
      <c r="D16" s="53">
        <v>447</v>
      </c>
      <c r="E16" s="53">
        <v>3493</v>
      </c>
      <c r="F16" s="53">
        <v>1981</v>
      </c>
      <c r="G16" s="53">
        <v>4589</v>
      </c>
      <c r="H16" s="53" t="s">
        <v>245</v>
      </c>
      <c r="I16" s="53">
        <v>8958</v>
      </c>
      <c r="J16" s="53">
        <v>16756</v>
      </c>
      <c r="K16" s="53">
        <v>3767</v>
      </c>
      <c r="L16" s="53">
        <v>6672</v>
      </c>
      <c r="M16" s="53">
        <v>687</v>
      </c>
      <c r="N16" s="53"/>
    </row>
    <row r="17" spans="2:18">
      <c r="B17" s="54" t="s">
        <v>2</v>
      </c>
      <c r="C17" s="53">
        <v>3208</v>
      </c>
      <c r="D17" s="53">
        <v>1493</v>
      </c>
      <c r="E17" s="53">
        <v>3750</v>
      </c>
      <c r="F17" s="53">
        <v>887</v>
      </c>
      <c r="G17" s="53">
        <v>4584</v>
      </c>
      <c r="H17" s="53" t="s">
        <v>245</v>
      </c>
      <c r="I17" s="53">
        <v>9385</v>
      </c>
      <c r="J17" s="53">
        <v>17757</v>
      </c>
      <c r="K17" s="53">
        <v>3839</v>
      </c>
      <c r="L17" s="53">
        <v>8063</v>
      </c>
      <c r="M17" s="53">
        <v>687</v>
      </c>
      <c r="N17" s="53"/>
    </row>
    <row r="18" spans="2:18">
      <c r="B18" s="54" t="s">
        <v>113</v>
      </c>
      <c r="C18" s="53">
        <v>1865</v>
      </c>
      <c r="D18" s="53">
        <v>1421</v>
      </c>
      <c r="E18" s="53">
        <v>3607</v>
      </c>
      <c r="F18" s="53">
        <v>1681</v>
      </c>
      <c r="G18" s="53">
        <v>2080</v>
      </c>
      <c r="H18" s="53" t="s">
        <v>245</v>
      </c>
      <c r="I18" s="53">
        <v>5998</v>
      </c>
      <c r="J18" s="53">
        <v>10383</v>
      </c>
      <c r="K18" s="53">
        <v>3393</v>
      </c>
      <c r="L18" s="53">
        <v>10419</v>
      </c>
      <c r="M18" s="53">
        <v>687</v>
      </c>
      <c r="N18" s="53"/>
    </row>
    <row r="19" spans="2:18">
      <c r="B19" s="54" t="s">
        <v>122</v>
      </c>
      <c r="C19" s="53">
        <v>2546</v>
      </c>
      <c r="D19" s="53">
        <v>1103</v>
      </c>
      <c r="E19" s="53">
        <v>5104</v>
      </c>
      <c r="F19" s="53">
        <v>942</v>
      </c>
      <c r="G19" s="53">
        <v>3017</v>
      </c>
      <c r="H19" s="53" t="s">
        <v>245</v>
      </c>
      <c r="I19" s="53">
        <v>8372</v>
      </c>
      <c r="J19" s="53">
        <v>14459</v>
      </c>
      <c r="K19" s="53">
        <v>3334</v>
      </c>
      <c r="L19" s="53">
        <v>10012</v>
      </c>
      <c r="M19" s="53">
        <v>687</v>
      </c>
      <c r="N19" s="53"/>
    </row>
    <row r="20" spans="2:18">
      <c r="B20" s="54" t="s">
        <v>131</v>
      </c>
      <c r="C20" s="53">
        <v>2197</v>
      </c>
      <c r="D20" s="53">
        <v>1480</v>
      </c>
      <c r="E20" s="53">
        <v>3299</v>
      </c>
      <c r="F20" s="53">
        <v>1394</v>
      </c>
      <c r="G20" s="53">
        <v>3557</v>
      </c>
      <c r="H20" s="53" t="s">
        <v>245</v>
      </c>
      <c r="I20" s="53">
        <v>8532</v>
      </c>
      <c r="J20" s="53">
        <v>13054</v>
      </c>
      <c r="K20" s="53">
        <v>4007</v>
      </c>
      <c r="L20" s="53">
        <v>10758</v>
      </c>
      <c r="M20" s="53">
        <v>687</v>
      </c>
      <c r="N20" s="53"/>
    </row>
    <row r="21" spans="2:18">
      <c r="B21" s="54" t="s">
        <v>158</v>
      </c>
      <c r="C21" s="53">
        <v>1874.8517657009927</v>
      </c>
      <c r="D21" s="53">
        <v>1451.3199862357419</v>
      </c>
      <c r="E21" s="53">
        <v>4939.8094869007145</v>
      </c>
      <c r="F21" s="53">
        <v>2047.8950515475051</v>
      </c>
      <c r="G21" s="53">
        <v>3593.5396570323278</v>
      </c>
      <c r="H21" s="53" t="s">
        <v>245</v>
      </c>
      <c r="I21" s="53">
        <v>8685.4599664461075</v>
      </c>
      <c r="J21" s="53">
        <v>16788.425585779605</v>
      </c>
      <c r="K21" s="53">
        <v>3490.6066401256444</v>
      </c>
      <c r="L21" s="53">
        <v>6967.4298276406953</v>
      </c>
      <c r="M21" s="53">
        <v>687</v>
      </c>
      <c r="N21" s="53"/>
    </row>
    <row r="22" spans="2:18">
      <c r="B22" s="54" t="s">
        <v>168</v>
      </c>
      <c r="C22" s="53">
        <v>2244</v>
      </c>
      <c r="D22" s="53">
        <v>776</v>
      </c>
      <c r="E22" s="53">
        <v>4449</v>
      </c>
      <c r="F22" s="53">
        <v>2251</v>
      </c>
      <c r="G22" s="53">
        <v>5243</v>
      </c>
      <c r="H22" s="53" t="s">
        <v>245</v>
      </c>
      <c r="I22" s="53">
        <v>8946</v>
      </c>
      <c r="J22" s="53">
        <v>14976</v>
      </c>
      <c r="K22" s="53">
        <v>3369</v>
      </c>
      <c r="L22" s="53">
        <v>10544</v>
      </c>
      <c r="M22" s="53">
        <v>687</v>
      </c>
      <c r="N22" s="53"/>
    </row>
    <row r="23" spans="2:18">
      <c r="B23" s="54" t="s">
        <v>199</v>
      </c>
      <c r="C23" s="53">
        <v>2193</v>
      </c>
      <c r="D23" s="53">
        <v>1721</v>
      </c>
      <c r="E23" s="53">
        <v>5339</v>
      </c>
      <c r="F23" s="53">
        <v>1195</v>
      </c>
      <c r="G23" s="53">
        <v>4168</v>
      </c>
      <c r="H23" s="53" t="s">
        <v>245</v>
      </c>
      <c r="I23" s="53">
        <v>9892</v>
      </c>
      <c r="J23" s="53">
        <v>13886</v>
      </c>
      <c r="K23" s="53">
        <v>3979</v>
      </c>
      <c r="L23" s="53">
        <v>11022</v>
      </c>
      <c r="M23" s="53">
        <v>687</v>
      </c>
      <c r="N23" s="53"/>
    </row>
    <row r="24" spans="2:18">
      <c r="B24" s="54" t="s">
        <v>221</v>
      </c>
      <c r="C24" s="53">
        <v>2137</v>
      </c>
      <c r="D24" s="53">
        <v>625</v>
      </c>
      <c r="E24" s="53">
        <v>3197</v>
      </c>
      <c r="F24" s="53">
        <v>725</v>
      </c>
      <c r="G24" s="53">
        <v>3920</v>
      </c>
      <c r="H24" s="53">
        <v>3015</v>
      </c>
      <c r="I24" s="53">
        <v>4409</v>
      </c>
      <c r="J24" s="53">
        <v>12486</v>
      </c>
      <c r="K24" s="53">
        <v>2935</v>
      </c>
      <c r="L24" s="53">
        <v>7132</v>
      </c>
      <c r="M24" s="53">
        <f>+'sup, prod y rend'!D23-SUM('sup región'!C24:L24)</f>
        <v>687</v>
      </c>
      <c r="N24" s="53"/>
    </row>
    <row r="25" spans="2:18">
      <c r="B25" s="346" t="s">
        <v>233</v>
      </c>
      <c r="C25" s="347"/>
      <c r="D25" s="347"/>
      <c r="E25" s="347"/>
      <c r="F25" s="347"/>
      <c r="G25" s="347"/>
      <c r="H25" s="348"/>
      <c r="I25" s="347"/>
      <c r="J25" s="347"/>
      <c r="K25" s="347"/>
      <c r="L25" s="347"/>
      <c r="M25" s="347"/>
      <c r="N25" s="53"/>
    </row>
    <row r="27" spans="2:18">
      <c r="N27" s="175"/>
    </row>
    <row r="28" spans="2:18">
      <c r="B28" s="111"/>
      <c r="C28" s="109"/>
      <c r="D28" s="109"/>
      <c r="E28" s="109"/>
      <c r="F28" s="109"/>
      <c r="G28" s="109"/>
      <c r="H28" s="109"/>
      <c r="I28" s="109"/>
      <c r="J28" s="109"/>
      <c r="K28" s="109"/>
      <c r="L28" s="109"/>
      <c r="M28" s="109"/>
      <c r="N28" s="172"/>
    </row>
    <row r="29" spans="2:18">
      <c r="B29" s="111"/>
      <c r="C29" s="109"/>
      <c r="D29" s="109"/>
      <c r="E29" s="109"/>
      <c r="F29" s="109"/>
      <c r="G29" s="109"/>
      <c r="H29" s="109"/>
      <c r="I29" s="109"/>
      <c r="J29" s="109"/>
      <c r="K29" s="109"/>
      <c r="L29" s="109"/>
      <c r="M29" s="109"/>
      <c r="N29" s="172"/>
    </row>
    <row r="30" spans="2:18">
      <c r="B30" s="111"/>
      <c r="C30" s="109"/>
      <c r="D30" s="109"/>
      <c r="E30" s="109"/>
      <c r="F30" s="109"/>
      <c r="G30" s="109"/>
      <c r="H30" s="109"/>
      <c r="I30" s="109"/>
      <c r="J30" s="109"/>
      <c r="K30" s="109"/>
      <c r="L30" s="109"/>
      <c r="M30" s="109"/>
      <c r="N30" s="172"/>
      <c r="O30" s="106"/>
      <c r="P30" s="106"/>
      <c r="Q30" s="106"/>
      <c r="R30" s="106"/>
    </row>
    <row r="31" spans="2:18">
      <c r="B31" s="173"/>
      <c r="C31" s="174"/>
      <c r="D31" s="174"/>
      <c r="E31" s="174"/>
      <c r="F31" s="174"/>
      <c r="G31" s="174"/>
      <c r="H31" s="174"/>
      <c r="I31" s="174"/>
      <c r="J31" s="174"/>
      <c r="K31" s="174"/>
      <c r="L31" s="174"/>
      <c r="M31" s="174"/>
      <c r="N31" s="176"/>
      <c r="O31" s="106"/>
      <c r="P31" s="106"/>
      <c r="Q31" s="106"/>
      <c r="R31" s="106"/>
    </row>
    <row r="32" spans="2:18">
      <c r="O32" s="111"/>
      <c r="Q32" s="111"/>
      <c r="R32" s="111"/>
    </row>
    <row r="47" spans="2:18">
      <c r="B47" s="42"/>
    </row>
    <row r="48" spans="2:18" s="106" customFormat="1" hidden="1">
      <c r="O48" s="20"/>
      <c r="P48" s="111"/>
      <c r="Q48" s="20"/>
      <c r="R48" s="20"/>
    </row>
    <row r="49" spans="15:18" s="106" customFormat="1" hidden="1">
      <c r="O49" s="20"/>
      <c r="P49" s="111"/>
      <c r="Q49" s="20"/>
      <c r="R49" s="20"/>
    </row>
    <row r="50" spans="15:18" s="111" customFormat="1">
      <c r="O50" s="20"/>
      <c r="Q50" s="20"/>
      <c r="R50" s="20"/>
    </row>
  </sheetData>
  <mergeCells count="5">
    <mergeCell ref="B6:B7"/>
    <mergeCell ref="B2:M2"/>
    <mergeCell ref="B3:M3"/>
    <mergeCell ref="B4:M4"/>
    <mergeCell ref="B25:M25"/>
  </mergeCells>
  <hyperlinks>
    <hyperlink ref="O2" location="Índice!A1" display="Volver al índice" xr:uid="{00000000-0004-0000-0B00-000000000000}"/>
  </hyperlinks>
  <printOptions horizontalCentered="1"/>
  <pageMargins left="0.70866141732283472" right="0.70866141732283472" top="1.299212598425197" bottom="0.74803149606299213" header="0.31496062992125984" footer="0.31496062992125984"/>
  <pageSetup paperSize="122" scale="81" orientation="landscape" r:id="rId1"/>
  <headerFooter differentFirst="1">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B1:Y49"/>
  <sheetViews>
    <sheetView zoomScale="80" zoomScaleNormal="80" zoomScalePageLayoutView="80" workbookViewId="0"/>
  </sheetViews>
  <sheetFormatPr baseColWidth="10" defaultColWidth="10.85546875" defaultRowHeight="12.75"/>
  <cols>
    <col min="1" max="1" width="1.42578125" style="20" customWidth="1"/>
    <col min="2" max="2" width="10.85546875" style="20"/>
    <col min="3" max="4" width="11.7109375" style="20" customWidth="1"/>
    <col min="5" max="5" width="14.42578125" style="20" customWidth="1"/>
    <col min="6" max="6" width="10.85546875" style="20"/>
    <col min="7" max="8" width="11.85546875" style="20" customWidth="1"/>
    <col min="9" max="9" width="12.42578125" style="20" customWidth="1"/>
    <col min="10" max="10" width="13.42578125" style="20" customWidth="1"/>
    <col min="11" max="11" width="10.85546875" style="20"/>
    <col min="12" max="12" width="11.42578125" style="20" customWidth="1"/>
    <col min="13" max="13" width="10.85546875" style="20"/>
    <col min="14" max="14" width="2" style="20" customWidth="1"/>
    <col min="15" max="15" width="12.7109375" style="20" bestFit="1" customWidth="1"/>
    <col min="16" max="24" width="10.85546875" style="106" hidden="1" customWidth="1"/>
    <col min="25" max="25" width="10.85546875" style="111"/>
    <col min="26" max="16384" width="10.85546875" style="20"/>
  </cols>
  <sheetData>
    <row r="1" spans="2:25" ht="6.75" customHeight="1"/>
    <row r="2" spans="2:25">
      <c r="B2" s="351" t="s">
        <v>62</v>
      </c>
      <c r="C2" s="351"/>
      <c r="D2" s="351"/>
      <c r="E2" s="351"/>
      <c r="F2" s="351"/>
      <c r="G2" s="351"/>
      <c r="H2" s="351"/>
      <c r="I2" s="351"/>
      <c r="J2" s="351"/>
      <c r="K2" s="351"/>
      <c r="L2" s="351"/>
      <c r="M2" s="351"/>
      <c r="O2" s="40" t="s">
        <v>136</v>
      </c>
    </row>
    <row r="3" spans="2:25" ht="14.25" customHeight="1">
      <c r="B3" s="351" t="s">
        <v>47</v>
      </c>
      <c r="C3" s="351"/>
      <c r="D3" s="351"/>
      <c r="E3" s="351"/>
      <c r="F3" s="351"/>
      <c r="G3" s="351"/>
      <c r="H3" s="351"/>
      <c r="I3" s="351"/>
      <c r="J3" s="351"/>
      <c r="K3" s="351"/>
      <c r="L3" s="351"/>
      <c r="M3" s="351"/>
    </row>
    <row r="4" spans="2:25">
      <c r="B4" s="351" t="s">
        <v>27</v>
      </c>
      <c r="C4" s="351"/>
      <c r="D4" s="351"/>
      <c r="E4" s="351"/>
      <c r="F4" s="351"/>
      <c r="G4" s="351"/>
      <c r="H4" s="351"/>
      <c r="I4" s="351"/>
      <c r="J4" s="351"/>
      <c r="K4" s="351"/>
      <c r="L4" s="351"/>
      <c r="M4" s="351"/>
    </row>
    <row r="5" spans="2:25">
      <c r="B5" s="95"/>
      <c r="C5" s="95"/>
      <c r="D5" s="95"/>
      <c r="E5" s="95"/>
      <c r="F5" s="95"/>
      <c r="G5" s="95"/>
      <c r="H5" s="95"/>
      <c r="I5" s="95"/>
      <c r="J5" s="95"/>
      <c r="K5" s="96"/>
      <c r="L5" s="95"/>
      <c r="M5" s="97"/>
      <c r="P5" s="20"/>
      <c r="Q5" s="20"/>
      <c r="R5" s="20"/>
      <c r="S5" s="20"/>
      <c r="T5" s="20"/>
      <c r="U5" s="20"/>
      <c r="V5" s="20"/>
      <c r="W5" s="20"/>
      <c r="X5" s="20"/>
      <c r="Y5" s="20"/>
    </row>
    <row r="6" spans="2:25">
      <c r="B6" s="349" t="s">
        <v>12</v>
      </c>
      <c r="C6" s="169" t="s">
        <v>23</v>
      </c>
      <c r="D6" s="169" t="s">
        <v>23</v>
      </c>
      <c r="E6" s="169" t="s">
        <v>25</v>
      </c>
      <c r="F6" s="169" t="s">
        <v>23</v>
      </c>
      <c r="G6" s="169" t="s">
        <v>24</v>
      </c>
      <c r="H6" s="262" t="s">
        <v>23</v>
      </c>
      <c r="I6" s="169" t="s">
        <v>24</v>
      </c>
      <c r="J6" s="169" t="s">
        <v>23</v>
      </c>
      <c r="K6" s="169" t="s">
        <v>23</v>
      </c>
      <c r="L6" s="169" t="s">
        <v>23</v>
      </c>
      <c r="M6" s="169" t="s">
        <v>140</v>
      </c>
      <c r="P6" s="20"/>
      <c r="Q6" s="20"/>
      <c r="R6" s="20"/>
      <c r="S6" s="20"/>
      <c r="T6" s="20"/>
      <c r="U6" s="20"/>
      <c r="V6" s="20"/>
      <c r="W6" s="20"/>
      <c r="X6" s="20"/>
      <c r="Y6" s="20"/>
    </row>
    <row r="7" spans="2:25">
      <c r="B7" s="350"/>
      <c r="C7" s="170" t="s">
        <v>22</v>
      </c>
      <c r="D7" s="170" t="s">
        <v>21</v>
      </c>
      <c r="E7" s="170" t="s">
        <v>20</v>
      </c>
      <c r="F7" s="170" t="s">
        <v>19</v>
      </c>
      <c r="G7" s="170" t="s">
        <v>18</v>
      </c>
      <c r="H7" s="261" t="s">
        <v>255</v>
      </c>
      <c r="I7" s="170" t="s">
        <v>17</v>
      </c>
      <c r="J7" s="170" t="s">
        <v>16</v>
      </c>
      <c r="K7" s="170" t="s">
        <v>15</v>
      </c>
      <c r="L7" s="170" t="s">
        <v>14</v>
      </c>
      <c r="M7" s="170" t="s">
        <v>141</v>
      </c>
      <c r="P7" s="20"/>
      <c r="Q7" s="20"/>
      <c r="R7" s="20"/>
      <c r="S7" s="20"/>
      <c r="T7" s="20"/>
      <c r="U7" s="20"/>
      <c r="V7" s="20"/>
      <c r="W7" s="20"/>
      <c r="X7" s="20"/>
      <c r="Y7" s="20"/>
    </row>
    <row r="8" spans="2:25">
      <c r="B8" s="54" t="s">
        <v>11</v>
      </c>
      <c r="C8" s="53">
        <v>131241.4</v>
      </c>
      <c r="D8" s="53">
        <v>21402.7</v>
      </c>
      <c r="E8" s="53">
        <v>82529.399999999994</v>
      </c>
      <c r="F8" s="53">
        <v>49669.7</v>
      </c>
      <c r="G8" s="53">
        <v>62218.6</v>
      </c>
      <c r="H8" s="53" t="s">
        <v>245</v>
      </c>
      <c r="I8" s="53">
        <v>104593.9</v>
      </c>
      <c r="J8" s="53">
        <v>420346.7</v>
      </c>
      <c r="K8" s="54" t="s">
        <v>245</v>
      </c>
      <c r="L8" s="53">
        <v>419319.1</v>
      </c>
      <c r="M8" s="53">
        <v>11946</v>
      </c>
      <c r="P8" s="20"/>
      <c r="Q8" s="20"/>
      <c r="R8" s="20"/>
      <c r="S8" s="20"/>
      <c r="T8" s="20"/>
      <c r="U8" s="20"/>
      <c r="V8" s="20"/>
      <c r="W8" s="20"/>
      <c r="X8" s="20"/>
      <c r="Y8" s="20"/>
    </row>
    <row r="9" spans="2:25">
      <c r="B9" s="54" t="s">
        <v>10</v>
      </c>
      <c r="C9" s="53">
        <v>110721.3</v>
      </c>
      <c r="D9" s="53">
        <v>14420.5</v>
      </c>
      <c r="E9" s="53">
        <v>63776.2</v>
      </c>
      <c r="F9" s="53">
        <v>57186.7</v>
      </c>
      <c r="G9" s="53">
        <v>57216.7</v>
      </c>
      <c r="H9" s="53" t="s">
        <v>245</v>
      </c>
      <c r="I9" s="53">
        <v>113195.2</v>
      </c>
      <c r="J9" s="53">
        <v>297628.59999999998</v>
      </c>
      <c r="K9" s="54" t="s">
        <v>245</v>
      </c>
      <c r="L9" s="53">
        <v>367637.1</v>
      </c>
      <c r="M9" s="53">
        <v>11946.100000000093</v>
      </c>
      <c r="P9" s="20"/>
      <c r="Q9" s="20"/>
      <c r="R9" s="20"/>
      <c r="S9" s="20"/>
      <c r="T9" s="20"/>
      <c r="U9" s="20"/>
      <c r="V9" s="20"/>
      <c r="W9" s="20"/>
      <c r="X9" s="20"/>
      <c r="Y9" s="20"/>
    </row>
    <row r="10" spans="2:25">
      <c r="B10" s="54" t="s">
        <v>9</v>
      </c>
      <c r="C10" s="53">
        <v>109620</v>
      </c>
      <c r="D10" s="53">
        <v>15000</v>
      </c>
      <c r="E10" s="53">
        <v>63360</v>
      </c>
      <c r="F10" s="53">
        <v>65550</v>
      </c>
      <c r="G10" s="53">
        <v>57190</v>
      </c>
      <c r="H10" s="53" t="s">
        <v>245</v>
      </c>
      <c r="I10" s="53">
        <v>128320</v>
      </c>
      <c r="J10" s="53">
        <v>302400</v>
      </c>
      <c r="K10" s="54" t="s">
        <v>245</v>
      </c>
      <c r="L10" s="53">
        <v>390784</v>
      </c>
      <c r="M10" s="53">
        <v>11946</v>
      </c>
      <c r="P10" s="20"/>
      <c r="Q10" s="20"/>
      <c r="R10" s="20"/>
      <c r="S10" s="20"/>
      <c r="T10" s="20"/>
      <c r="U10" s="20"/>
      <c r="V10" s="20"/>
      <c r="W10" s="20"/>
      <c r="X10" s="20"/>
      <c r="Y10" s="20"/>
    </row>
    <row r="11" spans="2:25">
      <c r="B11" s="54" t="s">
        <v>8</v>
      </c>
      <c r="C11" s="53">
        <v>106540.8</v>
      </c>
      <c r="D11" s="53">
        <v>25575</v>
      </c>
      <c r="E11" s="53">
        <v>43227.6</v>
      </c>
      <c r="F11" s="53">
        <v>56512.800000000003</v>
      </c>
      <c r="G11" s="53">
        <v>42448</v>
      </c>
      <c r="H11" s="53" t="s">
        <v>245</v>
      </c>
      <c r="I11" s="53">
        <v>127498.3</v>
      </c>
      <c r="J11" s="53">
        <v>321303.40000000002</v>
      </c>
      <c r="K11" s="54" t="s">
        <v>245</v>
      </c>
      <c r="L11" s="53">
        <v>380683.8</v>
      </c>
      <c r="M11" s="53">
        <v>11946</v>
      </c>
      <c r="P11" s="20"/>
      <c r="Q11" s="20"/>
      <c r="R11" s="20"/>
      <c r="S11" s="20"/>
      <c r="T11" s="20"/>
      <c r="U11" s="20"/>
      <c r="V11" s="20"/>
      <c r="W11" s="20"/>
      <c r="X11" s="20"/>
      <c r="Y11" s="20"/>
    </row>
    <row r="12" spans="2:25">
      <c r="B12" s="54" t="s">
        <v>7</v>
      </c>
      <c r="C12" s="53">
        <v>120464.5</v>
      </c>
      <c r="D12" s="53">
        <v>31322.5</v>
      </c>
      <c r="E12" s="53">
        <v>59440</v>
      </c>
      <c r="F12" s="53">
        <v>44261.8</v>
      </c>
      <c r="G12" s="53">
        <v>63355.6</v>
      </c>
      <c r="H12" s="53" t="s">
        <v>245</v>
      </c>
      <c r="I12" s="53">
        <v>131670</v>
      </c>
      <c r="J12" s="53">
        <v>446083.8</v>
      </c>
      <c r="K12" s="54" t="s">
        <v>245</v>
      </c>
      <c r="L12" s="53">
        <v>482834</v>
      </c>
      <c r="M12" s="53">
        <v>11946</v>
      </c>
      <c r="P12" s="20"/>
      <c r="Q12" s="20"/>
      <c r="R12" s="20"/>
      <c r="S12" s="20"/>
      <c r="T12" s="20"/>
      <c r="U12" s="20"/>
      <c r="V12" s="20"/>
      <c r="W12" s="20"/>
      <c r="X12" s="20"/>
      <c r="Y12" s="20"/>
    </row>
    <row r="13" spans="2:25">
      <c r="B13" s="54" t="s">
        <v>6</v>
      </c>
      <c r="C13" s="53">
        <v>56405.8</v>
      </c>
      <c r="D13" s="53">
        <v>20414.599999999999</v>
      </c>
      <c r="E13" s="53">
        <v>87051.9</v>
      </c>
      <c r="F13" s="53">
        <v>22726.799999999999</v>
      </c>
      <c r="G13" s="53">
        <v>44973.2</v>
      </c>
      <c r="H13" s="53" t="s">
        <v>245</v>
      </c>
      <c r="I13" s="53">
        <v>97715.5</v>
      </c>
      <c r="J13" s="53">
        <v>212544.8</v>
      </c>
      <c r="K13" s="53">
        <v>72423.3</v>
      </c>
      <c r="L13" s="53">
        <v>213984.4</v>
      </c>
      <c r="M13" s="53">
        <v>6619.6</v>
      </c>
      <c r="P13" s="20"/>
      <c r="Q13" s="20"/>
      <c r="R13" s="20"/>
      <c r="S13" s="20"/>
      <c r="T13" s="20"/>
      <c r="U13" s="20"/>
      <c r="V13" s="20"/>
      <c r="W13" s="20"/>
      <c r="X13" s="20"/>
      <c r="Y13" s="20"/>
    </row>
    <row r="14" spans="2:25">
      <c r="B14" s="54" t="s">
        <v>5</v>
      </c>
      <c r="C14" s="53">
        <v>66880</v>
      </c>
      <c r="D14" s="53">
        <v>27744</v>
      </c>
      <c r="E14" s="53">
        <v>86001.3</v>
      </c>
      <c r="F14" s="53">
        <v>26690</v>
      </c>
      <c r="G14" s="53">
        <v>58550.1</v>
      </c>
      <c r="H14" s="53" t="s">
        <v>245</v>
      </c>
      <c r="I14" s="53">
        <v>135270</v>
      </c>
      <c r="J14" s="53">
        <v>220224</v>
      </c>
      <c r="K14" s="53">
        <v>86623.2</v>
      </c>
      <c r="L14" s="53">
        <v>251518.8</v>
      </c>
      <c r="M14" s="53">
        <v>6438.07</v>
      </c>
      <c r="P14" s="20"/>
      <c r="Q14" s="20"/>
      <c r="R14" s="20"/>
      <c r="S14" s="20"/>
      <c r="T14" s="20"/>
      <c r="U14" s="20"/>
      <c r="V14" s="20"/>
      <c r="W14" s="20"/>
      <c r="X14" s="20"/>
      <c r="Y14" s="20"/>
    </row>
    <row r="15" spans="2:25">
      <c r="B15" s="54" t="s">
        <v>4</v>
      </c>
      <c r="C15" s="53">
        <v>51591.1</v>
      </c>
      <c r="D15" s="53">
        <v>8350.7000000000007</v>
      </c>
      <c r="E15" s="53">
        <v>53081.5</v>
      </c>
      <c r="F15" s="53">
        <v>3752.9</v>
      </c>
      <c r="G15" s="53">
        <v>31915.5</v>
      </c>
      <c r="H15" s="53" t="s">
        <v>245</v>
      </c>
      <c r="I15" s="53">
        <v>109800.8</v>
      </c>
      <c r="J15" s="53">
        <v>265552.8</v>
      </c>
      <c r="K15" s="53">
        <v>121619.2</v>
      </c>
      <c r="L15" s="53">
        <v>272625</v>
      </c>
      <c r="M15" s="53">
        <v>6258.6</v>
      </c>
      <c r="P15" s="20"/>
      <c r="Q15" s="20"/>
      <c r="R15" s="20"/>
      <c r="S15" s="20"/>
      <c r="T15" s="20"/>
      <c r="U15" s="20"/>
      <c r="V15" s="20"/>
      <c r="W15" s="20"/>
      <c r="X15" s="20"/>
      <c r="Y15" s="20"/>
    </row>
    <row r="16" spans="2:25">
      <c r="B16" s="54" t="s">
        <v>3</v>
      </c>
      <c r="C16" s="53">
        <v>78466.3</v>
      </c>
      <c r="D16" s="53">
        <v>11764.2</v>
      </c>
      <c r="E16" s="53">
        <v>86174.8</v>
      </c>
      <c r="F16" s="53">
        <v>38358</v>
      </c>
      <c r="G16" s="53">
        <v>57455.5</v>
      </c>
      <c r="H16" s="53" t="s">
        <v>245</v>
      </c>
      <c r="I16" s="53">
        <v>165633.4</v>
      </c>
      <c r="J16" s="53">
        <v>315519.2</v>
      </c>
      <c r="K16" s="53">
        <v>124687.7</v>
      </c>
      <c r="L16" s="53">
        <v>197024.2</v>
      </c>
      <c r="M16" s="53">
        <v>6265.9</v>
      </c>
      <c r="P16" s="20"/>
      <c r="Q16" s="20"/>
      <c r="R16" s="20"/>
      <c r="S16" s="20"/>
      <c r="T16" s="20"/>
      <c r="U16" s="20"/>
      <c r="V16" s="20"/>
      <c r="W16" s="20"/>
      <c r="X16" s="20"/>
      <c r="Y16" s="20"/>
    </row>
    <row r="17" spans="2:25">
      <c r="B17" s="54" t="s">
        <v>2</v>
      </c>
      <c r="C17" s="53">
        <v>75516.320000000007</v>
      </c>
      <c r="D17" s="53">
        <v>31084.26</v>
      </c>
      <c r="E17" s="53">
        <v>79125</v>
      </c>
      <c r="F17" s="53">
        <v>15806.34</v>
      </c>
      <c r="G17" s="53">
        <v>111620.4</v>
      </c>
      <c r="H17" s="53" t="s">
        <v>245</v>
      </c>
      <c r="I17" s="53">
        <v>255835.1</v>
      </c>
      <c r="J17" s="53">
        <v>615990.32999999996</v>
      </c>
      <c r="K17" s="53">
        <v>142119.78</v>
      </c>
      <c r="L17" s="53">
        <v>343080.65</v>
      </c>
      <c r="M17" s="53">
        <v>6265.9</v>
      </c>
      <c r="P17" s="20"/>
      <c r="Q17" s="20"/>
      <c r="R17" s="20"/>
      <c r="S17" s="20"/>
      <c r="T17" s="20"/>
      <c r="U17" s="20"/>
      <c r="V17" s="20"/>
      <c r="W17" s="20"/>
      <c r="X17" s="20"/>
      <c r="Y17" s="20"/>
    </row>
    <row r="18" spans="2:25">
      <c r="B18" s="54" t="s">
        <v>113</v>
      </c>
      <c r="C18" s="53">
        <v>41067.300000000003</v>
      </c>
      <c r="D18" s="53">
        <v>16000.460000000001</v>
      </c>
      <c r="E18" s="53">
        <v>88299.36</v>
      </c>
      <c r="F18" s="53">
        <v>25652.06</v>
      </c>
      <c r="G18" s="53">
        <v>34486.400000000001</v>
      </c>
      <c r="H18" s="53" t="s">
        <v>245</v>
      </c>
      <c r="I18" s="53">
        <v>101006.31999999999</v>
      </c>
      <c r="J18" s="53">
        <v>272034.59999999998</v>
      </c>
      <c r="K18" s="53">
        <v>122928.38999999998</v>
      </c>
      <c r="L18" s="53">
        <v>385711.38</v>
      </c>
      <c r="M18" s="53">
        <v>6265.9</v>
      </c>
      <c r="P18" s="20"/>
      <c r="Q18" s="20"/>
      <c r="R18" s="20"/>
      <c r="S18" s="20"/>
      <c r="T18" s="20"/>
      <c r="U18" s="20"/>
      <c r="V18" s="20"/>
      <c r="W18" s="20"/>
      <c r="X18" s="20"/>
      <c r="Y18" s="20"/>
    </row>
    <row r="19" spans="2:25">
      <c r="B19" s="54" t="s">
        <v>122</v>
      </c>
      <c r="C19" s="53">
        <v>51863.119903167018</v>
      </c>
      <c r="D19" s="53">
        <v>16391.720884117247</v>
      </c>
      <c r="E19" s="53">
        <v>112644.46653744439</v>
      </c>
      <c r="F19" s="53">
        <v>19220.222324539445</v>
      </c>
      <c r="G19" s="53">
        <v>69067.986200520332</v>
      </c>
      <c r="H19" s="53" t="s">
        <v>245</v>
      </c>
      <c r="I19" s="53">
        <v>152632.15975101327</v>
      </c>
      <c r="J19" s="53">
        <v>314581.74984666158</v>
      </c>
      <c r="K19" s="53">
        <v>76034.57195077253</v>
      </c>
      <c r="L19" s="53">
        <v>340220.209903059</v>
      </c>
      <c r="M19" s="53">
        <v>6365.9</v>
      </c>
      <c r="P19" s="20"/>
      <c r="Q19" s="20"/>
      <c r="R19" s="20"/>
      <c r="S19" s="20"/>
      <c r="T19" s="20"/>
      <c r="U19" s="20"/>
      <c r="V19" s="20"/>
      <c r="W19" s="20"/>
      <c r="X19" s="20"/>
      <c r="Y19" s="20"/>
    </row>
    <row r="20" spans="2:25">
      <c r="B20" s="54" t="s">
        <v>131</v>
      </c>
      <c r="C20" s="53">
        <v>47235.5</v>
      </c>
      <c r="D20" s="53">
        <v>18070.8</v>
      </c>
      <c r="E20" s="53">
        <v>77889.39</v>
      </c>
      <c r="F20" s="53">
        <v>17620.16</v>
      </c>
      <c r="G20" s="53">
        <v>45494.03</v>
      </c>
      <c r="H20" s="53" t="s">
        <v>245</v>
      </c>
      <c r="I20" s="53">
        <v>131819.4</v>
      </c>
      <c r="J20" s="53">
        <v>272045.36</v>
      </c>
      <c r="K20" s="53">
        <v>100735.98000000001</v>
      </c>
      <c r="L20" s="53">
        <v>344148.42000000004</v>
      </c>
      <c r="M20" s="53">
        <v>6265.44</v>
      </c>
      <c r="P20" s="20"/>
      <c r="Q20" s="20"/>
      <c r="R20" s="20"/>
      <c r="S20" s="20"/>
      <c r="T20" s="20"/>
      <c r="U20" s="20"/>
      <c r="V20" s="20"/>
      <c r="W20" s="20"/>
      <c r="X20" s="20"/>
      <c r="Y20" s="20"/>
    </row>
    <row r="21" spans="2:25">
      <c r="B21" s="54" t="s">
        <v>158</v>
      </c>
      <c r="C21" s="53">
        <v>43406.3</v>
      </c>
      <c r="D21" s="53">
        <v>21881.1</v>
      </c>
      <c r="E21" s="53">
        <v>112928.4</v>
      </c>
      <c r="F21" s="53">
        <v>33402.9</v>
      </c>
      <c r="G21" s="53">
        <v>59085.4</v>
      </c>
      <c r="H21" s="53" t="s">
        <v>245</v>
      </c>
      <c r="I21" s="53">
        <v>137049.29999999999</v>
      </c>
      <c r="J21" s="53">
        <v>305709.5</v>
      </c>
      <c r="K21" s="53">
        <v>62139.8</v>
      </c>
      <c r="L21" s="53">
        <v>178633.9</v>
      </c>
      <c r="M21" s="53">
        <v>6265.44</v>
      </c>
      <c r="P21" s="20"/>
      <c r="Q21" s="20"/>
      <c r="R21" s="20"/>
      <c r="S21" s="20"/>
      <c r="T21" s="20"/>
      <c r="U21" s="20"/>
      <c r="V21" s="20"/>
      <c r="W21" s="20"/>
      <c r="X21" s="20"/>
      <c r="Y21" s="20"/>
    </row>
    <row r="22" spans="2:25">
      <c r="B22" s="54" t="s">
        <v>168</v>
      </c>
      <c r="C22" s="53">
        <v>54372.1</v>
      </c>
      <c r="D22" s="53">
        <v>13820.6</v>
      </c>
      <c r="E22" s="53">
        <v>76522.8</v>
      </c>
      <c r="F22" s="53">
        <v>30906.2</v>
      </c>
      <c r="G22" s="53">
        <v>88711.6</v>
      </c>
      <c r="H22" s="53" t="s">
        <v>245</v>
      </c>
      <c r="I22" s="53">
        <v>132490.29999999999</v>
      </c>
      <c r="J22" s="53">
        <v>338757.1</v>
      </c>
      <c r="K22" s="53">
        <v>74118</v>
      </c>
      <c r="L22" s="53">
        <v>350060.79999999999</v>
      </c>
      <c r="M22" s="53">
        <v>6265.4400000000005</v>
      </c>
      <c r="P22" s="20"/>
      <c r="Q22" s="20"/>
      <c r="R22" s="20"/>
      <c r="S22" s="20"/>
      <c r="T22" s="20"/>
      <c r="U22" s="20"/>
      <c r="V22" s="20"/>
      <c r="W22" s="20"/>
      <c r="X22" s="20"/>
      <c r="Y22" s="20"/>
    </row>
    <row r="23" spans="2:25">
      <c r="B23" s="54" t="s">
        <v>199</v>
      </c>
      <c r="C23" s="53">
        <v>54517.979999999996</v>
      </c>
      <c r="D23" s="53">
        <v>23887.480000000003</v>
      </c>
      <c r="E23" s="53">
        <v>90763</v>
      </c>
      <c r="F23" s="53">
        <v>18426.900000000001</v>
      </c>
      <c r="G23" s="53">
        <v>92237.84</v>
      </c>
      <c r="H23" s="53" t="s">
        <v>245</v>
      </c>
      <c r="I23" s="53">
        <v>170637</v>
      </c>
      <c r="J23" s="53">
        <v>369923.04</v>
      </c>
      <c r="K23" s="53">
        <v>126094.50999999998</v>
      </c>
      <c r="L23" s="53">
        <v>473725.56000000006</v>
      </c>
      <c r="M23" s="53">
        <v>6265.4400000000005</v>
      </c>
      <c r="P23" s="20"/>
      <c r="Q23" s="20"/>
      <c r="R23" s="20"/>
      <c r="S23" s="20"/>
      <c r="T23" s="20"/>
      <c r="U23" s="20"/>
      <c r="V23" s="20"/>
      <c r="W23" s="20"/>
      <c r="X23" s="20"/>
      <c r="Y23" s="20"/>
    </row>
    <row r="24" spans="2:25">
      <c r="B24" s="54" t="s">
        <v>221</v>
      </c>
      <c r="C24" s="53">
        <v>60645.8</v>
      </c>
      <c r="D24" s="53">
        <v>10162.5</v>
      </c>
      <c r="E24" s="53">
        <v>60586.400000000001</v>
      </c>
      <c r="F24" s="53">
        <v>10505</v>
      </c>
      <c r="G24" s="53">
        <v>73415.3</v>
      </c>
      <c r="H24" s="53">
        <v>62576.1</v>
      </c>
      <c r="I24" s="53">
        <v>76334.600000000006</v>
      </c>
      <c r="J24" s="53">
        <v>396541.3</v>
      </c>
      <c r="K24" s="53">
        <v>142018.29999999999</v>
      </c>
      <c r="L24" s="53">
        <v>284305.90000000002</v>
      </c>
      <c r="M24" s="53">
        <v>6265.4</v>
      </c>
      <c r="O24" s="45"/>
      <c r="P24" s="20"/>
      <c r="Q24" s="20"/>
      <c r="R24" s="20"/>
      <c r="S24" s="20"/>
      <c r="T24" s="20"/>
      <c r="U24" s="20"/>
      <c r="V24" s="20"/>
      <c r="W24" s="20"/>
      <c r="X24" s="20"/>
      <c r="Y24" s="20"/>
    </row>
    <row r="25" spans="2:25">
      <c r="B25" s="352" t="s">
        <v>232</v>
      </c>
      <c r="C25" s="353"/>
      <c r="D25" s="353"/>
      <c r="E25" s="353"/>
      <c r="F25" s="353"/>
      <c r="G25" s="353"/>
      <c r="H25" s="354"/>
      <c r="I25" s="353"/>
      <c r="J25" s="353"/>
      <c r="K25" s="353"/>
      <c r="L25" s="353"/>
      <c r="M25" s="353"/>
      <c r="P25" s="20"/>
      <c r="Q25" s="20"/>
      <c r="R25" s="20"/>
      <c r="S25" s="20"/>
      <c r="T25" s="20"/>
      <c r="U25" s="20"/>
      <c r="V25" s="20"/>
      <c r="W25" s="20"/>
      <c r="X25" s="20"/>
      <c r="Y25" s="20"/>
    </row>
    <row r="26" spans="2:25">
      <c r="B26" s="97"/>
      <c r="C26" s="97"/>
      <c r="D26" s="97"/>
      <c r="E26" s="97"/>
      <c r="F26" s="97"/>
      <c r="G26" s="97"/>
      <c r="H26" s="97"/>
      <c r="I26" s="97"/>
      <c r="J26" s="97"/>
      <c r="K26" s="97"/>
      <c r="L26" s="97"/>
      <c r="M26" s="97"/>
    </row>
    <row r="27" spans="2:25">
      <c r="B27" s="179"/>
      <c r="C27" s="180"/>
      <c r="D27" s="180"/>
      <c r="E27" s="180"/>
      <c r="F27" s="180"/>
      <c r="G27" s="180"/>
      <c r="H27" s="180"/>
      <c r="I27" s="180"/>
      <c r="J27" s="180"/>
      <c r="K27" s="180"/>
      <c r="L27" s="180"/>
      <c r="M27" s="180"/>
    </row>
    <row r="28" spans="2:25">
      <c r="B28" s="179"/>
      <c r="C28" s="180"/>
      <c r="D28" s="180"/>
      <c r="E28" s="180"/>
      <c r="F28" s="180"/>
      <c r="G28" s="180"/>
      <c r="H28" s="180"/>
      <c r="I28" s="180"/>
      <c r="J28" s="180"/>
      <c r="K28" s="180"/>
      <c r="L28" s="180"/>
      <c r="M28" s="180"/>
    </row>
    <row r="29" spans="2:25">
      <c r="B29" s="179"/>
      <c r="C29" s="180"/>
      <c r="D29" s="180"/>
      <c r="E29" s="180"/>
      <c r="F29" s="180"/>
      <c r="G29" s="180"/>
      <c r="H29" s="180"/>
      <c r="I29" s="180"/>
      <c r="J29" s="180"/>
      <c r="K29" s="180"/>
      <c r="L29" s="180"/>
      <c r="M29" s="180"/>
    </row>
    <row r="30" spans="2:25">
      <c r="B30" s="179"/>
      <c r="C30" s="181"/>
      <c r="D30" s="181"/>
      <c r="E30" s="181"/>
      <c r="F30" s="181"/>
      <c r="G30" s="181"/>
      <c r="H30" s="181"/>
      <c r="I30" s="181"/>
      <c r="J30" s="181"/>
      <c r="K30" s="181"/>
      <c r="L30" s="181"/>
      <c r="M30" s="181"/>
    </row>
    <row r="31" spans="2:25">
      <c r="B31" s="97"/>
      <c r="C31" s="97"/>
      <c r="D31" s="97"/>
      <c r="E31" s="97"/>
      <c r="F31" s="97"/>
      <c r="G31" s="97"/>
      <c r="H31" s="97"/>
      <c r="I31" s="97"/>
      <c r="J31" s="97"/>
      <c r="K31" s="97"/>
      <c r="L31" s="97"/>
      <c r="M31" s="97"/>
    </row>
    <row r="32" spans="2:25">
      <c r="B32" s="97"/>
      <c r="C32" s="97"/>
      <c r="D32" s="97"/>
      <c r="E32" s="97"/>
      <c r="F32" s="97"/>
      <c r="G32" s="97"/>
      <c r="H32" s="97"/>
      <c r="I32" s="97"/>
      <c r="J32" s="97"/>
      <c r="K32" s="97"/>
      <c r="L32" s="97"/>
      <c r="M32" s="97"/>
    </row>
    <row r="33" spans="2:13">
      <c r="B33" s="97"/>
      <c r="C33" s="97"/>
      <c r="D33" s="97"/>
      <c r="E33" s="97"/>
      <c r="F33" s="97"/>
      <c r="G33" s="97"/>
      <c r="H33" s="97"/>
      <c r="I33" s="97"/>
      <c r="J33" s="97"/>
      <c r="K33" s="97"/>
      <c r="L33" s="97"/>
      <c r="M33" s="97"/>
    </row>
    <row r="34" spans="2:13">
      <c r="B34" s="97"/>
      <c r="C34" s="97"/>
      <c r="D34" s="97"/>
      <c r="E34" s="97"/>
      <c r="F34" s="97"/>
      <c r="G34" s="97"/>
      <c r="H34" s="97"/>
      <c r="I34" s="97"/>
      <c r="J34" s="97"/>
      <c r="K34" s="97"/>
      <c r="L34" s="97"/>
      <c r="M34" s="97"/>
    </row>
    <row r="35" spans="2:13">
      <c r="B35" s="97"/>
      <c r="C35" s="97"/>
      <c r="D35" s="97"/>
      <c r="E35" s="97"/>
      <c r="F35" s="97"/>
      <c r="G35" s="97"/>
      <c r="H35" s="97"/>
      <c r="I35" s="97"/>
      <c r="J35" s="97"/>
      <c r="K35" s="97"/>
      <c r="L35" s="97"/>
      <c r="M35" s="97"/>
    </row>
    <row r="36" spans="2:13">
      <c r="B36" s="97"/>
      <c r="C36" s="97"/>
      <c r="D36" s="97"/>
      <c r="E36" s="97"/>
      <c r="F36" s="97"/>
      <c r="G36" s="97"/>
      <c r="H36" s="97"/>
      <c r="I36" s="97"/>
      <c r="J36" s="97"/>
      <c r="K36" s="97"/>
      <c r="L36" s="97"/>
      <c r="M36" s="97"/>
    </row>
    <row r="37" spans="2:13">
      <c r="B37" s="97"/>
      <c r="C37" s="97"/>
      <c r="D37" s="97"/>
      <c r="E37" s="97"/>
      <c r="F37" s="97"/>
      <c r="G37" s="97"/>
      <c r="H37" s="97"/>
      <c r="I37" s="97"/>
      <c r="J37" s="97"/>
      <c r="K37" s="97"/>
      <c r="L37" s="97"/>
      <c r="M37" s="97"/>
    </row>
    <row r="38" spans="2:13">
      <c r="B38" s="97"/>
      <c r="C38" s="97"/>
      <c r="D38" s="97"/>
      <c r="E38" s="97"/>
      <c r="F38" s="97"/>
      <c r="G38" s="97"/>
      <c r="H38" s="97"/>
      <c r="I38" s="97"/>
      <c r="J38" s="97"/>
      <c r="K38" s="97"/>
      <c r="L38" s="97"/>
      <c r="M38" s="97"/>
    </row>
    <row r="39" spans="2:13">
      <c r="B39" s="97"/>
      <c r="C39" s="97"/>
      <c r="D39" s="97"/>
      <c r="E39" s="97"/>
      <c r="F39" s="97"/>
      <c r="G39" s="97"/>
      <c r="H39" s="97"/>
      <c r="I39" s="97"/>
      <c r="J39" s="97"/>
      <c r="K39" s="97"/>
      <c r="L39" s="97"/>
      <c r="M39" s="97"/>
    </row>
    <row r="40" spans="2:13">
      <c r="B40" s="97"/>
      <c r="C40" s="97"/>
      <c r="D40" s="97"/>
      <c r="E40" s="97"/>
      <c r="F40" s="97"/>
      <c r="G40" s="97"/>
      <c r="H40" s="97"/>
      <c r="I40" s="97"/>
      <c r="J40" s="97"/>
      <c r="K40" s="97"/>
      <c r="L40" s="97"/>
      <c r="M40" s="97"/>
    </row>
    <row r="41" spans="2:13">
      <c r="B41" s="97"/>
      <c r="C41" s="97"/>
      <c r="D41" s="97"/>
      <c r="E41" s="97"/>
      <c r="F41" s="97"/>
      <c r="G41" s="97"/>
      <c r="H41" s="97"/>
      <c r="I41" s="97"/>
      <c r="J41" s="97"/>
      <c r="K41" s="97"/>
      <c r="L41" s="97"/>
      <c r="M41" s="97"/>
    </row>
    <row r="42" spans="2:13">
      <c r="B42" s="97"/>
      <c r="C42" s="97"/>
      <c r="D42" s="97"/>
      <c r="E42" s="97"/>
      <c r="F42" s="97"/>
      <c r="G42" s="97"/>
      <c r="H42" s="97"/>
      <c r="I42" s="97"/>
      <c r="J42" s="97"/>
      <c r="K42" s="97"/>
      <c r="L42" s="97"/>
      <c r="M42" s="97"/>
    </row>
    <row r="43" spans="2:13">
      <c r="B43" s="97"/>
      <c r="C43" s="97"/>
      <c r="D43" s="97"/>
      <c r="E43" s="97"/>
      <c r="F43" s="97"/>
      <c r="G43" s="97"/>
      <c r="H43" s="97"/>
      <c r="I43" s="97"/>
      <c r="J43" s="97"/>
      <c r="K43" s="97"/>
      <c r="L43" s="97"/>
      <c r="M43" s="97"/>
    </row>
    <row r="44" spans="2:13">
      <c r="B44" s="97"/>
      <c r="C44" s="97"/>
      <c r="D44" s="97"/>
      <c r="E44" s="97"/>
      <c r="F44" s="97"/>
      <c r="G44" s="97"/>
      <c r="H44" s="97"/>
      <c r="I44" s="97"/>
      <c r="J44" s="97"/>
      <c r="K44" s="97"/>
      <c r="L44" s="97"/>
      <c r="M44" s="97"/>
    </row>
    <row r="45" spans="2:13">
      <c r="B45" s="97"/>
      <c r="C45" s="97"/>
      <c r="D45" s="97"/>
      <c r="E45" s="97"/>
      <c r="F45" s="97"/>
      <c r="G45" s="97"/>
      <c r="H45" s="97"/>
      <c r="I45" s="97"/>
      <c r="J45" s="97"/>
      <c r="K45" s="97"/>
      <c r="L45" s="97"/>
      <c r="M45" s="97"/>
    </row>
    <row r="46" spans="2:13">
      <c r="B46" s="97"/>
      <c r="C46" s="97"/>
      <c r="D46" s="97"/>
      <c r="E46" s="97"/>
      <c r="F46" s="97"/>
      <c r="G46" s="97"/>
      <c r="H46" s="97"/>
      <c r="I46" s="97"/>
      <c r="J46" s="97"/>
      <c r="K46" s="97"/>
      <c r="L46" s="97"/>
      <c r="M46" s="97"/>
    </row>
    <row r="47" spans="2:13">
      <c r="B47" s="97"/>
      <c r="C47" s="97"/>
      <c r="D47" s="97"/>
      <c r="E47" s="97"/>
      <c r="F47" s="97"/>
      <c r="G47" s="97"/>
      <c r="H47" s="97"/>
      <c r="I47" s="97"/>
      <c r="J47" s="97"/>
      <c r="K47" s="97"/>
      <c r="L47" s="97"/>
      <c r="M47" s="97"/>
    </row>
    <row r="48" spans="2:13">
      <c r="C48" s="97"/>
      <c r="D48" s="97"/>
      <c r="E48" s="97"/>
      <c r="F48" s="97"/>
      <c r="G48" s="97"/>
      <c r="H48" s="97"/>
      <c r="I48" s="97"/>
      <c r="J48" s="97"/>
      <c r="K48" s="97"/>
      <c r="L48" s="97"/>
      <c r="M48" s="97"/>
    </row>
    <row r="49" spans="2:13">
      <c r="B49" s="97"/>
      <c r="C49" s="97"/>
      <c r="D49" s="97"/>
      <c r="E49" s="97"/>
      <c r="F49" s="97"/>
      <c r="G49" s="97"/>
      <c r="H49" s="97"/>
      <c r="I49" s="97"/>
      <c r="J49" s="97"/>
      <c r="K49" s="97"/>
      <c r="L49" s="97"/>
      <c r="M49" s="97"/>
    </row>
  </sheetData>
  <mergeCells count="5">
    <mergeCell ref="B6:B7"/>
    <mergeCell ref="B2:M2"/>
    <mergeCell ref="B3:M3"/>
    <mergeCell ref="B4:M4"/>
    <mergeCell ref="B25:M25"/>
  </mergeCells>
  <hyperlinks>
    <hyperlink ref="O2" location="Índice!A1" display="Volver al índice" xr:uid="{00000000-0004-0000-0C00-000000000000}"/>
  </hyperlinks>
  <printOptions horizontalCentered="1"/>
  <pageMargins left="0.70866141732283472" right="0.70866141732283472" top="1.299212598425197" bottom="0.74803149606299213" header="0.31496062992125984" footer="0.31496062992125984"/>
  <pageSetup paperSize="122" scale="78" orientation="landscape" r:id="rId1"/>
  <headerFooter differentFirst="1">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B1:Z50"/>
  <sheetViews>
    <sheetView zoomScale="80" zoomScaleNormal="80" zoomScalePageLayoutView="80" workbookViewId="0"/>
  </sheetViews>
  <sheetFormatPr baseColWidth="10" defaultColWidth="10.85546875" defaultRowHeight="12.75"/>
  <cols>
    <col min="1" max="1" width="1.42578125" style="20" customWidth="1"/>
    <col min="2" max="2" width="11.42578125" style="20" customWidth="1"/>
    <col min="3" max="4" width="12" style="20" customWidth="1"/>
    <col min="5" max="5" width="14.85546875" style="20" customWidth="1"/>
    <col min="6" max="9" width="12" style="20" customWidth="1"/>
    <col min="10" max="10" width="13.7109375" style="20" customWidth="1"/>
    <col min="11" max="12" width="12" style="20" customWidth="1"/>
    <col min="13" max="13" width="10.85546875" style="20"/>
    <col min="14" max="14" width="1.28515625" style="20" customWidth="1"/>
    <col min="15" max="15" width="10.85546875" style="20"/>
    <col min="16" max="16" width="10.85546875" style="111"/>
    <col min="17" max="25" width="10.85546875" style="106" hidden="1" customWidth="1"/>
    <col min="26" max="26" width="10.85546875" style="111"/>
    <col min="27" max="16384" width="10.85546875" style="20"/>
  </cols>
  <sheetData>
    <row r="1" spans="2:26" ht="6.75" customHeight="1"/>
    <row r="2" spans="2:26">
      <c r="B2" s="325" t="s">
        <v>129</v>
      </c>
      <c r="C2" s="325"/>
      <c r="D2" s="325"/>
      <c r="E2" s="325"/>
      <c r="F2" s="325"/>
      <c r="G2" s="325"/>
      <c r="H2" s="325"/>
      <c r="I2" s="325"/>
      <c r="J2" s="325"/>
      <c r="K2" s="325"/>
      <c r="L2" s="325"/>
      <c r="M2" s="325"/>
      <c r="N2" s="168"/>
      <c r="O2" s="40" t="s">
        <v>136</v>
      </c>
      <c r="P2" s="165"/>
      <c r="Q2" s="227"/>
    </row>
    <row r="3" spans="2:26">
      <c r="B3" s="325" t="s">
        <v>46</v>
      </c>
      <c r="C3" s="325"/>
      <c r="D3" s="325"/>
      <c r="E3" s="325"/>
      <c r="F3" s="325"/>
      <c r="G3" s="325"/>
      <c r="H3" s="325"/>
      <c r="I3" s="325"/>
      <c r="J3" s="325"/>
      <c r="K3" s="325"/>
      <c r="L3" s="325"/>
      <c r="M3" s="325"/>
      <c r="N3" s="168"/>
      <c r="O3" s="168"/>
      <c r="P3" s="165"/>
      <c r="Q3" s="227"/>
    </row>
    <row r="4" spans="2:26" ht="15" customHeight="1">
      <c r="B4" s="325" t="s">
        <v>28</v>
      </c>
      <c r="C4" s="325"/>
      <c r="D4" s="325"/>
      <c r="E4" s="325"/>
      <c r="F4" s="325"/>
      <c r="G4" s="325"/>
      <c r="H4" s="325"/>
      <c r="I4" s="325"/>
      <c r="J4" s="325"/>
      <c r="K4" s="325"/>
      <c r="L4" s="325"/>
      <c r="M4" s="325"/>
      <c r="N4" s="168"/>
      <c r="O4" s="168"/>
      <c r="P4" s="165"/>
      <c r="Q4" s="227"/>
    </row>
    <row r="5" spans="2:26">
      <c r="B5" s="2"/>
      <c r="C5" s="2"/>
      <c r="D5" s="2"/>
      <c r="E5" s="2"/>
      <c r="F5" s="2"/>
      <c r="G5" s="2"/>
      <c r="H5" s="2"/>
      <c r="I5" s="2"/>
      <c r="J5" s="2"/>
      <c r="K5" s="2"/>
      <c r="L5" s="2"/>
      <c r="M5" s="2"/>
      <c r="N5" s="2"/>
      <c r="O5" s="2"/>
      <c r="P5" s="184"/>
      <c r="Q5" s="228"/>
    </row>
    <row r="6" spans="2:26" ht="15" customHeight="1">
      <c r="B6" s="349" t="s">
        <v>12</v>
      </c>
      <c r="C6" s="169" t="s">
        <v>23</v>
      </c>
      <c r="D6" s="169" t="s">
        <v>23</v>
      </c>
      <c r="E6" s="169" t="s">
        <v>25</v>
      </c>
      <c r="F6" s="169" t="s">
        <v>23</v>
      </c>
      <c r="G6" s="169" t="s">
        <v>24</v>
      </c>
      <c r="H6" s="262" t="s">
        <v>23</v>
      </c>
      <c r="I6" s="169" t="s">
        <v>24</v>
      </c>
      <c r="J6" s="169" t="s">
        <v>23</v>
      </c>
      <c r="K6" s="169" t="s">
        <v>23</v>
      </c>
      <c r="L6" s="169" t="s">
        <v>23</v>
      </c>
      <c r="M6" s="169" t="s">
        <v>140</v>
      </c>
      <c r="N6" s="1"/>
      <c r="O6" s="1"/>
      <c r="P6" s="185"/>
      <c r="Q6" s="229"/>
    </row>
    <row r="7" spans="2:26" ht="15" customHeight="1">
      <c r="B7" s="350"/>
      <c r="C7" s="170" t="s">
        <v>22</v>
      </c>
      <c r="D7" s="170" t="s">
        <v>21</v>
      </c>
      <c r="E7" s="170" t="s">
        <v>20</v>
      </c>
      <c r="F7" s="170" t="s">
        <v>19</v>
      </c>
      <c r="G7" s="170" t="s">
        <v>18</v>
      </c>
      <c r="H7" s="261" t="s">
        <v>255</v>
      </c>
      <c r="I7" s="170" t="s">
        <v>17</v>
      </c>
      <c r="J7" s="170" t="s">
        <v>16</v>
      </c>
      <c r="K7" s="170" t="s">
        <v>15</v>
      </c>
      <c r="L7" s="170" t="s">
        <v>14</v>
      </c>
      <c r="M7" s="170" t="s">
        <v>141</v>
      </c>
      <c r="N7" s="1"/>
      <c r="O7" s="1"/>
      <c r="P7" s="185"/>
      <c r="Q7" s="226" t="str">
        <f>+C7</f>
        <v>Coquimbo</v>
      </c>
      <c r="R7" s="226" t="str">
        <f>+D7</f>
        <v>Valparaíso</v>
      </c>
      <c r="S7" s="226" t="str">
        <f>+E7</f>
        <v>Metropolitana</v>
      </c>
      <c r="T7" s="226" t="str">
        <f>+F7</f>
        <v>O´Higgins</v>
      </c>
      <c r="U7" s="226" t="str">
        <f>+G7</f>
        <v>Maule</v>
      </c>
      <c r="V7" s="226" t="str">
        <f t="shared" ref="V7:W7" si="0">+I7</f>
        <v>Bío Bío</v>
      </c>
      <c r="W7" s="226" t="str">
        <f t="shared" si="0"/>
        <v>La Araucanía</v>
      </c>
      <c r="X7" s="226" t="str">
        <f>+K7</f>
        <v>Los Ríos</v>
      </c>
      <c r="Y7" s="226" t="str">
        <f>+L7</f>
        <v>Los Lagos</v>
      </c>
      <c r="Z7" s="185"/>
    </row>
    <row r="8" spans="2:26" ht="12.75" customHeight="1">
      <c r="B8" s="54" t="s">
        <v>11</v>
      </c>
      <c r="C8" s="67">
        <v>22.020369127516776</v>
      </c>
      <c r="D8" s="68">
        <v>14.461283783783784</v>
      </c>
      <c r="E8" s="68">
        <v>19.282570093457942</v>
      </c>
      <c r="F8" s="68">
        <v>16.780304054054053</v>
      </c>
      <c r="G8" s="68">
        <v>14.920527577937651</v>
      </c>
      <c r="H8" s="53" t="s">
        <v>245</v>
      </c>
      <c r="I8" s="68">
        <v>19.960667938931298</v>
      </c>
      <c r="J8" s="68">
        <v>23.313738214087632</v>
      </c>
      <c r="K8" s="54" t="s">
        <v>245</v>
      </c>
      <c r="L8" s="68">
        <v>23.38645287228109</v>
      </c>
      <c r="M8" s="68">
        <f>'prod región'!M8/'sup región'!M8</f>
        <v>9.1190839694656489</v>
      </c>
      <c r="N8" s="68"/>
      <c r="O8" s="41"/>
      <c r="P8" s="186"/>
      <c r="Z8" s="186"/>
    </row>
    <row r="9" spans="2:26" ht="12.75" customHeight="1">
      <c r="B9" s="54" t="s">
        <v>10</v>
      </c>
      <c r="C9" s="68">
        <v>20.42828413284133</v>
      </c>
      <c r="D9" s="68">
        <v>12.118067226890757</v>
      </c>
      <c r="E9" s="68">
        <v>15.59320293398533</v>
      </c>
      <c r="F9" s="68">
        <v>18.212324840764332</v>
      </c>
      <c r="G9" s="68">
        <v>14.861480519480519</v>
      </c>
      <c r="H9" s="53" t="s">
        <v>245</v>
      </c>
      <c r="I9" s="68">
        <v>19.893708260105448</v>
      </c>
      <c r="J9" s="68">
        <v>19.841906666666667</v>
      </c>
      <c r="K9" s="54" t="s">
        <v>245</v>
      </c>
      <c r="L9" s="68">
        <v>22.540594727161249</v>
      </c>
      <c r="M9" s="68">
        <f>'prod región'!M9/'sup región'!M9</f>
        <v>9.1191603053435824</v>
      </c>
      <c r="N9" s="68"/>
      <c r="O9" s="41"/>
      <c r="P9" s="186"/>
      <c r="Q9" s="225">
        <f t="shared" ref="Q9:Q23" si="1">+C9/C8-1</f>
        <v>-7.230055888054876E-2</v>
      </c>
      <c r="R9" s="225">
        <f t="shared" ref="R9:R23" si="2">+D9/D8-1</f>
        <v>-0.16203378565329052</v>
      </c>
      <c r="S9" s="225">
        <f t="shared" ref="S9:S23" si="3">+E9/E8-1</f>
        <v>-0.19133171260838899</v>
      </c>
      <c r="T9" s="225">
        <f t="shared" ref="T9:T23" si="4">+F9/F8-1</f>
        <v>8.533938253426987E-2</v>
      </c>
      <c r="U9" s="225">
        <f t="shared" ref="U9:U23" si="5">+G9/G8-1</f>
        <v>-3.9574377077954415E-3</v>
      </c>
      <c r="V9" s="225">
        <f t="shared" ref="V9:Y21" si="6">+I9/I8-1</f>
        <v>-3.3545810706691048E-3</v>
      </c>
      <c r="W9" s="225">
        <f t="shared" si="6"/>
        <v>-0.14891784043980838</v>
      </c>
      <c r="X9" s="225" t="e">
        <f t="shared" si="6"/>
        <v>#VALUE!</v>
      </c>
      <c r="Y9" s="225">
        <f t="shared" si="6"/>
        <v>-3.6168723394662372E-2</v>
      </c>
      <c r="Z9" s="186"/>
    </row>
    <row r="10" spans="2:26" ht="12.75" customHeight="1">
      <c r="B10" s="54" t="s">
        <v>9</v>
      </c>
      <c r="C10" s="68">
        <v>20.3</v>
      </c>
      <c r="D10" s="68">
        <v>12.5</v>
      </c>
      <c r="E10" s="68">
        <v>15.84</v>
      </c>
      <c r="F10" s="68">
        <v>19</v>
      </c>
      <c r="G10" s="68">
        <v>15.05</v>
      </c>
      <c r="H10" s="53" t="s">
        <v>245</v>
      </c>
      <c r="I10" s="68">
        <v>20.05</v>
      </c>
      <c r="J10" s="68">
        <v>18</v>
      </c>
      <c r="K10" s="54" t="s">
        <v>245</v>
      </c>
      <c r="L10" s="68">
        <v>22.72</v>
      </c>
      <c r="M10" s="68">
        <f>'prod región'!M10/'sup región'!M10</f>
        <v>9.1190839694656489</v>
      </c>
      <c r="N10" s="68"/>
      <c r="O10" s="41"/>
      <c r="P10" s="186"/>
      <c r="Q10" s="225">
        <f t="shared" si="1"/>
        <v>-6.2797311809019707E-3</v>
      </c>
      <c r="R10" s="225">
        <f t="shared" si="2"/>
        <v>3.1517631150098868E-2</v>
      </c>
      <c r="S10" s="225">
        <f t="shared" si="3"/>
        <v>1.5827220812779652E-2</v>
      </c>
      <c r="T10" s="225">
        <f t="shared" si="4"/>
        <v>4.3249566769895775E-2</v>
      </c>
      <c r="U10" s="225">
        <f t="shared" si="5"/>
        <v>1.2685107669613949E-2</v>
      </c>
      <c r="V10" s="225">
        <f t="shared" si="6"/>
        <v>7.8563401981710523E-3</v>
      </c>
      <c r="W10" s="225">
        <f t="shared" si="6"/>
        <v>-9.2829116556675029E-2</v>
      </c>
      <c r="X10" s="225" t="e">
        <f t="shared" si="6"/>
        <v>#VALUE!</v>
      </c>
      <c r="Y10" s="225">
        <f t="shared" si="6"/>
        <v>7.959207599015361E-3</v>
      </c>
      <c r="Z10" s="186"/>
    </row>
    <row r="11" spans="2:26" ht="12.75" customHeight="1">
      <c r="B11" s="54" t="s">
        <v>8</v>
      </c>
      <c r="C11" s="68">
        <v>21.48</v>
      </c>
      <c r="D11" s="68">
        <v>16.5</v>
      </c>
      <c r="E11" s="68">
        <v>13.26</v>
      </c>
      <c r="F11" s="68">
        <v>20.04</v>
      </c>
      <c r="G11" s="68">
        <v>15.16</v>
      </c>
      <c r="H11" s="53" t="s">
        <v>245</v>
      </c>
      <c r="I11" s="68">
        <v>20.27</v>
      </c>
      <c r="J11" s="68">
        <v>20.57</v>
      </c>
      <c r="K11" s="54" t="s">
        <v>245</v>
      </c>
      <c r="L11" s="68">
        <v>22.380000000000003</v>
      </c>
      <c r="M11" s="68">
        <f>'prod región'!M11/'sup región'!M11</f>
        <v>9.1190839694656489</v>
      </c>
      <c r="N11" s="68"/>
      <c r="O11" s="41"/>
      <c r="P11" s="186"/>
      <c r="Q11" s="225">
        <f t="shared" si="1"/>
        <v>5.8128078817734075E-2</v>
      </c>
      <c r="R11" s="225">
        <f t="shared" si="2"/>
        <v>0.32000000000000006</v>
      </c>
      <c r="S11" s="225">
        <f t="shared" si="3"/>
        <v>-0.16287878787878785</v>
      </c>
      <c r="T11" s="225">
        <f t="shared" si="4"/>
        <v>5.4736842105263195E-2</v>
      </c>
      <c r="U11" s="225">
        <f t="shared" si="5"/>
        <v>7.3089700996677998E-3</v>
      </c>
      <c r="V11" s="225">
        <f t="shared" si="6"/>
        <v>1.0972568578553554E-2</v>
      </c>
      <c r="W11" s="225">
        <f t="shared" si="6"/>
        <v>0.14277777777777789</v>
      </c>
      <c r="X11" s="225" t="e">
        <f t="shared" si="6"/>
        <v>#VALUE!</v>
      </c>
      <c r="Y11" s="225">
        <f t="shared" si="6"/>
        <v>-1.4964788732394152E-2</v>
      </c>
      <c r="Z11" s="186"/>
    </row>
    <row r="12" spans="2:26" ht="12.75" customHeight="1">
      <c r="B12" s="54" t="s">
        <v>7</v>
      </c>
      <c r="C12" s="68">
        <v>21.55</v>
      </c>
      <c r="D12" s="68">
        <v>16.75</v>
      </c>
      <c r="E12" s="68">
        <v>14.86</v>
      </c>
      <c r="F12" s="68">
        <v>12.98</v>
      </c>
      <c r="G12" s="68">
        <v>16.940000000000001</v>
      </c>
      <c r="H12" s="53" t="s">
        <v>245</v>
      </c>
      <c r="I12" s="68">
        <v>19.95</v>
      </c>
      <c r="J12" s="68">
        <v>24.81</v>
      </c>
      <c r="K12" s="54" t="s">
        <v>245</v>
      </c>
      <c r="L12" s="68">
        <v>25.82</v>
      </c>
      <c r="M12" s="68">
        <f>'prod región'!M12/'sup región'!M12</f>
        <v>9.1190839694656489</v>
      </c>
      <c r="N12" s="68"/>
      <c r="O12" s="41"/>
      <c r="P12" s="186"/>
      <c r="Q12" s="225">
        <f t="shared" si="1"/>
        <v>3.2588454376163423E-3</v>
      </c>
      <c r="R12" s="225">
        <f t="shared" si="2"/>
        <v>1.5151515151515138E-2</v>
      </c>
      <c r="S12" s="225">
        <f t="shared" si="3"/>
        <v>0.1206636500754148</v>
      </c>
      <c r="T12" s="225">
        <f t="shared" si="4"/>
        <v>-0.35229540918163671</v>
      </c>
      <c r="U12" s="225">
        <f t="shared" si="5"/>
        <v>0.11741424802110823</v>
      </c>
      <c r="V12" s="225">
        <f t="shared" si="6"/>
        <v>-1.5786877158362134E-2</v>
      </c>
      <c r="W12" s="225">
        <f t="shared" si="6"/>
        <v>0.20612542537676215</v>
      </c>
      <c r="X12" s="225" t="e">
        <f t="shared" si="6"/>
        <v>#VALUE!</v>
      </c>
      <c r="Y12" s="225">
        <f t="shared" si="6"/>
        <v>0.15370866845397657</v>
      </c>
      <c r="Z12" s="186"/>
    </row>
    <row r="13" spans="2:26" ht="12.75" customHeight="1">
      <c r="B13" s="54" t="s">
        <v>6</v>
      </c>
      <c r="C13" s="68">
        <v>17.426408798813643</v>
      </c>
      <c r="D13" s="68">
        <v>9.3375088133761874</v>
      </c>
      <c r="E13" s="68">
        <v>16.623426967364942</v>
      </c>
      <c r="F13" s="68">
        <v>13.281982350534744</v>
      </c>
      <c r="G13" s="68">
        <v>13.350154657230894</v>
      </c>
      <c r="H13" s="53" t="s">
        <v>245</v>
      </c>
      <c r="I13" s="68">
        <v>11.576870309860222</v>
      </c>
      <c r="J13" s="68">
        <v>15.118167139676645</v>
      </c>
      <c r="K13" s="68">
        <v>18.236673129705636</v>
      </c>
      <c r="L13" s="68">
        <v>19.057086368736975</v>
      </c>
      <c r="M13" s="68">
        <f>'prod región'!M13/'sup región'!M13</f>
        <v>9.4073842480743544</v>
      </c>
      <c r="N13" s="68"/>
      <c r="O13" s="41"/>
      <c r="P13" s="186"/>
      <c r="Q13" s="225">
        <f t="shared" si="1"/>
        <v>-0.1913499397302254</v>
      </c>
      <c r="R13" s="225">
        <f t="shared" si="2"/>
        <v>-0.44253678726112311</v>
      </c>
      <c r="S13" s="225">
        <f t="shared" si="3"/>
        <v>0.11866937869212268</v>
      </c>
      <c r="T13" s="225">
        <f t="shared" si="4"/>
        <v>2.3265204201444067E-2</v>
      </c>
      <c r="U13" s="225">
        <f t="shared" si="5"/>
        <v>-0.21191530949050219</v>
      </c>
      <c r="V13" s="225">
        <f t="shared" si="6"/>
        <v>-0.41970574887918688</v>
      </c>
      <c r="W13" s="225">
        <f t="shared" si="6"/>
        <v>-0.39064219509566123</v>
      </c>
      <c r="X13" s="225" t="e">
        <f t="shared" si="6"/>
        <v>#VALUE!</v>
      </c>
      <c r="Y13" s="225">
        <f t="shared" si="6"/>
        <v>-0.26192539238044243</v>
      </c>
      <c r="Z13" s="186"/>
    </row>
    <row r="14" spans="2:26" ht="12.75" customHeight="1">
      <c r="B14" s="54" t="s">
        <v>5</v>
      </c>
      <c r="C14" s="68">
        <v>19</v>
      </c>
      <c r="D14" s="68">
        <v>13.6</v>
      </c>
      <c r="E14" s="68">
        <v>15.330000000000002</v>
      </c>
      <c r="F14" s="68">
        <v>17</v>
      </c>
      <c r="G14" s="68">
        <v>17.07</v>
      </c>
      <c r="H14" s="53" t="s">
        <v>245</v>
      </c>
      <c r="I14" s="68">
        <v>16.7</v>
      </c>
      <c r="J14" s="68">
        <v>14.88</v>
      </c>
      <c r="K14" s="68">
        <v>20.43</v>
      </c>
      <c r="L14" s="68">
        <v>21.03</v>
      </c>
      <c r="M14" s="68">
        <f>'prod región'!M14/'sup región'!M14</f>
        <v>9.1190793201133147</v>
      </c>
      <c r="N14" s="68"/>
      <c r="O14" s="41"/>
      <c r="P14" s="186"/>
      <c r="Q14" s="225">
        <f t="shared" si="1"/>
        <v>9.0299224547830237E-2</v>
      </c>
      <c r="R14" s="225">
        <f t="shared" si="2"/>
        <v>0.456491262478671</v>
      </c>
      <c r="S14" s="225">
        <f t="shared" si="3"/>
        <v>-7.7807480365161275E-2</v>
      </c>
      <c r="T14" s="225">
        <f t="shared" si="4"/>
        <v>0.2799294225319886</v>
      </c>
      <c r="U14" s="225">
        <f t="shared" si="5"/>
        <v>0.27863687262636416</v>
      </c>
      <c r="V14" s="225">
        <f t="shared" si="6"/>
        <v>0.44253149193321439</v>
      </c>
      <c r="W14" s="225">
        <f t="shared" si="6"/>
        <v>-1.5753704630741217E-2</v>
      </c>
      <c r="X14" s="225">
        <f t="shared" si="6"/>
        <v>0.12027012025135564</v>
      </c>
      <c r="Y14" s="225">
        <f t="shared" si="6"/>
        <v>0.10352650940909713</v>
      </c>
      <c r="Z14" s="186"/>
    </row>
    <row r="15" spans="2:26" ht="12.75" customHeight="1">
      <c r="B15" s="54" t="s">
        <v>4</v>
      </c>
      <c r="C15" s="68">
        <v>17.22</v>
      </c>
      <c r="D15" s="68">
        <v>13.780000000000001</v>
      </c>
      <c r="E15" s="68">
        <v>19.23</v>
      </c>
      <c r="F15" s="68">
        <v>14.49</v>
      </c>
      <c r="G15" s="68">
        <v>14.62</v>
      </c>
      <c r="H15" s="53" t="s">
        <v>245</v>
      </c>
      <c r="I15" s="68">
        <v>15.63</v>
      </c>
      <c r="J15" s="68">
        <v>19.71</v>
      </c>
      <c r="K15" s="68">
        <v>26.630000000000003</v>
      </c>
      <c r="L15" s="68">
        <v>25.910000000000004</v>
      </c>
      <c r="M15" s="68">
        <f>'prod región'!M15/'sup región'!M15</f>
        <v>9.1100436681222714</v>
      </c>
      <c r="N15" s="68"/>
      <c r="O15" s="41"/>
      <c r="P15" s="186"/>
      <c r="Q15" s="225">
        <f t="shared" si="1"/>
        <v>-9.3684210526315814E-2</v>
      </c>
      <c r="R15" s="225">
        <f t="shared" si="2"/>
        <v>1.3235294117647234E-2</v>
      </c>
      <c r="S15" s="225">
        <f t="shared" si="3"/>
        <v>0.25440313111545976</v>
      </c>
      <c r="T15" s="225">
        <f t="shared" si="4"/>
        <v>-0.14764705882352935</v>
      </c>
      <c r="U15" s="225">
        <f t="shared" si="5"/>
        <v>-0.14352665495020511</v>
      </c>
      <c r="V15" s="225">
        <f t="shared" si="6"/>
        <v>-6.4071856287425066E-2</v>
      </c>
      <c r="W15" s="225">
        <f t="shared" si="6"/>
        <v>0.32459677419354827</v>
      </c>
      <c r="X15" s="225">
        <f t="shared" si="6"/>
        <v>0.30347528144884994</v>
      </c>
      <c r="Y15" s="225">
        <f t="shared" si="6"/>
        <v>0.23204945316214931</v>
      </c>
      <c r="Z15" s="186"/>
    </row>
    <row r="16" spans="2:26" ht="12.75" customHeight="1">
      <c r="B16" s="54" t="s">
        <v>3</v>
      </c>
      <c r="C16" s="68">
        <v>22.94</v>
      </c>
      <c r="D16" s="68">
        <v>26.330000000000002</v>
      </c>
      <c r="E16" s="68">
        <v>24.669999999999998</v>
      </c>
      <c r="F16" s="68">
        <v>19.36</v>
      </c>
      <c r="G16" s="68">
        <v>12.52</v>
      </c>
      <c r="H16" s="53" t="s">
        <v>245</v>
      </c>
      <c r="I16" s="68">
        <v>18.490000000000002</v>
      </c>
      <c r="J16" s="68">
        <v>18.830000000000002</v>
      </c>
      <c r="K16" s="68">
        <v>33.1</v>
      </c>
      <c r="L16" s="68">
        <v>29.53</v>
      </c>
      <c r="M16" s="68">
        <f>'prod región'!M16/'sup región'!M16</f>
        <v>9.1206695778748177</v>
      </c>
      <c r="N16" s="68"/>
      <c r="O16" s="41"/>
      <c r="P16" s="186"/>
      <c r="Q16" s="225">
        <f t="shared" si="1"/>
        <v>0.33217189314750306</v>
      </c>
      <c r="R16" s="225">
        <f t="shared" si="2"/>
        <v>0.91074020319303339</v>
      </c>
      <c r="S16" s="225">
        <f t="shared" si="3"/>
        <v>0.28289131565262604</v>
      </c>
      <c r="T16" s="225">
        <f t="shared" si="4"/>
        <v>0.33609385783298817</v>
      </c>
      <c r="U16" s="225">
        <f t="shared" si="5"/>
        <v>-0.14363885088919282</v>
      </c>
      <c r="V16" s="225">
        <f t="shared" si="6"/>
        <v>0.18298144593730004</v>
      </c>
      <c r="W16" s="225">
        <f t="shared" si="6"/>
        <v>-4.4647387113140535E-2</v>
      </c>
      <c r="X16" s="225">
        <f t="shared" si="6"/>
        <v>0.24295906871948914</v>
      </c>
      <c r="Y16" s="225">
        <f t="shared" si="6"/>
        <v>0.13971439598610558</v>
      </c>
      <c r="Z16" s="186"/>
    </row>
    <row r="17" spans="2:26" ht="12.75" customHeight="1">
      <c r="B17" s="54" t="s">
        <v>2</v>
      </c>
      <c r="C17" s="68">
        <v>23.54</v>
      </c>
      <c r="D17" s="68">
        <v>20.52</v>
      </c>
      <c r="E17" s="68">
        <v>21.1</v>
      </c>
      <c r="F17" s="68">
        <v>17.82</v>
      </c>
      <c r="G17" s="68">
        <v>24.35</v>
      </c>
      <c r="H17" s="53" t="s">
        <v>245</v>
      </c>
      <c r="I17" s="68">
        <v>27.26</v>
      </c>
      <c r="J17" s="68">
        <v>34.69</v>
      </c>
      <c r="K17" s="68">
        <v>37.019999999999996</v>
      </c>
      <c r="L17" s="68">
        <v>42.55</v>
      </c>
      <c r="M17" s="68">
        <f>'prod región'!M17/'sup región'!M17</f>
        <v>9.1206695778748177</v>
      </c>
      <c r="N17" s="68"/>
      <c r="O17" s="41"/>
      <c r="P17" s="186"/>
      <c r="Q17" s="225">
        <f t="shared" si="1"/>
        <v>2.6155187445509931E-2</v>
      </c>
      <c r="R17" s="225">
        <f t="shared" si="2"/>
        <v>-0.22066084314470191</v>
      </c>
      <c r="S17" s="225">
        <f t="shared" si="3"/>
        <v>-0.14471017430077004</v>
      </c>
      <c r="T17" s="225">
        <f t="shared" si="4"/>
        <v>-7.9545454545454475E-2</v>
      </c>
      <c r="U17" s="225">
        <f t="shared" si="5"/>
        <v>0.94488817891373822</v>
      </c>
      <c r="V17" s="225">
        <f t="shared" si="6"/>
        <v>0.4743104380746348</v>
      </c>
      <c r="W17" s="225">
        <f t="shared" si="6"/>
        <v>0.84227296866702051</v>
      </c>
      <c r="X17" s="225">
        <f t="shared" si="6"/>
        <v>0.11842900302114789</v>
      </c>
      <c r="Y17" s="225">
        <f t="shared" si="6"/>
        <v>0.44090755164239748</v>
      </c>
      <c r="Z17" s="186"/>
    </row>
    <row r="18" spans="2:26" ht="12.75" customHeight="1">
      <c r="B18" s="54" t="s">
        <v>113</v>
      </c>
      <c r="C18" s="68">
        <v>22.02</v>
      </c>
      <c r="D18" s="68">
        <v>11.26</v>
      </c>
      <c r="E18" s="68">
        <v>24.48</v>
      </c>
      <c r="F18" s="68">
        <v>15.260000000000002</v>
      </c>
      <c r="G18" s="68">
        <v>16.580000000000002</v>
      </c>
      <c r="H18" s="53" t="s">
        <v>245</v>
      </c>
      <c r="I18" s="68">
        <v>16.84</v>
      </c>
      <c r="J18" s="68">
        <v>26.2</v>
      </c>
      <c r="K18" s="68">
        <v>36.230000000000004</v>
      </c>
      <c r="L18" s="68">
        <v>37.019999999999996</v>
      </c>
      <c r="M18" s="68">
        <f>'prod región'!M18/'sup región'!M18</f>
        <v>9.1206695778748177</v>
      </c>
      <c r="N18" s="68"/>
      <c r="O18" s="41"/>
      <c r="P18" s="186"/>
      <c r="Q18" s="225">
        <f t="shared" si="1"/>
        <v>-6.457094307561595E-2</v>
      </c>
      <c r="R18" s="225">
        <f t="shared" si="2"/>
        <v>-0.45126705653021437</v>
      </c>
      <c r="S18" s="225">
        <f t="shared" si="3"/>
        <v>0.16018957345971563</v>
      </c>
      <c r="T18" s="225">
        <f t="shared" si="4"/>
        <v>-0.14365881032547689</v>
      </c>
      <c r="U18" s="225">
        <f t="shared" si="5"/>
        <v>-0.31909650924024635</v>
      </c>
      <c r="V18" s="225">
        <f t="shared" si="6"/>
        <v>-0.38224504768892154</v>
      </c>
      <c r="W18" s="225">
        <f t="shared" si="6"/>
        <v>-0.24473911790141245</v>
      </c>
      <c r="X18" s="225">
        <f t="shared" si="6"/>
        <v>-2.1339816315504967E-2</v>
      </c>
      <c r="Y18" s="225">
        <f t="shared" si="6"/>
        <v>-0.12996474735605179</v>
      </c>
      <c r="Z18" s="186"/>
    </row>
    <row r="19" spans="2:26" ht="12.75" customHeight="1">
      <c r="B19" s="54" t="s">
        <v>122</v>
      </c>
      <c r="C19" s="68">
        <v>20.370432012241562</v>
      </c>
      <c r="D19" s="68">
        <v>14.861034346434494</v>
      </c>
      <c r="E19" s="68">
        <v>22.069840622540045</v>
      </c>
      <c r="F19" s="68">
        <v>20.403633040912361</v>
      </c>
      <c r="G19" s="68">
        <v>22.892935432721355</v>
      </c>
      <c r="H19" s="53" t="s">
        <v>245</v>
      </c>
      <c r="I19" s="68">
        <v>18.231266095438755</v>
      </c>
      <c r="J19" s="68">
        <v>21.756812355395361</v>
      </c>
      <c r="K19" s="68">
        <v>22.805810423147129</v>
      </c>
      <c r="L19" s="68">
        <v>33.981243498108171</v>
      </c>
      <c r="M19" s="68">
        <f>'prod región'!M19/'sup región'!M19</f>
        <v>9.2662299854439585</v>
      </c>
      <c r="N19" s="68"/>
      <c r="O19" s="41"/>
      <c r="P19" s="186"/>
      <c r="Q19" s="225">
        <f t="shared" si="1"/>
        <v>-7.4912261024452254E-2</v>
      </c>
      <c r="R19" s="225">
        <f t="shared" si="2"/>
        <v>0.31980766842224639</v>
      </c>
      <c r="S19" s="225">
        <f t="shared" si="3"/>
        <v>-9.8454222935455693E-2</v>
      </c>
      <c r="T19" s="225">
        <f t="shared" si="4"/>
        <v>0.3370663853808884</v>
      </c>
      <c r="U19" s="225">
        <f t="shared" si="5"/>
        <v>0.38075605746208407</v>
      </c>
      <c r="V19" s="225">
        <f t="shared" si="6"/>
        <v>8.2616751510614872E-2</v>
      </c>
      <c r="W19" s="225">
        <f t="shared" si="6"/>
        <v>-0.16958731467956634</v>
      </c>
      <c r="X19" s="225">
        <f t="shared" si="6"/>
        <v>-0.3705268997199247</v>
      </c>
      <c r="Y19" s="225">
        <f t="shared" si="6"/>
        <v>-8.2084184275846184E-2</v>
      </c>
      <c r="Z19" s="186"/>
    </row>
    <row r="20" spans="2:26" ht="12.75" customHeight="1">
      <c r="B20" s="54" t="s">
        <v>131</v>
      </c>
      <c r="C20" s="68">
        <v>21.5</v>
      </c>
      <c r="D20" s="68">
        <v>12.209999999999999</v>
      </c>
      <c r="E20" s="68">
        <v>23.61</v>
      </c>
      <c r="F20" s="68">
        <v>12.64</v>
      </c>
      <c r="G20" s="68">
        <v>12.79</v>
      </c>
      <c r="H20" s="53" t="s">
        <v>245</v>
      </c>
      <c r="I20" s="68">
        <v>15.45</v>
      </c>
      <c r="J20" s="68">
        <v>20.84</v>
      </c>
      <c r="K20" s="68">
        <v>25.14</v>
      </c>
      <c r="L20" s="68">
        <v>31.990000000000002</v>
      </c>
      <c r="M20" s="68">
        <v>9.1206695778748177</v>
      </c>
      <c r="N20" s="68"/>
      <c r="O20" s="41"/>
      <c r="P20" s="186"/>
      <c r="Q20" s="225">
        <f t="shared" si="1"/>
        <v>5.545135160018333E-2</v>
      </c>
      <c r="R20" s="225">
        <f t="shared" si="2"/>
        <v>-0.17838827935086088</v>
      </c>
      <c r="S20" s="225">
        <f t="shared" si="3"/>
        <v>6.9785704564036655E-2</v>
      </c>
      <c r="T20" s="225">
        <f t="shared" si="4"/>
        <v>-0.38050248332466607</v>
      </c>
      <c r="U20" s="225">
        <f t="shared" si="5"/>
        <v>-0.44131236303934263</v>
      </c>
      <c r="V20" s="225">
        <f t="shared" si="6"/>
        <v>-0.15255474199537877</v>
      </c>
      <c r="W20" s="225">
        <f t="shared" si="6"/>
        <v>-4.2139093743114753E-2</v>
      </c>
      <c r="X20" s="225">
        <f t="shared" si="6"/>
        <v>0.10235065246722153</v>
      </c>
      <c r="Y20" s="225">
        <f t="shared" si="6"/>
        <v>-5.8598311689771698E-2</v>
      </c>
      <c r="Z20" s="186"/>
    </row>
    <row r="21" spans="2:26" ht="12.75" customHeight="1">
      <c r="B21" s="54" t="s">
        <v>158</v>
      </c>
      <c r="C21" s="68">
        <v>23.15</v>
      </c>
      <c r="D21" s="68">
        <v>15.08</v>
      </c>
      <c r="E21" s="68">
        <v>22.86</v>
      </c>
      <c r="F21" s="68">
        <v>16.309999999999999</v>
      </c>
      <c r="G21" s="68">
        <v>16.440000000000001</v>
      </c>
      <c r="H21" s="53" t="s">
        <v>245</v>
      </c>
      <c r="I21" s="68">
        <v>15.78</v>
      </c>
      <c r="J21" s="68">
        <v>18.21</v>
      </c>
      <c r="K21" s="68">
        <v>17.8</v>
      </c>
      <c r="L21" s="68">
        <v>25.64</v>
      </c>
      <c r="M21" s="68">
        <v>9.1199999999999992</v>
      </c>
      <c r="N21" s="68"/>
      <c r="O21" s="41"/>
      <c r="P21" s="186"/>
      <c r="Q21" s="225">
        <f t="shared" si="1"/>
        <v>7.6744186046511453E-2</v>
      </c>
      <c r="R21" s="225">
        <f t="shared" si="2"/>
        <v>0.23505323505323505</v>
      </c>
      <c r="S21" s="225">
        <f t="shared" si="3"/>
        <v>-3.1766200762388785E-2</v>
      </c>
      <c r="T21" s="225">
        <f t="shared" si="4"/>
        <v>0.29034810126582267</v>
      </c>
      <c r="U21" s="225">
        <f t="shared" si="5"/>
        <v>0.28537920250195481</v>
      </c>
      <c r="V21" s="225">
        <f t="shared" si="6"/>
        <v>2.1359223300970953E-2</v>
      </c>
      <c r="W21" s="225">
        <f t="shared" si="6"/>
        <v>-0.1261996161228407</v>
      </c>
      <c r="X21" s="225">
        <f t="shared" si="6"/>
        <v>-0.29196499602227521</v>
      </c>
      <c r="Y21" s="225">
        <f t="shared" si="6"/>
        <v>-0.19849953110346985</v>
      </c>
      <c r="Z21" s="186"/>
    </row>
    <row r="22" spans="2:26" ht="12.75" customHeight="1">
      <c r="B22" s="54" t="s">
        <v>168</v>
      </c>
      <c r="C22" s="68">
        <v>24.23</v>
      </c>
      <c r="D22" s="68">
        <v>17.809999999999999</v>
      </c>
      <c r="E22" s="68">
        <v>17.2</v>
      </c>
      <c r="F22" s="68">
        <v>13.73</v>
      </c>
      <c r="G22" s="68">
        <v>16.919999999999998</v>
      </c>
      <c r="H22" s="53" t="s">
        <v>245</v>
      </c>
      <c r="I22" s="68">
        <v>14.809999999999999</v>
      </c>
      <c r="J22" s="68">
        <v>22.619999999999997</v>
      </c>
      <c r="K22" s="68">
        <v>22</v>
      </c>
      <c r="L22" s="68">
        <v>33.200000000000003</v>
      </c>
      <c r="M22" s="68">
        <v>9.120000000000001</v>
      </c>
      <c r="N22" s="68"/>
      <c r="O22" s="41"/>
      <c r="P22" s="186"/>
      <c r="Q22" s="225">
        <f t="shared" si="1"/>
        <v>4.6652267818574567E-2</v>
      </c>
      <c r="R22" s="225">
        <f t="shared" si="2"/>
        <v>0.18103448275862055</v>
      </c>
      <c r="S22" s="225">
        <f t="shared" si="3"/>
        <v>-0.24759405074365703</v>
      </c>
      <c r="T22" s="225">
        <f t="shared" si="4"/>
        <v>-0.15818516247700787</v>
      </c>
      <c r="U22" s="225">
        <f t="shared" si="5"/>
        <v>2.9197080291970545E-2</v>
      </c>
      <c r="V22" s="225">
        <f t="shared" ref="V22:Y22" si="7">+I22/I21-1</f>
        <v>-6.1470215462610889E-2</v>
      </c>
      <c r="W22" s="225">
        <f t="shared" si="7"/>
        <v>0.24217462932454681</v>
      </c>
      <c r="X22" s="225">
        <f t="shared" si="7"/>
        <v>0.23595505617977519</v>
      </c>
      <c r="Y22" s="225">
        <f t="shared" si="7"/>
        <v>0.29485179407176298</v>
      </c>
      <c r="Z22" s="186"/>
    </row>
    <row r="23" spans="2:26" ht="12.75" customHeight="1">
      <c r="B23" s="54" t="s">
        <v>199</v>
      </c>
      <c r="C23" s="68">
        <v>24.86</v>
      </c>
      <c r="D23" s="68">
        <v>13.88</v>
      </c>
      <c r="E23" s="68">
        <v>17</v>
      </c>
      <c r="F23" s="68">
        <v>15.419999999999998</v>
      </c>
      <c r="G23" s="68">
        <v>22.130000000000003</v>
      </c>
      <c r="H23" s="53" t="s">
        <v>245</v>
      </c>
      <c r="I23" s="68">
        <v>17.25</v>
      </c>
      <c r="J23" s="68">
        <v>26.639999999999997</v>
      </c>
      <c r="K23" s="68">
        <v>31.689999999999998</v>
      </c>
      <c r="L23" s="68">
        <v>42.980000000000004</v>
      </c>
      <c r="M23" s="68">
        <v>9.120000000000001</v>
      </c>
      <c r="N23" s="68"/>
      <c r="O23" s="41"/>
      <c r="P23" s="186"/>
      <c r="Q23" s="225">
        <f t="shared" si="1"/>
        <v>2.6000825423029283E-2</v>
      </c>
      <c r="R23" s="225">
        <f t="shared" si="2"/>
        <v>-0.22066254912970229</v>
      </c>
      <c r="S23" s="225">
        <f t="shared" si="3"/>
        <v>-1.1627906976744096E-2</v>
      </c>
      <c r="T23" s="225">
        <f t="shared" si="4"/>
        <v>0.12308812818645287</v>
      </c>
      <c r="U23" s="225">
        <f t="shared" si="5"/>
        <v>0.30791962174940934</v>
      </c>
      <c r="V23" s="225">
        <f t="shared" ref="V23:Y23" si="8">+I23/I22-1</f>
        <v>0.16475354490209337</v>
      </c>
      <c r="W23" s="225">
        <f t="shared" si="8"/>
        <v>0.17771883289124668</v>
      </c>
      <c r="X23" s="225">
        <f t="shared" si="8"/>
        <v>0.44045454545454543</v>
      </c>
      <c r="Y23" s="225">
        <f t="shared" si="8"/>
        <v>0.29457831325301198</v>
      </c>
      <c r="Z23" s="186"/>
    </row>
    <row r="24" spans="2:26" ht="12.75" customHeight="1">
      <c r="B24" s="54" t="s">
        <v>221</v>
      </c>
      <c r="C24" s="68">
        <v>28.378922166817894</v>
      </c>
      <c r="D24" s="68">
        <v>16.260056952992556</v>
      </c>
      <c r="E24" s="68">
        <v>18.951020851994503</v>
      </c>
      <c r="F24" s="68">
        <v>14.489636066017113</v>
      </c>
      <c r="G24" s="68">
        <v>18.728394313163221</v>
      </c>
      <c r="H24" s="68">
        <v>20.754925615331164</v>
      </c>
      <c r="I24" s="68">
        <v>17.313359038330688</v>
      </c>
      <c r="J24" s="68">
        <v>31.758873628341366</v>
      </c>
      <c r="K24" s="68">
        <v>48.387835356389296</v>
      </c>
      <c r="L24" s="68">
        <v>39.863420959984026</v>
      </c>
      <c r="M24" s="68">
        <v>9.120000000000001</v>
      </c>
      <c r="N24" s="68"/>
      <c r="O24" s="41"/>
      <c r="P24" s="186"/>
      <c r="Q24" s="225"/>
      <c r="R24" s="225"/>
      <c r="S24" s="225"/>
      <c r="T24" s="225"/>
      <c r="U24" s="225"/>
      <c r="V24" s="225"/>
      <c r="W24" s="225"/>
      <c r="X24" s="225"/>
      <c r="Y24" s="225"/>
      <c r="Z24" s="186"/>
    </row>
    <row r="25" spans="2:26">
      <c r="B25" s="346" t="s">
        <v>232</v>
      </c>
      <c r="C25" s="347"/>
      <c r="D25" s="347"/>
      <c r="E25" s="347"/>
      <c r="F25" s="347"/>
      <c r="G25" s="347"/>
      <c r="H25" s="348"/>
      <c r="I25" s="347"/>
      <c r="J25" s="347"/>
      <c r="K25" s="347"/>
      <c r="L25" s="347"/>
      <c r="M25" s="347"/>
    </row>
    <row r="26" spans="2:26" ht="12.75" customHeight="1">
      <c r="B26" s="182"/>
      <c r="C26" s="183"/>
      <c r="D26" s="183"/>
      <c r="E26" s="183"/>
      <c r="F26" s="183"/>
      <c r="G26" s="183"/>
      <c r="H26" s="183"/>
      <c r="I26" s="42"/>
      <c r="J26" s="42"/>
      <c r="K26" s="42"/>
      <c r="L26" s="42"/>
    </row>
    <row r="27" spans="2:26">
      <c r="B27" s="2"/>
      <c r="C27" s="2"/>
      <c r="D27" s="2"/>
      <c r="E27" s="2"/>
      <c r="F27" s="2"/>
      <c r="G27" s="2"/>
      <c r="H27" s="2"/>
      <c r="I27" s="2"/>
      <c r="J27" s="2"/>
      <c r="K27" s="2"/>
      <c r="L27" s="2"/>
    </row>
    <row r="32" spans="2:26">
      <c r="Q32" s="228"/>
    </row>
    <row r="47" spans="15:15">
      <c r="O47" s="2"/>
    </row>
    <row r="49" spans="3:13">
      <c r="C49" s="105"/>
      <c r="D49" s="105"/>
      <c r="E49" s="105"/>
      <c r="F49" s="105"/>
      <c r="G49" s="105"/>
      <c r="H49" s="105"/>
      <c r="I49" s="105"/>
      <c r="J49" s="105"/>
      <c r="K49" s="105"/>
      <c r="L49" s="105"/>
      <c r="M49" s="105"/>
    </row>
    <row r="50" spans="3:13">
      <c r="C50" s="68"/>
      <c r="D50" s="68"/>
      <c r="E50" s="68"/>
      <c r="F50" s="68"/>
      <c r="G50" s="68"/>
      <c r="H50" s="68"/>
      <c r="I50" s="68"/>
      <c r="J50" s="68"/>
      <c r="K50" s="68"/>
      <c r="L50" s="68"/>
      <c r="M50" s="68"/>
    </row>
  </sheetData>
  <mergeCells count="5">
    <mergeCell ref="B6:B7"/>
    <mergeCell ref="B3:M3"/>
    <mergeCell ref="B2:M2"/>
    <mergeCell ref="B4:M4"/>
    <mergeCell ref="B25:M25"/>
  </mergeCells>
  <hyperlinks>
    <hyperlink ref="O2" location="Índice!A1" display="Volver al índice" xr:uid="{00000000-0004-0000-0D00-000000000000}"/>
  </hyperlinks>
  <printOptions horizontalCentered="1"/>
  <pageMargins left="0.70866141732283472" right="0.70866141732283472" top="1.299212598425197" bottom="0.74803149606299213" header="0.31496062992125984" footer="0.31496062992125984"/>
  <pageSetup paperSize="122" scale="79" orientation="landscape" r:id="rId1"/>
  <headerFooter differentFirst="1">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34"/>
  <sheetViews>
    <sheetView zoomScale="80" zoomScaleNormal="80" zoomScalePageLayoutView="80" workbookViewId="0"/>
  </sheetViews>
  <sheetFormatPr baseColWidth="10" defaultColWidth="10.85546875" defaultRowHeight="12.75"/>
  <cols>
    <col min="1" max="1" width="1.140625" style="33" customWidth="1"/>
    <col min="2" max="2" width="41" style="33" customWidth="1"/>
    <col min="3" max="3" width="26.28515625" style="33" customWidth="1"/>
    <col min="4" max="4" width="26.140625" style="33" customWidth="1"/>
    <col min="5" max="5" width="22.28515625" style="33" customWidth="1"/>
    <col min="6" max="6" width="4" style="33" customWidth="1"/>
    <col min="7" max="7" width="14.42578125" style="33" customWidth="1"/>
    <col min="8" max="16384" width="10.85546875" style="33"/>
  </cols>
  <sheetData>
    <row r="1" spans="2:8" ht="6.75" customHeight="1"/>
    <row r="2" spans="2:8">
      <c r="B2" s="360" t="s">
        <v>194</v>
      </c>
      <c r="C2" s="360"/>
      <c r="D2" s="360"/>
      <c r="E2" s="360"/>
      <c r="G2" s="40" t="s">
        <v>136</v>
      </c>
    </row>
    <row r="3" spans="2:8">
      <c r="B3" s="360" t="s">
        <v>195</v>
      </c>
      <c r="C3" s="360"/>
      <c r="D3" s="360"/>
      <c r="E3" s="360"/>
      <c r="G3" s="40"/>
    </row>
    <row r="4" spans="2:8">
      <c r="B4" s="360" t="s">
        <v>240</v>
      </c>
      <c r="C4" s="360"/>
      <c r="D4" s="360"/>
      <c r="E4" s="360"/>
    </row>
    <row r="6" spans="2:8" ht="38.25">
      <c r="C6" s="133" t="s">
        <v>212</v>
      </c>
      <c r="D6" s="133" t="s">
        <v>241</v>
      </c>
      <c r="E6" s="133" t="s">
        <v>208</v>
      </c>
    </row>
    <row r="7" spans="2:8">
      <c r="B7" s="134" t="s">
        <v>139</v>
      </c>
      <c r="C7" s="135">
        <v>26</v>
      </c>
      <c r="D7" s="135">
        <v>30</v>
      </c>
      <c r="E7" s="135">
        <v>30</v>
      </c>
    </row>
    <row r="8" spans="2:8">
      <c r="B8" s="134" t="s">
        <v>171</v>
      </c>
      <c r="C8" s="136">
        <v>998000</v>
      </c>
      <c r="D8" s="136">
        <v>648000</v>
      </c>
      <c r="E8" s="136">
        <v>1538000</v>
      </c>
      <c r="G8" s="162"/>
    </row>
    <row r="9" spans="2:8">
      <c r="B9" s="134" t="s">
        <v>172</v>
      </c>
      <c r="C9" s="136">
        <v>612000</v>
      </c>
      <c r="D9" s="136">
        <v>651000</v>
      </c>
      <c r="E9" s="136">
        <v>622000</v>
      </c>
    </row>
    <row r="10" spans="2:8">
      <c r="B10" s="134" t="s">
        <v>173</v>
      </c>
      <c r="C10" s="136">
        <v>1718582</v>
      </c>
      <c r="D10" s="136">
        <v>2349219</v>
      </c>
      <c r="E10" s="136">
        <v>1816105</v>
      </c>
    </row>
    <row r="11" spans="2:8" ht="14.25">
      <c r="B11" s="137" t="s">
        <v>202</v>
      </c>
      <c r="C11" s="136">
        <f>124821.825+166429.1</f>
        <v>291250.92499999999</v>
      </c>
      <c r="D11" s="136">
        <v>346581</v>
      </c>
      <c r="E11" s="136">
        <f>198805+178925</f>
        <v>377730</v>
      </c>
    </row>
    <row r="12" spans="2:8">
      <c r="B12" s="138" t="s">
        <v>174</v>
      </c>
      <c r="C12" s="139">
        <f>SUM(C8:C11)</f>
        <v>3619832.9249999998</v>
      </c>
      <c r="D12" s="139">
        <f>SUM(D8:D11)</f>
        <v>3994800</v>
      </c>
      <c r="E12" s="139">
        <f>SUM(E8:E11)</f>
        <v>4353835</v>
      </c>
    </row>
    <row r="13" spans="2:8" ht="14.25">
      <c r="B13" s="134" t="s">
        <v>237</v>
      </c>
      <c r="C13" s="230">
        <f>4358/1.19</f>
        <v>3662.1848739495799</v>
      </c>
      <c r="D13" s="155">
        <f>5248/1.19</f>
        <v>4410.0840336134452</v>
      </c>
      <c r="E13" s="155">
        <f>C13</f>
        <v>3662.1848739495799</v>
      </c>
      <c r="G13" s="162"/>
      <c r="H13" s="256"/>
    </row>
    <row r="14" spans="2:8">
      <c r="B14" s="140" t="s">
        <v>175</v>
      </c>
      <c r="C14" s="139">
        <f>(C13/25)*C7*1000</f>
        <v>3808672.2689075628</v>
      </c>
      <c r="D14" s="139">
        <f t="shared" ref="D14:E14" si="0">(D13/25)*D7*1000</f>
        <v>5292100.8403361347</v>
      </c>
      <c r="E14" s="139">
        <f t="shared" si="0"/>
        <v>4394621.8487394955</v>
      </c>
    </row>
    <row r="15" spans="2:8">
      <c r="B15" s="140" t="s">
        <v>176</v>
      </c>
      <c r="C15" s="222">
        <f>C14-C12</f>
        <v>188839.34390756302</v>
      </c>
      <c r="D15" s="222">
        <f>D14-D12</f>
        <v>1297300.8403361347</v>
      </c>
      <c r="E15" s="222">
        <f>E14-E12</f>
        <v>40786.848739495501</v>
      </c>
    </row>
    <row r="16" spans="2:8">
      <c r="B16" s="141"/>
      <c r="C16" s="142"/>
      <c r="D16" s="142"/>
      <c r="E16" s="142"/>
    </row>
    <row r="17" spans="2:5" ht="26.25" customHeight="1">
      <c r="B17" s="357" t="s">
        <v>238</v>
      </c>
      <c r="C17" s="358"/>
      <c r="D17" s="358"/>
      <c r="E17" s="359"/>
    </row>
    <row r="18" spans="2:5">
      <c r="B18" s="355" t="s">
        <v>177</v>
      </c>
      <c r="C18" s="361" t="s">
        <v>239</v>
      </c>
      <c r="D18" s="362"/>
      <c r="E18" s="363"/>
    </row>
    <row r="19" spans="2:5">
      <c r="B19" s="356"/>
      <c r="C19" s="257">
        <v>7000</v>
      </c>
      <c r="D19" s="257">
        <v>9000</v>
      </c>
      <c r="E19" s="257">
        <v>11000</v>
      </c>
    </row>
    <row r="20" spans="2:5">
      <c r="B20" s="143">
        <v>25000</v>
      </c>
      <c r="C20" s="188">
        <f>+$B20*(C$19/25)-$D$12</f>
        <v>3005200</v>
      </c>
      <c r="D20" s="188">
        <f t="shared" ref="D20:E20" si="1">+$B20*(D$19/25)-$D$12</f>
        <v>5005200</v>
      </c>
      <c r="E20" s="188">
        <f t="shared" si="1"/>
        <v>7005200</v>
      </c>
    </row>
    <row r="21" spans="2:5">
      <c r="B21" s="143">
        <v>30000</v>
      </c>
      <c r="C21" s="188">
        <f t="shared" ref="C21:E22" si="2">+$B21*(C$19/25)-$D$12</f>
        <v>4405200</v>
      </c>
      <c r="D21" s="188">
        <f t="shared" si="2"/>
        <v>6805200</v>
      </c>
      <c r="E21" s="188">
        <f t="shared" si="2"/>
        <v>9205200</v>
      </c>
    </row>
    <row r="22" spans="2:5">
      <c r="B22" s="143">
        <v>35000</v>
      </c>
      <c r="C22" s="188">
        <f t="shared" si="2"/>
        <v>5805200</v>
      </c>
      <c r="D22" s="188">
        <f t="shared" si="2"/>
        <v>8605200</v>
      </c>
      <c r="E22" s="188">
        <f t="shared" si="2"/>
        <v>11405200</v>
      </c>
    </row>
    <row r="23" spans="2:5">
      <c r="B23" s="146"/>
      <c r="C23" s="189"/>
      <c r="D23" s="189"/>
      <c r="E23" s="189"/>
    </row>
    <row r="24" spans="2:5" ht="15" customHeight="1">
      <c r="B24" s="357" t="s">
        <v>242</v>
      </c>
      <c r="C24" s="358"/>
      <c r="D24" s="358"/>
      <c r="E24" s="359"/>
    </row>
    <row r="25" spans="2:5">
      <c r="B25" s="163" t="s">
        <v>184</v>
      </c>
      <c r="C25" s="164">
        <f>+B20</f>
        <v>25000</v>
      </c>
      <c r="D25" s="164">
        <f>+B21</f>
        <v>30000</v>
      </c>
      <c r="E25" s="164">
        <f>+B22</f>
        <v>35000</v>
      </c>
    </row>
    <row r="26" spans="2:5">
      <c r="B26" s="148" t="s">
        <v>236</v>
      </c>
      <c r="C26" s="147">
        <f>($D12/C25)*25</f>
        <v>3994.8</v>
      </c>
      <c r="D26" s="147">
        <f t="shared" ref="D26:E26" si="3">($D12/D25)*25</f>
        <v>3329</v>
      </c>
      <c r="E26" s="147">
        <f t="shared" si="3"/>
        <v>2853.4285714285716</v>
      </c>
    </row>
    <row r="27" spans="2:5">
      <c r="B27" s="144" t="s">
        <v>183</v>
      </c>
      <c r="C27" s="144"/>
      <c r="D27" s="144"/>
      <c r="E27" s="144"/>
    </row>
    <row r="28" spans="2:5">
      <c r="B28" s="145" t="s">
        <v>178</v>
      </c>
      <c r="C28" s="145"/>
      <c r="D28" s="145"/>
      <c r="E28" s="145"/>
    </row>
    <row r="29" spans="2:5">
      <c r="B29" s="364" t="s">
        <v>188</v>
      </c>
      <c r="C29" s="364"/>
      <c r="D29" s="364"/>
      <c r="E29" s="364"/>
    </row>
    <row r="30" spans="2:5" ht="26.25" customHeight="1">
      <c r="B30" s="365" t="s">
        <v>196</v>
      </c>
      <c r="C30" s="365"/>
      <c r="D30" s="365"/>
      <c r="E30" s="365"/>
    </row>
    <row r="31" spans="2:5">
      <c r="B31" s="366" t="s">
        <v>263</v>
      </c>
      <c r="C31" s="366"/>
      <c r="D31" s="366"/>
      <c r="E31" s="366"/>
    </row>
    <row r="32" spans="2:5">
      <c r="B32" s="364" t="s">
        <v>189</v>
      </c>
      <c r="C32" s="364"/>
      <c r="D32" s="364"/>
      <c r="E32" s="364"/>
    </row>
    <row r="33" spans="2:5">
      <c r="B33" s="364" t="s">
        <v>179</v>
      </c>
      <c r="C33" s="364"/>
      <c r="D33" s="364"/>
      <c r="E33" s="364"/>
    </row>
    <row r="34" spans="2:5">
      <c r="B34" s="364" t="s">
        <v>185</v>
      </c>
      <c r="C34" s="364"/>
      <c r="D34" s="364"/>
      <c r="E34" s="364"/>
    </row>
  </sheetData>
  <mergeCells count="13">
    <mergeCell ref="B33:E33"/>
    <mergeCell ref="B34:E34"/>
    <mergeCell ref="B24:E24"/>
    <mergeCell ref="B29:E29"/>
    <mergeCell ref="B30:E30"/>
    <mergeCell ref="B31:E31"/>
    <mergeCell ref="B32:E32"/>
    <mergeCell ref="B18:B19"/>
    <mergeCell ref="B17:E17"/>
    <mergeCell ref="B2:E2"/>
    <mergeCell ref="B3:E3"/>
    <mergeCell ref="B4:E4"/>
    <mergeCell ref="C18:E18"/>
  </mergeCells>
  <hyperlinks>
    <hyperlink ref="G2" location="Í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paperSize="122"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pageSetUpPr fitToPage="1"/>
  </sheetPr>
  <dimension ref="B2:M32"/>
  <sheetViews>
    <sheetView zoomScale="90" zoomScaleNormal="90" workbookViewId="0"/>
  </sheetViews>
  <sheetFormatPr baseColWidth="10" defaultColWidth="10.85546875" defaultRowHeight="12.75"/>
  <cols>
    <col min="1" max="1" width="1.42578125" style="33" customWidth="1"/>
    <col min="2" max="2" width="13.85546875" style="33" customWidth="1"/>
    <col min="3" max="3" width="17.5703125" style="33" customWidth="1"/>
    <col min="4" max="4" width="11.7109375" style="33" customWidth="1"/>
    <col min="5" max="6" width="10.140625" style="33" customWidth="1"/>
    <col min="7" max="7" width="10.42578125" style="33" customWidth="1"/>
    <col min="8" max="8" width="11.28515625" style="33" customWidth="1"/>
    <col min="9" max="10" width="10.140625" style="33" customWidth="1"/>
    <col min="11" max="11" width="10" style="33" customWidth="1"/>
    <col min="12" max="12" width="2.140625" style="33" customWidth="1"/>
    <col min="13" max="13" width="10.85546875" style="108"/>
    <col min="14" max="16384" width="10.85546875" style="33"/>
  </cols>
  <sheetData>
    <row r="2" spans="2:13">
      <c r="B2" s="371" t="s">
        <v>180</v>
      </c>
      <c r="C2" s="371"/>
      <c r="D2" s="371"/>
      <c r="E2" s="371"/>
      <c r="F2" s="371"/>
      <c r="G2" s="371"/>
      <c r="H2" s="371"/>
      <c r="I2" s="371"/>
      <c r="J2" s="371"/>
      <c r="K2" s="371"/>
      <c r="L2" s="91"/>
      <c r="M2" s="224" t="s">
        <v>136</v>
      </c>
    </row>
    <row r="3" spans="2:13">
      <c r="B3" s="91"/>
      <c r="C3" s="91"/>
      <c r="D3" s="91"/>
      <c r="E3" s="91"/>
      <c r="F3" s="91"/>
      <c r="G3" s="91"/>
      <c r="H3" s="91"/>
      <c r="I3" s="91"/>
      <c r="J3" s="91"/>
      <c r="K3" s="91"/>
      <c r="L3" s="91"/>
      <c r="M3" s="110"/>
    </row>
    <row r="4" spans="2:13">
      <c r="B4" s="375" t="s">
        <v>67</v>
      </c>
      <c r="C4" s="377" t="s">
        <v>68</v>
      </c>
      <c r="D4" s="372" t="s">
        <v>69</v>
      </c>
      <c r="E4" s="373"/>
      <c r="F4" s="373"/>
      <c r="G4" s="374"/>
      <c r="H4" s="372" t="s">
        <v>70</v>
      </c>
      <c r="I4" s="373"/>
      <c r="J4" s="373"/>
      <c r="K4" s="374"/>
      <c r="L4" s="91"/>
    </row>
    <row r="5" spans="2:13" ht="31.5" customHeight="1">
      <c r="B5" s="376"/>
      <c r="C5" s="378"/>
      <c r="D5" s="156" t="s">
        <v>209</v>
      </c>
      <c r="E5" s="157" t="s">
        <v>266</v>
      </c>
      <c r="F5" s="157" t="s">
        <v>267</v>
      </c>
      <c r="G5" s="158" t="s">
        <v>204</v>
      </c>
      <c r="H5" s="156" t="str">
        <f>+D5</f>
        <v>2017</v>
      </c>
      <c r="I5" s="159" t="str">
        <f>+E5</f>
        <v>ene-dic 2017</v>
      </c>
      <c r="J5" s="159" t="str">
        <f>+F5</f>
        <v>ene-dic 2018</v>
      </c>
      <c r="K5" s="160" t="str">
        <f>+G5</f>
        <v>variación (%)</v>
      </c>
      <c r="L5" s="92"/>
      <c r="M5" s="118"/>
    </row>
    <row r="6" spans="2:13" ht="12.4" customHeight="1">
      <c r="B6" s="368" t="s">
        <v>85</v>
      </c>
      <c r="C6" s="268" t="s">
        <v>75</v>
      </c>
      <c r="D6" s="269">
        <v>1171608.53</v>
      </c>
      <c r="E6" s="270">
        <v>1171608.53</v>
      </c>
      <c r="F6" s="270">
        <v>503759.77</v>
      </c>
      <c r="G6" s="271">
        <v>-57.002722573213084</v>
      </c>
      <c r="H6" s="270">
        <v>6519414.2599999998</v>
      </c>
      <c r="I6" s="270">
        <v>6519414.2599999998</v>
      </c>
      <c r="J6" s="270">
        <v>2984008.65</v>
      </c>
      <c r="K6" s="271">
        <v>-54.228884206539128</v>
      </c>
      <c r="M6" s="39"/>
    </row>
    <row r="7" spans="2:13" ht="15">
      <c r="B7" s="369"/>
      <c r="C7" s="272" t="s">
        <v>86</v>
      </c>
      <c r="D7" s="273">
        <v>86229.1</v>
      </c>
      <c r="E7" s="274">
        <v>86229.1</v>
      </c>
      <c r="F7" s="274">
        <v>133415.29</v>
      </c>
      <c r="G7" s="275">
        <v>54.721886230982349</v>
      </c>
      <c r="H7" s="274">
        <v>360492.34</v>
      </c>
      <c r="I7" s="274">
        <v>360492.34</v>
      </c>
      <c r="J7" s="274">
        <v>613535.5</v>
      </c>
      <c r="K7" s="275">
        <v>70.193768888404122</v>
      </c>
      <c r="M7" s="39"/>
    </row>
    <row r="8" spans="2:13" ht="15">
      <c r="B8" s="369"/>
      <c r="C8" s="272" t="s">
        <v>84</v>
      </c>
      <c r="D8" s="273">
        <v>15248.12</v>
      </c>
      <c r="E8" s="274">
        <v>15248.12</v>
      </c>
      <c r="F8" s="274">
        <v>21278.36</v>
      </c>
      <c r="G8" s="275">
        <v>39.547432732690964</v>
      </c>
      <c r="H8" s="274">
        <v>97619.7</v>
      </c>
      <c r="I8" s="274">
        <v>97619.7</v>
      </c>
      <c r="J8" s="274">
        <v>134826.79999999999</v>
      </c>
      <c r="K8" s="275">
        <v>38.114335528586942</v>
      </c>
      <c r="M8" s="39"/>
    </row>
    <row r="9" spans="2:13" ht="15">
      <c r="B9" s="369"/>
      <c r="C9" s="272" t="s">
        <v>77</v>
      </c>
      <c r="D9" s="273">
        <v>10693.76</v>
      </c>
      <c r="E9" s="274">
        <v>10693.76</v>
      </c>
      <c r="F9" s="274">
        <v>2553.1999999999998</v>
      </c>
      <c r="G9" s="275">
        <v>-76.124394039140583</v>
      </c>
      <c r="H9" s="274">
        <v>69276</v>
      </c>
      <c r="I9" s="274">
        <v>69276</v>
      </c>
      <c r="J9" s="274">
        <v>16450.099999999999</v>
      </c>
      <c r="K9" s="275">
        <v>-76.254258329002838</v>
      </c>
      <c r="M9" s="39"/>
    </row>
    <row r="10" spans="2:13" ht="15">
      <c r="B10" s="369"/>
      <c r="C10" s="272" t="s">
        <v>73</v>
      </c>
      <c r="D10" s="273">
        <v>5625.2</v>
      </c>
      <c r="E10" s="274">
        <v>5625.2</v>
      </c>
      <c r="F10" s="274">
        <v>4816</v>
      </c>
      <c r="G10" s="275">
        <v>-14.385266301642607</v>
      </c>
      <c r="H10" s="274">
        <v>50530.9</v>
      </c>
      <c r="I10" s="274">
        <v>50530.9</v>
      </c>
      <c r="J10" s="274">
        <v>40346.199999999997</v>
      </c>
      <c r="K10" s="275">
        <v>-20.155390068255276</v>
      </c>
      <c r="M10" s="39"/>
    </row>
    <row r="11" spans="2:13" ht="15">
      <c r="B11" s="369"/>
      <c r="C11" s="272" t="s">
        <v>118</v>
      </c>
      <c r="D11" s="273">
        <v>4466.66</v>
      </c>
      <c r="E11" s="274">
        <v>4466.66</v>
      </c>
      <c r="F11" s="274">
        <v>1295</v>
      </c>
      <c r="G11" s="275">
        <v>-71.00741941405883</v>
      </c>
      <c r="H11" s="274">
        <v>17271.400000000001</v>
      </c>
      <c r="I11" s="274">
        <v>17271.400000000001</v>
      </c>
      <c r="J11" s="274">
        <v>3165.66</v>
      </c>
      <c r="K11" s="275">
        <v>-81.671086304526568</v>
      </c>
      <c r="M11" s="39"/>
    </row>
    <row r="12" spans="2:13" ht="15">
      <c r="B12" s="369"/>
      <c r="C12" s="276" t="s">
        <v>76</v>
      </c>
      <c r="D12" s="273">
        <v>138</v>
      </c>
      <c r="E12" s="274">
        <v>138</v>
      </c>
      <c r="F12" s="274">
        <v>1960</v>
      </c>
      <c r="G12" s="275">
        <v>1320.2898550724638</v>
      </c>
      <c r="H12" s="274">
        <v>184</v>
      </c>
      <c r="I12" s="274">
        <v>184</v>
      </c>
      <c r="J12" s="274">
        <v>13429.18</v>
      </c>
      <c r="K12" s="275">
        <v>7198.467391304348</v>
      </c>
      <c r="M12" s="39"/>
    </row>
    <row r="13" spans="2:13" ht="15">
      <c r="B13" s="370"/>
      <c r="C13" s="276" t="s">
        <v>259</v>
      </c>
      <c r="D13" s="273">
        <v>0</v>
      </c>
      <c r="E13" s="274">
        <v>0</v>
      </c>
      <c r="F13" s="274">
        <v>20691.57</v>
      </c>
      <c r="G13" s="275" t="s">
        <v>132</v>
      </c>
      <c r="H13" s="274">
        <v>0</v>
      </c>
      <c r="I13" s="274">
        <v>0</v>
      </c>
      <c r="J13" s="274">
        <v>56376.22</v>
      </c>
      <c r="K13" s="275" t="s">
        <v>132</v>
      </c>
      <c r="M13" s="39"/>
    </row>
    <row r="14" spans="2:13" ht="12.4" customHeight="1">
      <c r="B14" s="277" t="s">
        <v>107</v>
      </c>
      <c r="C14" s="278"/>
      <c r="D14" s="279">
        <v>1294009.3700000001</v>
      </c>
      <c r="E14" s="280">
        <v>1294009.3700000001</v>
      </c>
      <c r="F14" s="280">
        <v>689769.19</v>
      </c>
      <c r="G14" s="281">
        <v>-46.695193559533507</v>
      </c>
      <c r="H14" s="280">
        <v>7114788.6000000006</v>
      </c>
      <c r="I14" s="280">
        <v>7114788.6000000006</v>
      </c>
      <c r="J14" s="280">
        <v>3862138.3100000005</v>
      </c>
      <c r="K14" s="281">
        <v>-45.716752427471988</v>
      </c>
      <c r="M14" s="39"/>
    </row>
    <row r="15" spans="2:13" ht="14.65" customHeight="1">
      <c r="B15" s="368" t="s">
        <v>81</v>
      </c>
      <c r="C15" s="268" t="s">
        <v>75</v>
      </c>
      <c r="D15" s="282">
        <v>7443335</v>
      </c>
      <c r="E15" s="283">
        <v>7443335</v>
      </c>
      <c r="F15" s="283">
        <v>225200</v>
      </c>
      <c r="G15" s="284">
        <v>-96.974474479517582</v>
      </c>
      <c r="H15" s="283">
        <v>1510215.8</v>
      </c>
      <c r="I15" s="283">
        <v>1510215.8</v>
      </c>
      <c r="J15" s="283">
        <v>83800</v>
      </c>
      <c r="K15" s="284">
        <v>-94.451124137358391</v>
      </c>
      <c r="M15" s="39"/>
    </row>
    <row r="16" spans="2:13" ht="15">
      <c r="B16" s="370"/>
      <c r="C16" s="276" t="s">
        <v>72</v>
      </c>
      <c r="D16" s="273">
        <v>1280500</v>
      </c>
      <c r="E16" s="274">
        <v>1280500</v>
      </c>
      <c r="F16" s="274">
        <v>25000</v>
      </c>
      <c r="G16" s="275">
        <v>-98.047637641546274</v>
      </c>
      <c r="H16" s="274">
        <v>308865.2</v>
      </c>
      <c r="I16" s="274">
        <v>308865.2</v>
      </c>
      <c r="J16" s="274">
        <v>23000</v>
      </c>
      <c r="K16" s="275">
        <v>-92.553385748863903</v>
      </c>
      <c r="M16" s="39"/>
    </row>
    <row r="17" spans="2:13" ht="15">
      <c r="B17" s="277" t="s">
        <v>110</v>
      </c>
      <c r="C17" s="278"/>
      <c r="D17" s="279">
        <v>8723835</v>
      </c>
      <c r="E17" s="280">
        <v>8723835</v>
      </c>
      <c r="F17" s="280">
        <v>250200</v>
      </c>
      <c r="G17" s="281">
        <v>-97.131995275013793</v>
      </c>
      <c r="H17" s="280">
        <v>1819081</v>
      </c>
      <c r="I17" s="280">
        <v>1819081</v>
      </c>
      <c r="J17" s="280">
        <v>106800</v>
      </c>
      <c r="K17" s="281">
        <v>-94.128903550748973</v>
      </c>
      <c r="M17" s="39"/>
    </row>
    <row r="18" spans="2:13" ht="15">
      <c r="B18" s="368" t="s">
        <v>247</v>
      </c>
      <c r="C18" s="268" t="s">
        <v>72</v>
      </c>
      <c r="D18" s="282">
        <v>475000</v>
      </c>
      <c r="E18" s="283">
        <v>475000</v>
      </c>
      <c r="F18" s="283">
        <v>275000</v>
      </c>
      <c r="G18" s="284">
        <v>-42.105263157894733</v>
      </c>
      <c r="H18" s="283">
        <v>423150.5</v>
      </c>
      <c r="I18" s="283">
        <v>423150.5</v>
      </c>
      <c r="J18" s="283">
        <v>213606</v>
      </c>
      <c r="K18" s="284">
        <v>-49.520088006513049</v>
      </c>
      <c r="M18" s="39"/>
    </row>
    <row r="19" spans="2:13" ht="15">
      <c r="B19" s="370"/>
      <c r="C19" s="276" t="s">
        <v>78</v>
      </c>
      <c r="D19" s="273">
        <v>240000</v>
      </c>
      <c r="E19" s="274">
        <v>240000</v>
      </c>
      <c r="F19" s="274">
        <v>0</v>
      </c>
      <c r="G19" s="275">
        <v>-100</v>
      </c>
      <c r="H19" s="274">
        <v>261600</v>
      </c>
      <c r="I19" s="274">
        <v>261600</v>
      </c>
      <c r="J19" s="274">
        <v>0</v>
      </c>
      <c r="K19" s="275">
        <v>-100</v>
      </c>
      <c r="M19" s="39"/>
    </row>
    <row r="20" spans="2:13" ht="15">
      <c r="B20" s="277" t="s">
        <v>250</v>
      </c>
      <c r="C20" s="278"/>
      <c r="D20" s="279">
        <v>715000</v>
      </c>
      <c r="E20" s="280">
        <v>715000</v>
      </c>
      <c r="F20" s="280">
        <v>275000</v>
      </c>
      <c r="G20" s="281">
        <v>-61.53846153846154</v>
      </c>
      <c r="H20" s="280">
        <v>684750.5</v>
      </c>
      <c r="I20" s="280">
        <v>684750.5</v>
      </c>
      <c r="J20" s="280">
        <v>213606</v>
      </c>
      <c r="K20" s="281">
        <v>-68.805280171390891</v>
      </c>
      <c r="M20" s="39"/>
    </row>
    <row r="21" spans="2:13" ht="15">
      <c r="B21" s="368" t="s">
        <v>71</v>
      </c>
      <c r="C21" s="268" t="s">
        <v>76</v>
      </c>
      <c r="D21" s="282">
        <v>23537</v>
      </c>
      <c r="E21" s="283">
        <v>23537</v>
      </c>
      <c r="F21" s="283">
        <v>22400.87</v>
      </c>
      <c r="G21" s="284">
        <v>-4.8269957938564811</v>
      </c>
      <c r="H21" s="283">
        <v>50253</v>
      </c>
      <c r="I21" s="283">
        <v>50253</v>
      </c>
      <c r="J21" s="283">
        <v>50968</v>
      </c>
      <c r="K21" s="284">
        <v>1.4228006288181883</v>
      </c>
      <c r="M21" s="39"/>
    </row>
    <row r="22" spans="2:13" ht="15">
      <c r="B22" s="369"/>
      <c r="C22" s="272" t="s">
        <v>74</v>
      </c>
      <c r="D22" s="273">
        <v>300</v>
      </c>
      <c r="E22" s="274">
        <v>300</v>
      </c>
      <c r="F22" s="274">
        <v>0</v>
      </c>
      <c r="G22" s="275">
        <v>-100</v>
      </c>
      <c r="H22" s="274">
        <v>2488.7600000000002</v>
      </c>
      <c r="I22" s="274">
        <v>2488.7600000000002</v>
      </c>
      <c r="J22" s="274">
        <v>0</v>
      </c>
      <c r="K22" s="275">
        <v>-100</v>
      </c>
      <c r="M22" s="39"/>
    </row>
    <row r="23" spans="2:13" ht="15">
      <c r="B23" s="369"/>
      <c r="C23" s="272" t="s">
        <v>118</v>
      </c>
      <c r="D23" s="273">
        <v>63.26</v>
      </c>
      <c r="E23" s="274">
        <v>63.26</v>
      </c>
      <c r="F23" s="274">
        <v>0</v>
      </c>
      <c r="G23" s="275">
        <v>-100</v>
      </c>
      <c r="H23" s="274">
        <v>137.54</v>
      </c>
      <c r="I23" s="274">
        <v>137.54</v>
      </c>
      <c r="J23" s="274">
        <v>0</v>
      </c>
      <c r="K23" s="275">
        <v>-100</v>
      </c>
      <c r="M23" s="39"/>
    </row>
    <row r="24" spans="2:13" s="162" customFormat="1" ht="15">
      <c r="B24" s="369"/>
      <c r="C24" s="272" t="s">
        <v>80</v>
      </c>
      <c r="D24" s="273">
        <v>31.65</v>
      </c>
      <c r="E24" s="274">
        <v>31.65</v>
      </c>
      <c r="F24" s="274">
        <v>129</v>
      </c>
      <c r="G24" s="275">
        <v>307.58293838862556</v>
      </c>
      <c r="H24" s="274">
        <v>71.36</v>
      </c>
      <c r="I24" s="274">
        <v>71.36</v>
      </c>
      <c r="J24" s="274">
        <v>702.36</v>
      </c>
      <c r="K24" s="275">
        <v>884.24887892376682</v>
      </c>
      <c r="M24" s="39"/>
    </row>
    <row r="25" spans="2:13" ht="15">
      <c r="B25" s="370"/>
      <c r="C25" s="276" t="s">
        <v>83</v>
      </c>
      <c r="D25" s="273">
        <v>0</v>
      </c>
      <c r="E25" s="274">
        <v>0</v>
      </c>
      <c r="F25" s="274">
        <v>5040</v>
      </c>
      <c r="G25" s="275" t="s">
        <v>132</v>
      </c>
      <c r="H25" s="274">
        <v>0</v>
      </c>
      <c r="I25" s="274">
        <v>0</v>
      </c>
      <c r="J25" s="274">
        <v>8754.7900000000009</v>
      </c>
      <c r="K25" s="275" t="s">
        <v>132</v>
      </c>
      <c r="M25" s="39"/>
    </row>
    <row r="26" spans="2:13" s="162" customFormat="1" ht="15">
      <c r="B26" s="277" t="s">
        <v>108</v>
      </c>
      <c r="C26" s="278"/>
      <c r="D26" s="279">
        <v>23931.91</v>
      </c>
      <c r="E26" s="280">
        <v>23931.91</v>
      </c>
      <c r="F26" s="280">
        <v>27569.87</v>
      </c>
      <c r="G26" s="281">
        <v>15.201294004532029</v>
      </c>
      <c r="H26" s="280">
        <v>52950.66</v>
      </c>
      <c r="I26" s="280">
        <v>52950.66</v>
      </c>
      <c r="J26" s="280">
        <v>60425.15</v>
      </c>
      <c r="K26" s="281">
        <v>14.115952473491355</v>
      </c>
      <c r="M26" s="39"/>
    </row>
    <row r="27" spans="2:13" s="162" customFormat="1" ht="30">
      <c r="B27" s="304" t="s">
        <v>79</v>
      </c>
      <c r="C27" s="285" t="s">
        <v>73</v>
      </c>
      <c r="D27" s="282">
        <v>15600</v>
      </c>
      <c r="E27" s="283">
        <v>15600</v>
      </c>
      <c r="F27" s="283">
        <v>350</v>
      </c>
      <c r="G27" s="284">
        <v>-97.756410256410248</v>
      </c>
      <c r="H27" s="283">
        <v>52572</v>
      </c>
      <c r="I27" s="283">
        <v>52572</v>
      </c>
      <c r="J27" s="283">
        <v>798.93</v>
      </c>
      <c r="K27" s="284">
        <v>-98.480312713992234</v>
      </c>
      <c r="M27" s="39"/>
    </row>
    <row r="28" spans="2:13" ht="15">
      <c r="B28" s="277" t="s">
        <v>109</v>
      </c>
      <c r="C28" s="278"/>
      <c r="D28" s="279">
        <v>15600</v>
      </c>
      <c r="E28" s="280">
        <v>15600</v>
      </c>
      <c r="F28" s="280">
        <v>350</v>
      </c>
      <c r="G28" s="281">
        <v>-97.756410256410248</v>
      </c>
      <c r="H28" s="280">
        <v>52572</v>
      </c>
      <c r="I28" s="280">
        <v>52572</v>
      </c>
      <c r="J28" s="280">
        <v>798.93</v>
      </c>
      <c r="K28" s="281">
        <v>-98.480312713992234</v>
      </c>
      <c r="M28" s="39"/>
    </row>
    <row r="29" spans="2:13" s="162" customFormat="1" ht="30">
      <c r="B29" s="304" t="s">
        <v>223</v>
      </c>
      <c r="C29" s="285" t="s">
        <v>76</v>
      </c>
      <c r="D29" s="282">
        <v>0</v>
      </c>
      <c r="E29" s="283">
        <v>0</v>
      </c>
      <c r="F29" s="283">
        <v>255</v>
      </c>
      <c r="G29" s="284" t="s">
        <v>132</v>
      </c>
      <c r="H29" s="283">
        <v>0</v>
      </c>
      <c r="I29" s="283">
        <v>0</v>
      </c>
      <c r="J29" s="283">
        <v>170</v>
      </c>
      <c r="K29" s="284" t="s">
        <v>132</v>
      </c>
      <c r="M29" s="39"/>
    </row>
    <row r="30" spans="2:13" ht="15">
      <c r="B30" s="277" t="s">
        <v>224</v>
      </c>
      <c r="C30" s="278"/>
      <c r="D30" s="279">
        <v>0</v>
      </c>
      <c r="E30" s="280">
        <v>0</v>
      </c>
      <c r="F30" s="280">
        <v>255</v>
      </c>
      <c r="G30" s="281" t="s">
        <v>132</v>
      </c>
      <c r="H30" s="280">
        <v>0</v>
      </c>
      <c r="I30" s="280">
        <v>0</v>
      </c>
      <c r="J30" s="280">
        <v>170</v>
      </c>
      <c r="K30" s="281" t="s">
        <v>132</v>
      </c>
    </row>
    <row r="31" spans="2:13" ht="15">
      <c r="B31" s="277" t="s">
        <v>265</v>
      </c>
      <c r="C31" s="278"/>
      <c r="D31" s="286">
        <v>10772376.279999997</v>
      </c>
      <c r="E31" s="287">
        <v>10772376.279999997</v>
      </c>
      <c r="F31" s="287">
        <v>1243144.0600000003</v>
      </c>
      <c r="G31" s="288">
        <v>-88.459890114421441</v>
      </c>
      <c r="H31" s="287">
        <v>9724142.7599999998</v>
      </c>
      <c r="I31" s="287">
        <v>9724142.7599999998</v>
      </c>
      <c r="J31" s="287">
        <v>4243938.3899999997</v>
      </c>
      <c r="K31" s="288">
        <v>-56.356683619893708</v>
      </c>
    </row>
    <row r="32" spans="2:13">
      <c r="B32" s="367" t="s">
        <v>234</v>
      </c>
      <c r="C32" s="367"/>
      <c r="D32" s="367"/>
      <c r="E32" s="367"/>
      <c r="F32" s="367"/>
      <c r="G32" s="367"/>
      <c r="H32" s="367"/>
      <c r="I32" s="367"/>
      <c r="J32" s="367"/>
      <c r="K32" s="367"/>
    </row>
  </sheetData>
  <mergeCells count="10">
    <mergeCell ref="B32:K32"/>
    <mergeCell ref="B6:B13"/>
    <mergeCell ref="B15:B16"/>
    <mergeCell ref="B21:B25"/>
    <mergeCell ref="B2:K2"/>
    <mergeCell ref="D4:G4"/>
    <mergeCell ref="H4:K4"/>
    <mergeCell ref="B4:B5"/>
    <mergeCell ref="C4:C5"/>
    <mergeCell ref="B18:B19"/>
  </mergeCells>
  <hyperlinks>
    <hyperlink ref="M2" location="Í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paperSize="122" scale="78" orientation="portrait" r:id="rId1"/>
  <headerFooter differentFirst="1">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pageSetUpPr fitToPage="1"/>
  </sheetPr>
  <dimension ref="B2:M103"/>
  <sheetViews>
    <sheetView topLeftCell="A4" zoomScale="90" zoomScaleNormal="90" workbookViewId="0"/>
  </sheetViews>
  <sheetFormatPr baseColWidth="10" defaultColWidth="10.85546875" defaultRowHeight="12.75"/>
  <cols>
    <col min="1" max="1" width="1.42578125" style="33" customWidth="1"/>
    <col min="2" max="2" width="18" style="33" customWidth="1"/>
    <col min="3" max="3" width="17.42578125" style="33" customWidth="1"/>
    <col min="4" max="11" width="11.140625" style="33" customWidth="1"/>
    <col min="12" max="12" width="2.85546875" style="33" customWidth="1"/>
    <col min="13" max="13" width="13.42578125" style="33" bestFit="1" customWidth="1"/>
    <col min="14" max="16384" width="10.85546875" style="33"/>
  </cols>
  <sheetData>
    <row r="2" spans="2:13">
      <c r="B2" s="371" t="s">
        <v>181</v>
      </c>
      <c r="C2" s="371"/>
      <c r="D2" s="371"/>
      <c r="E2" s="371"/>
      <c r="F2" s="371"/>
      <c r="G2" s="371"/>
      <c r="H2" s="371"/>
      <c r="I2" s="371"/>
      <c r="J2" s="371"/>
      <c r="K2" s="371"/>
      <c r="L2" s="91"/>
      <c r="M2" s="40" t="s">
        <v>136</v>
      </c>
    </row>
    <row r="3" spans="2:13">
      <c r="B3" s="91"/>
      <c r="C3" s="91"/>
      <c r="D3" s="91"/>
      <c r="E3" s="91"/>
      <c r="F3" s="91"/>
      <c r="G3" s="91"/>
      <c r="H3" s="91"/>
      <c r="I3" s="91"/>
      <c r="J3" s="91"/>
      <c r="K3" s="91"/>
      <c r="L3" s="91"/>
      <c r="M3" s="40"/>
    </row>
    <row r="4" spans="2:13">
      <c r="B4" s="382" t="s">
        <v>67</v>
      </c>
      <c r="C4" s="382" t="s">
        <v>68</v>
      </c>
      <c r="D4" s="372" t="s">
        <v>69</v>
      </c>
      <c r="E4" s="373"/>
      <c r="F4" s="373"/>
      <c r="G4" s="374"/>
      <c r="H4" s="372" t="s">
        <v>88</v>
      </c>
      <c r="I4" s="373"/>
      <c r="J4" s="373"/>
      <c r="K4" s="374"/>
      <c r="L4" s="91"/>
    </row>
    <row r="5" spans="2:13" ht="25.5">
      <c r="B5" s="383"/>
      <c r="C5" s="383"/>
      <c r="D5" s="34" t="str">
        <f>+export!D5</f>
        <v>2017</v>
      </c>
      <c r="E5" s="35" t="str">
        <f>+export!E5</f>
        <v>ene-dic 2017</v>
      </c>
      <c r="F5" s="35" t="str">
        <f>+export!F5</f>
        <v>ene-dic 2018</v>
      </c>
      <c r="G5" s="36" t="str">
        <f>+export!G5</f>
        <v>variación (%)</v>
      </c>
      <c r="H5" s="34" t="str">
        <f>+export!H5</f>
        <v>2017</v>
      </c>
      <c r="I5" s="37" t="str">
        <f>+export!I5</f>
        <v>ene-dic 2017</v>
      </c>
      <c r="J5" s="37" t="str">
        <f>+export!J5</f>
        <v>ene-dic 2018</v>
      </c>
      <c r="K5" s="38" t="str">
        <f>+export!K5</f>
        <v>variación (%)</v>
      </c>
      <c r="L5" s="92"/>
    </row>
    <row r="6" spans="2:13" ht="15" customHeight="1">
      <c r="B6" s="368" t="s">
        <v>82</v>
      </c>
      <c r="C6" s="289" t="s">
        <v>90</v>
      </c>
      <c r="D6" s="269">
        <v>49840085.68</v>
      </c>
      <c r="E6" s="270">
        <v>49840085.68</v>
      </c>
      <c r="F6" s="270">
        <v>59177295.520000003</v>
      </c>
      <c r="G6" s="271">
        <v>18.734337456700789</v>
      </c>
      <c r="H6" s="270">
        <v>40894096.530000001</v>
      </c>
      <c r="I6" s="270">
        <v>40894096.530000001</v>
      </c>
      <c r="J6" s="270">
        <v>47929670.280000001</v>
      </c>
      <c r="K6" s="271">
        <v>17.20437507364587</v>
      </c>
      <c r="M6" s="260"/>
    </row>
    <row r="7" spans="2:13" ht="15">
      <c r="B7" s="369"/>
      <c r="C7" s="290" t="s">
        <v>120</v>
      </c>
      <c r="D7" s="273">
        <v>26397881.4223</v>
      </c>
      <c r="E7" s="274">
        <v>26397881.4223</v>
      </c>
      <c r="F7" s="274">
        <v>29046808.524599999</v>
      </c>
      <c r="G7" s="275">
        <v>10.034620051222287</v>
      </c>
      <c r="H7" s="274">
        <v>21992787.710000001</v>
      </c>
      <c r="I7" s="274">
        <v>21992787.710000001</v>
      </c>
      <c r="J7" s="274">
        <v>23938156.09</v>
      </c>
      <c r="K7" s="275">
        <v>8.8454833723305093</v>
      </c>
    </row>
    <row r="8" spans="2:13" ht="15">
      <c r="B8" s="369"/>
      <c r="C8" s="290" t="s">
        <v>75</v>
      </c>
      <c r="D8" s="273">
        <v>8273486.2845999999</v>
      </c>
      <c r="E8" s="274">
        <v>8273486.2845999999</v>
      </c>
      <c r="F8" s="274">
        <v>8564694.3169</v>
      </c>
      <c r="G8" s="275">
        <v>3.5197741590754283</v>
      </c>
      <c r="H8" s="274">
        <v>10044832.08</v>
      </c>
      <c r="I8" s="274">
        <v>10044832.08</v>
      </c>
      <c r="J8" s="274">
        <v>9890904.3900000006</v>
      </c>
      <c r="K8" s="275">
        <v>-1.5324068015679537</v>
      </c>
    </row>
    <row r="9" spans="2:13" ht="15">
      <c r="B9" s="369"/>
      <c r="C9" s="290" t="s">
        <v>89</v>
      </c>
      <c r="D9" s="273">
        <v>9058523.5614999998</v>
      </c>
      <c r="E9" s="274">
        <v>9058523.5614999998</v>
      </c>
      <c r="F9" s="274">
        <v>10528492.0615</v>
      </c>
      <c r="G9" s="275">
        <v>16.227462345492725</v>
      </c>
      <c r="H9" s="274">
        <v>7143811.7699999996</v>
      </c>
      <c r="I9" s="274">
        <v>7143811.7699999996</v>
      </c>
      <c r="J9" s="274">
        <v>8032343.1600000001</v>
      </c>
      <c r="K9" s="275">
        <v>12.437777178443209</v>
      </c>
    </row>
    <row r="10" spans="2:13" ht="15">
      <c r="B10" s="369"/>
      <c r="C10" s="290" t="s">
        <v>118</v>
      </c>
      <c r="D10" s="273">
        <v>1027063.3901</v>
      </c>
      <c r="E10" s="274">
        <v>1027063.3901</v>
      </c>
      <c r="F10" s="274">
        <v>1704702.3751000001</v>
      </c>
      <c r="G10" s="275">
        <v>65.97830197550141</v>
      </c>
      <c r="H10" s="274">
        <v>1409431.11</v>
      </c>
      <c r="I10" s="274">
        <v>1409431.11</v>
      </c>
      <c r="J10" s="274">
        <v>2372193.77</v>
      </c>
      <c r="K10" s="275">
        <v>68.308600056373095</v>
      </c>
    </row>
    <row r="11" spans="2:13" ht="15">
      <c r="B11" s="369"/>
      <c r="C11" s="290" t="s">
        <v>94</v>
      </c>
      <c r="D11" s="273">
        <v>483246.30690000003</v>
      </c>
      <c r="E11" s="274">
        <v>483246.30690000003</v>
      </c>
      <c r="F11" s="274">
        <v>653067.75</v>
      </c>
      <c r="G11" s="275">
        <v>35.141798431817463</v>
      </c>
      <c r="H11" s="274">
        <v>445261.41</v>
      </c>
      <c r="I11" s="274">
        <v>445261.41</v>
      </c>
      <c r="J11" s="274">
        <v>670297.31000000006</v>
      </c>
      <c r="K11" s="275">
        <v>50.540175938444818</v>
      </c>
    </row>
    <row r="12" spans="2:13" ht="15">
      <c r="B12" s="369"/>
      <c r="C12" s="290" t="s">
        <v>80</v>
      </c>
      <c r="D12" s="273">
        <v>66510.230800000005</v>
      </c>
      <c r="E12" s="274">
        <v>66510.230800000005</v>
      </c>
      <c r="F12" s="274">
        <v>33147.06</v>
      </c>
      <c r="G12" s="275">
        <v>-50.162464328721001</v>
      </c>
      <c r="H12" s="274">
        <v>306689.76</v>
      </c>
      <c r="I12" s="274">
        <v>306689.76</v>
      </c>
      <c r="J12" s="274">
        <v>136811.13</v>
      </c>
      <c r="K12" s="275">
        <v>-55.391034249073066</v>
      </c>
    </row>
    <row r="13" spans="2:13" ht="15">
      <c r="B13" s="369"/>
      <c r="C13" s="290" t="s">
        <v>206</v>
      </c>
      <c r="D13" s="273">
        <v>48002</v>
      </c>
      <c r="E13" s="274">
        <v>48002</v>
      </c>
      <c r="F13" s="274">
        <v>0</v>
      </c>
      <c r="G13" s="275">
        <v>-100</v>
      </c>
      <c r="H13" s="274">
        <v>37312</v>
      </c>
      <c r="I13" s="274">
        <v>37312</v>
      </c>
      <c r="J13" s="274">
        <v>0</v>
      </c>
      <c r="K13" s="275">
        <v>-100</v>
      </c>
    </row>
    <row r="14" spans="2:13" ht="15">
      <c r="B14" s="369"/>
      <c r="C14" s="290" t="s">
        <v>111</v>
      </c>
      <c r="D14" s="273">
        <v>7525.8</v>
      </c>
      <c r="E14" s="274">
        <v>7525.8</v>
      </c>
      <c r="F14" s="274">
        <v>0</v>
      </c>
      <c r="G14" s="275">
        <v>-100</v>
      </c>
      <c r="H14" s="274">
        <v>32601.06</v>
      </c>
      <c r="I14" s="274">
        <v>32601.06</v>
      </c>
      <c r="J14" s="274">
        <v>0</v>
      </c>
      <c r="K14" s="275">
        <v>-100</v>
      </c>
    </row>
    <row r="15" spans="2:13" ht="15">
      <c r="B15" s="369"/>
      <c r="C15" s="290" t="s">
        <v>95</v>
      </c>
      <c r="D15" s="273">
        <v>25200</v>
      </c>
      <c r="E15" s="274">
        <v>25200</v>
      </c>
      <c r="F15" s="274">
        <v>140400</v>
      </c>
      <c r="G15" s="275">
        <v>457.14285714285711</v>
      </c>
      <c r="H15" s="274">
        <v>18144</v>
      </c>
      <c r="I15" s="274">
        <v>18144</v>
      </c>
      <c r="J15" s="274">
        <v>119448</v>
      </c>
      <c r="K15" s="275">
        <v>558.33333333333326</v>
      </c>
    </row>
    <row r="16" spans="2:13" ht="15">
      <c r="B16" s="369"/>
      <c r="C16" s="290" t="s">
        <v>73</v>
      </c>
      <c r="D16" s="273">
        <v>4200</v>
      </c>
      <c r="E16" s="274">
        <v>4200</v>
      </c>
      <c r="F16" s="274">
        <v>9757.5</v>
      </c>
      <c r="G16" s="275">
        <v>132.32142857142856</v>
      </c>
      <c r="H16" s="274">
        <v>9165.99</v>
      </c>
      <c r="I16" s="274">
        <v>9165.99</v>
      </c>
      <c r="J16" s="274">
        <v>18288.3</v>
      </c>
      <c r="K16" s="275">
        <v>99.52345573145945</v>
      </c>
    </row>
    <row r="17" spans="2:13" ht="15">
      <c r="B17" s="369"/>
      <c r="C17" s="290" t="s">
        <v>77</v>
      </c>
      <c r="D17" s="273">
        <v>3037.44</v>
      </c>
      <c r="E17" s="274">
        <v>3037.44</v>
      </c>
      <c r="F17" s="274">
        <v>7421.72</v>
      </c>
      <c r="G17" s="275">
        <v>144.34128739991573</v>
      </c>
      <c r="H17" s="274">
        <v>8104.66</v>
      </c>
      <c r="I17" s="274">
        <v>8104.66</v>
      </c>
      <c r="J17" s="274">
        <v>20281.419999999998</v>
      </c>
      <c r="K17" s="275">
        <v>150.24393373688713</v>
      </c>
    </row>
    <row r="18" spans="2:13" ht="15">
      <c r="B18" s="369"/>
      <c r="C18" s="290" t="s">
        <v>97</v>
      </c>
      <c r="D18" s="273">
        <v>1890</v>
      </c>
      <c r="E18" s="274">
        <v>1890</v>
      </c>
      <c r="F18" s="274">
        <v>0</v>
      </c>
      <c r="G18" s="275">
        <v>-100</v>
      </c>
      <c r="H18" s="274">
        <v>2455.39</v>
      </c>
      <c r="I18" s="274">
        <v>2455.39</v>
      </c>
      <c r="J18" s="274">
        <v>0</v>
      </c>
      <c r="K18" s="275">
        <v>-100</v>
      </c>
    </row>
    <row r="19" spans="2:13" s="162" customFormat="1" ht="15">
      <c r="B19" s="369"/>
      <c r="C19" s="290" t="s">
        <v>207</v>
      </c>
      <c r="D19" s="273">
        <v>119.68</v>
      </c>
      <c r="E19" s="274">
        <v>119.68</v>
      </c>
      <c r="F19" s="274">
        <v>0</v>
      </c>
      <c r="G19" s="275">
        <v>-100</v>
      </c>
      <c r="H19" s="274">
        <v>389.8</v>
      </c>
      <c r="I19" s="274">
        <v>389.8</v>
      </c>
      <c r="J19" s="274">
        <v>0</v>
      </c>
      <c r="K19" s="275">
        <v>-100</v>
      </c>
    </row>
    <row r="20" spans="2:13" ht="15">
      <c r="B20" s="369"/>
      <c r="C20" s="290" t="s">
        <v>249</v>
      </c>
      <c r="D20" s="273">
        <v>3.3</v>
      </c>
      <c r="E20" s="274">
        <v>3.3</v>
      </c>
      <c r="F20" s="274">
        <v>0</v>
      </c>
      <c r="G20" s="275">
        <v>-100</v>
      </c>
      <c r="H20" s="274">
        <v>12.96</v>
      </c>
      <c r="I20" s="274">
        <v>12.96</v>
      </c>
      <c r="J20" s="274">
        <v>0</v>
      </c>
      <c r="K20" s="275">
        <v>-100</v>
      </c>
    </row>
    <row r="21" spans="2:13" ht="15">
      <c r="B21" s="369"/>
      <c r="C21" s="290" t="s">
        <v>92</v>
      </c>
      <c r="D21" s="273">
        <v>0</v>
      </c>
      <c r="E21" s="274">
        <v>0</v>
      </c>
      <c r="F21" s="274">
        <v>580.29</v>
      </c>
      <c r="G21" s="275" t="s">
        <v>132</v>
      </c>
      <c r="H21" s="274">
        <v>0</v>
      </c>
      <c r="I21" s="274">
        <v>0</v>
      </c>
      <c r="J21" s="274">
        <v>2338.7800000000002</v>
      </c>
      <c r="K21" s="275" t="s">
        <v>132</v>
      </c>
    </row>
    <row r="22" spans="2:13" ht="15" customHeight="1">
      <c r="B22" s="369"/>
      <c r="C22" s="290" t="s">
        <v>86</v>
      </c>
      <c r="D22" s="273">
        <v>0</v>
      </c>
      <c r="E22" s="274">
        <v>0</v>
      </c>
      <c r="F22" s="274">
        <v>69984</v>
      </c>
      <c r="G22" s="275" t="s">
        <v>132</v>
      </c>
      <c r="H22" s="274">
        <v>0</v>
      </c>
      <c r="I22" s="274">
        <v>0</v>
      </c>
      <c r="J22" s="274">
        <v>95487.3</v>
      </c>
      <c r="K22" s="275" t="s">
        <v>132</v>
      </c>
    </row>
    <row r="23" spans="2:13" ht="15">
      <c r="B23" s="370"/>
      <c r="C23" s="290" t="s">
        <v>72</v>
      </c>
      <c r="D23" s="291">
        <v>0</v>
      </c>
      <c r="E23" s="292">
        <v>0</v>
      </c>
      <c r="F23" s="292">
        <v>23328</v>
      </c>
      <c r="G23" s="293" t="s">
        <v>132</v>
      </c>
      <c r="H23" s="292">
        <v>0</v>
      </c>
      <c r="I23" s="292">
        <v>0</v>
      </c>
      <c r="J23" s="292">
        <v>28929.96</v>
      </c>
      <c r="K23" s="293" t="s">
        <v>132</v>
      </c>
      <c r="M23" s="260"/>
    </row>
    <row r="24" spans="2:13" ht="14.65" customHeight="1">
      <c r="B24" s="294" t="s">
        <v>106</v>
      </c>
      <c r="C24" s="295"/>
      <c r="D24" s="279">
        <v>95236775.096199989</v>
      </c>
      <c r="E24" s="280">
        <v>95236775.096199989</v>
      </c>
      <c r="F24" s="280">
        <v>109959679.11810002</v>
      </c>
      <c r="G24" s="281">
        <v>15.459263511420062</v>
      </c>
      <c r="H24" s="280">
        <v>82345096.229999974</v>
      </c>
      <c r="I24" s="280">
        <v>82345096.229999974</v>
      </c>
      <c r="J24" s="280">
        <v>93255149.890000001</v>
      </c>
      <c r="K24" s="296">
        <v>13.249184419588156</v>
      </c>
    </row>
    <row r="25" spans="2:13" ht="14.65" customHeight="1">
      <c r="B25" s="379" t="s">
        <v>85</v>
      </c>
      <c r="C25" s="289" t="s">
        <v>118</v>
      </c>
      <c r="D25" s="282">
        <v>594014.30759999994</v>
      </c>
      <c r="E25" s="283">
        <v>594014.30759999994</v>
      </c>
      <c r="F25" s="283">
        <v>468932.82280000002</v>
      </c>
      <c r="G25" s="284">
        <v>-21.056981826812805</v>
      </c>
      <c r="H25" s="283">
        <v>3919535.67</v>
      </c>
      <c r="I25" s="283">
        <v>3919535.67</v>
      </c>
      <c r="J25" s="283">
        <v>2348267.94</v>
      </c>
      <c r="K25" s="297">
        <v>-40.088108957048988</v>
      </c>
    </row>
    <row r="26" spans="2:13" ht="15">
      <c r="B26" s="380"/>
      <c r="C26" s="290" t="s">
        <v>120</v>
      </c>
      <c r="D26" s="273">
        <v>2474656.7999999998</v>
      </c>
      <c r="E26" s="274">
        <v>2474656.7999999998</v>
      </c>
      <c r="F26" s="274">
        <v>2049848</v>
      </c>
      <c r="G26" s="275">
        <v>-17.166372322820678</v>
      </c>
      <c r="H26" s="298">
        <v>2566092.42</v>
      </c>
      <c r="I26" s="298">
        <v>2566092.42</v>
      </c>
      <c r="J26" s="298">
        <v>2247173.1</v>
      </c>
      <c r="K26" s="299">
        <v>-12.428208645735362</v>
      </c>
    </row>
    <row r="27" spans="2:13" ht="15">
      <c r="B27" s="380"/>
      <c r="C27" s="290" t="s">
        <v>94</v>
      </c>
      <c r="D27" s="273">
        <v>938570</v>
      </c>
      <c r="E27" s="274">
        <v>938570</v>
      </c>
      <c r="F27" s="274">
        <v>1565420.2</v>
      </c>
      <c r="G27" s="275">
        <v>66.787794197555854</v>
      </c>
      <c r="H27" s="298">
        <v>1468278.25</v>
      </c>
      <c r="I27" s="298">
        <v>1468278.25</v>
      </c>
      <c r="J27" s="298">
        <v>2299380.23</v>
      </c>
      <c r="K27" s="299">
        <v>56.603847397453457</v>
      </c>
    </row>
    <row r="28" spans="2:13" ht="15">
      <c r="B28" s="380"/>
      <c r="C28" s="290" t="s">
        <v>80</v>
      </c>
      <c r="D28" s="273">
        <v>240797.1</v>
      </c>
      <c r="E28" s="274">
        <v>240797.1</v>
      </c>
      <c r="F28" s="274">
        <v>179431.68090000001</v>
      </c>
      <c r="G28" s="275">
        <v>-25.484284943630964</v>
      </c>
      <c r="H28" s="298">
        <v>1175078.93</v>
      </c>
      <c r="I28" s="298">
        <v>1175078.93</v>
      </c>
      <c r="J28" s="298">
        <v>929228.88</v>
      </c>
      <c r="K28" s="299">
        <v>-20.922003086209706</v>
      </c>
    </row>
    <row r="29" spans="2:13" ht="15">
      <c r="B29" s="380"/>
      <c r="C29" s="290" t="s">
        <v>92</v>
      </c>
      <c r="D29" s="273">
        <v>182120.899</v>
      </c>
      <c r="E29" s="274">
        <v>182120.899</v>
      </c>
      <c r="F29" s="274">
        <v>237263.44570000001</v>
      </c>
      <c r="G29" s="275">
        <v>30.277989512889469</v>
      </c>
      <c r="H29" s="298">
        <v>912248.83</v>
      </c>
      <c r="I29" s="298">
        <v>912248.83</v>
      </c>
      <c r="J29" s="298">
        <v>1109511.6599999999</v>
      </c>
      <c r="K29" s="299">
        <v>21.62379643720671</v>
      </c>
    </row>
    <row r="30" spans="2:13" ht="15">
      <c r="B30" s="380"/>
      <c r="C30" s="290" t="s">
        <v>111</v>
      </c>
      <c r="D30" s="273">
        <v>35825.33</v>
      </c>
      <c r="E30" s="274">
        <v>35825.33</v>
      </c>
      <c r="F30" s="274">
        <v>55229.53</v>
      </c>
      <c r="G30" s="275">
        <v>54.163353135895733</v>
      </c>
      <c r="H30" s="298">
        <v>178474.73</v>
      </c>
      <c r="I30" s="298">
        <v>178474.73</v>
      </c>
      <c r="J30" s="298">
        <v>253534.7</v>
      </c>
      <c r="K30" s="299">
        <v>42.056357222112048</v>
      </c>
    </row>
    <row r="31" spans="2:13" ht="15">
      <c r="B31" s="380"/>
      <c r="C31" s="290" t="s">
        <v>72</v>
      </c>
      <c r="D31" s="273">
        <v>43202.519200000002</v>
      </c>
      <c r="E31" s="274">
        <v>43202.519200000002</v>
      </c>
      <c r="F31" s="274">
        <v>0.23080000000000001</v>
      </c>
      <c r="G31" s="275">
        <v>-99.999465771894165</v>
      </c>
      <c r="H31" s="298">
        <v>54652.5</v>
      </c>
      <c r="I31" s="298">
        <v>54652.5</v>
      </c>
      <c r="J31" s="298">
        <v>49.06</v>
      </c>
      <c r="K31" s="299">
        <v>-99.910232834728504</v>
      </c>
    </row>
    <row r="32" spans="2:13" ht="15">
      <c r="B32" s="380"/>
      <c r="C32" s="290" t="s">
        <v>73</v>
      </c>
      <c r="D32" s="273">
        <v>7998.32</v>
      </c>
      <c r="E32" s="274">
        <v>7998.32</v>
      </c>
      <c r="F32" s="274">
        <v>38687.746299999999</v>
      </c>
      <c r="G32" s="275">
        <v>383.69840541513713</v>
      </c>
      <c r="H32" s="298">
        <v>30243.08</v>
      </c>
      <c r="I32" s="298">
        <v>30243.08</v>
      </c>
      <c r="J32" s="298">
        <v>21125.9</v>
      </c>
      <c r="K32" s="299">
        <v>-30.146334301929567</v>
      </c>
    </row>
    <row r="33" spans="2:11" ht="15">
      <c r="B33" s="380"/>
      <c r="C33" s="290" t="s">
        <v>77</v>
      </c>
      <c r="D33" s="273">
        <v>2134</v>
      </c>
      <c r="E33" s="274">
        <v>2134</v>
      </c>
      <c r="F33" s="274">
        <v>7869.5846000000001</v>
      </c>
      <c r="G33" s="275">
        <v>268.77153701968138</v>
      </c>
      <c r="H33" s="298">
        <v>9813.99</v>
      </c>
      <c r="I33" s="298">
        <v>9813.99</v>
      </c>
      <c r="J33" s="298">
        <v>45992.55</v>
      </c>
      <c r="K33" s="299">
        <v>368.64272329602949</v>
      </c>
    </row>
    <row r="34" spans="2:11" ht="15">
      <c r="B34" s="380"/>
      <c r="C34" s="290" t="s">
        <v>89</v>
      </c>
      <c r="D34" s="273">
        <v>2467.1999999999998</v>
      </c>
      <c r="E34" s="274">
        <v>2467.1999999999998</v>
      </c>
      <c r="F34" s="274">
        <v>12495</v>
      </c>
      <c r="G34" s="275">
        <v>406.44455252918289</v>
      </c>
      <c r="H34" s="298">
        <v>6526.12</v>
      </c>
      <c r="I34" s="298">
        <v>6526.12</v>
      </c>
      <c r="J34" s="298">
        <v>27781.73</v>
      </c>
      <c r="K34" s="299">
        <v>325.70056940417891</v>
      </c>
    </row>
    <row r="35" spans="2:11" ht="15">
      <c r="B35" s="380"/>
      <c r="C35" s="290" t="s">
        <v>96</v>
      </c>
      <c r="D35" s="273">
        <v>1015.5</v>
      </c>
      <c r="E35" s="274">
        <v>1015.5</v>
      </c>
      <c r="F35" s="274">
        <v>829.68</v>
      </c>
      <c r="G35" s="275">
        <v>-18.298375184638115</v>
      </c>
      <c r="H35" s="298">
        <v>4649.29</v>
      </c>
      <c r="I35" s="298">
        <v>4649.29</v>
      </c>
      <c r="J35" s="298">
        <v>10475.15</v>
      </c>
      <c r="K35" s="299">
        <v>125.30644463993426</v>
      </c>
    </row>
    <row r="36" spans="2:11" ht="15">
      <c r="B36" s="380"/>
      <c r="C36" s="290" t="s">
        <v>74</v>
      </c>
      <c r="D36" s="273">
        <v>514.79999999999995</v>
      </c>
      <c r="E36" s="274">
        <v>514.79999999999995</v>
      </c>
      <c r="F36" s="274">
        <v>8118.0378000000001</v>
      </c>
      <c r="G36" s="275">
        <v>1476.9304195804198</v>
      </c>
      <c r="H36" s="298">
        <v>3918.34</v>
      </c>
      <c r="I36" s="298">
        <v>3918.34</v>
      </c>
      <c r="J36" s="298">
        <v>58454.97</v>
      </c>
      <c r="K36" s="299">
        <v>1391.8299586049195</v>
      </c>
    </row>
    <row r="37" spans="2:11" ht="15">
      <c r="B37" s="380"/>
      <c r="C37" s="290" t="s">
        <v>97</v>
      </c>
      <c r="D37" s="273">
        <v>474.4015</v>
      </c>
      <c r="E37" s="274">
        <v>474.4015</v>
      </c>
      <c r="F37" s="274">
        <v>32.365200000000002</v>
      </c>
      <c r="G37" s="275">
        <v>-93.177677557933521</v>
      </c>
      <c r="H37" s="298">
        <v>1944.21</v>
      </c>
      <c r="I37" s="298">
        <v>1944.21</v>
      </c>
      <c r="J37" s="298">
        <v>448.07</v>
      </c>
      <c r="K37" s="299">
        <v>-76.953621265192538</v>
      </c>
    </row>
    <row r="38" spans="2:11" s="162" customFormat="1" ht="15">
      <c r="B38" s="380"/>
      <c r="C38" s="290" t="s">
        <v>150</v>
      </c>
      <c r="D38" s="273">
        <v>80.239999999999995</v>
      </c>
      <c r="E38" s="274">
        <v>80.239999999999995</v>
      </c>
      <c r="F38" s="274">
        <v>61.02</v>
      </c>
      <c r="G38" s="275">
        <v>-23.953140578265199</v>
      </c>
      <c r="H38" s="298">
        <v>825.82</v>
      </c>
      <c r="I38" s="298">
        <v>825.82</v>
      </c>
      <c r="J38" s="298">
        <v>519.51</v>
      </c>
      <c r="K38" s="299">
        <v>-37.091618028141724</v>
      </c>
    </row>
    <row r="39" spans="2:11" ht="15">
      <c r="B39" s="380"/>
      <c r="C39" s="290" t="s">
        <v>76</v>
      </c>
      <c r="D39" s="273">
        <v>3600</v>
      </c>
      <c r="E39" s="274">
        <v>3600</v>
      </c>
      <c r="F39" s="274">
        <v>1800</v>
      </c>
      <c r="G39" s="275">
        <v>-50</v>
      </c>
      <c r="H39" s="298">
        <v>597.70000000000005</v>
      </c>
      <c r="I39" s="298">
        <v>597.70000000000005</v>
      </c>
      <c r="J39" s="298">
        <v>490.98</v>
      </c>
      <c r="K39" s="299">
        <v>-17.85511125982935</v>
      </c>
    </row>
    <row r="40" spans="2:11" ht="15">
      <c r="B40" s="380"/>
      <c r="C40" s="290" t="s">
        <v>90</v>
      </c>
      <c r="D40" s="273">
        <v>44.660200000000003</v>
      </c>
      <c r="E40" s="274">
        <v>44.660200000000003</v>
      </c>
      <c r="F40" s="274">
        <v>25292.799999999999</v>
      </c>
      <c r="G40" s="275">
        <v>56533.87087384292</v>
      </c>
      <c r="H40" s="298">
        <v>533.69000000000005</v>
      </c>
      <c r="I40" s="298">
        <v>533.69000000000005</v>
      </c>
      <c r="J40" s="298">
        <v>157100.82999999999</v>
      </c>
      <c r="K40" s="299">
        <v>29336.719818621292</v>
      </c>
    </row>
    <row r="41" spans="2:11" ht="15">
      <c r="B41" s="380"/>
      <c r="C41" s="290" t="s">
        <v>254</v>
      </c>
      <c r="D41" s="273">
        <v>0</v>
      </c>
      <c r="E41" s="274">
        <v>0</v>
      </c>
      <c r="F41" s="274">
        <v>4280.32</v>
      </c>
      <c r="G41" s="275" t="s">
        <v>132</v>
      </c>
      <c r="H41" s="298">
        <v>0</v>
      </c>
      <c r="I41" s="298">
        <v>0</v>
      </c>
      <c r="J41" s="298">
        <v>26525.11</v>
      </c>
      <c r="K41" s="299" t="s">
        <v>132</v>
      </c>
    </row>
    <row r="42" spans="2:11" ht="15">
      <c r="B42" s="380"/>
      <c r="C42" s="290" t="s">
        <v>169</v>
      </c>
      <c r="D42" s="273">
        <v>0</v>
      </c>
      <c r="E42" s="274">
        <v>0</v>
      </c>
      <c r="F42" s="274">
        <v>19.440000000000001</v>
      </c>
      <c r="G42" s="275" t="s">
        <v>132</v>
      </c>
      <c r="H42" s="298">
        <v>0</v>
      </c>
      <c r="I42" s="298">
        <v>0</v>
      </c>
      <c r="J42" s="298">
        <v>189.69</v>
      </c>
      <c r="K42" s="299" t="s">
        <v>132</v>
      </c>
    </row>
    <row r="43" spans="2:11" ht="15">
      <c r="B43" s="380"/>
      <c r="C43" s="290" t="s">
        <v>162</v>
      </c>
      <c r="D43" s="273">
        <v>0</v>
      </c>
      <c r="E43" s="274">
        <v>0</v>
      </c>
      <c r="F43" s="274">
        <v>3.4615</v>
      </c>
      <c r="G43" s="275" t="s">
        <v>132</v>
      </c>
      <c r="H43" s="298">
        <v>0</v>
      </c>
      <c r="I43" s="298">
        <v>0</v>
      </c>
      <c r="J43" s="298">
        <v>258.76</v>
      </c>
      <c r="K43" s="299" t="s">
        <v>132</v>
      </c>
    </row>
    <row r="44" spans="2:11" ht="15">
      <c r="B44" s="381"/>
      <c r="C44" s="290" t="s">
        <v>91</v>
      </c>
      <c r="D44" s="273">
        <v>0</v>
      </c>
      <c r="E44" s="274">
        <v>0</v>
      </c>
      <c r="F44" s="274">
        <v>12.307700000000001</v>
      </c>
      <c r="G44" s="275" t="s">
        <v>132</v>
      </c>
      <c r="H44" s="298">
        <v>0</v>
      </c>
      <c r="I44" s="298">
        <v>0</v>
      </c>
      <c r="J44" s="298">
        <v>187.4</v>
      </c>
      <c r="K44" s="299" t="s">
        <v>132</v>
      </c>
    </row>
    <row r="45" spans="2:11" ht="15">
      <c r="B45" s="294" t="s">
        <v>107</v>
      </c>
      <c r="C45" s="295"/>
      <c r="D45" s="279">
        <v>4527516.0774999997</v>
      </c>
      <c r="E45" s="280">
        <v>4527516.0774999997</v>
      </c>
      <c r="F45" s="280">
        <v>4655627.6732999999</v>
      </c>
      <c r="G45" s="281">
        <v>2.8296221064054272</v>
      </c>
      <c r="H45" s="280">
        <v>10333413.57</v>
      </c>
      <c r="I45" s="280">
        <v>10333413.57</v>
      </c>
      <c r="J45" s="280">
        <v>9536696.2200000007</v>
      </c>
      <c r="K45" s="296">
        <v>-7.7101080354804674</v>
      </c>
    </row>
    <row r="46" spans="2:11" ht="15">
      <c r="B46" s="379" t="s">
        <v>71</v>
      </c>
      <c r="C46" s="289" t="s">
        <v>89</v>
      </c>
      <c r="D46" s="282">
        <v>3356955.8620000002</v>
      </c>
      <c r="E46" s="283">
        <v>3356955.8620000002</v>
      </c>
      <c r="F46" s="283">
        <v>2619530.8199999998</v>
      </c>
      <c r="G46" s="284">
        <v>-21.967075895977338</v>
      </c>
      <c r="H46" s="283">
        <v>4107128.67</v>
      </c>
      <c r="I46" s="283">
        <v>4107128.67</v>
      </c>
      <c r="J46" s="283">
        <v>3451132.14</v>
      </c>
      <c r="K46" s="297">
        <v>-15.972144598041037</v>
      </c>
    </row>
    <row r="47" spans="2:11" s="162" customFormat="1" ht="15">
      <c r="B47" s="380"/>
      <c r="C47" s="290" t="s">
        <v>120</v>
      </c>
      <c r="D47" s="273">
        <v>1848136.1</v>
      </c>
      <c r="E47" s="274">
        <v>1848136.1</v>
      </c>
      <c r="F47" s="274">
        <v>3078945</v>
      </c>
      <c r="G47" s="275">
        <v>66.597308499087276</v>
      </c>
      <c r="H47" s="298">
        <v>2229245.02</v>
      </c>
      <c r="I47" s="298">
        <v>2229245.02</v>
      </c>
      <c r="J47" s="298">
        <v>3969836.03</v>
      </c>
      <c r="K47" s="299">
        <v>78.079842923681838</v>
      </c>
    </row>
    <row r="48" spans="2:11" s="162" customFormat="1" ht="15">
      <c r="B48" s="380"/>
      <c r="C48" s="290" t="s">
        <v>118</v>
      </c>
      <c r="D48" s="273">
        <v>949902.50199999998</v>
      </c>
      <c r="E48" s="274">
        <v>949902.50199999998</v>
      </c>
      <c r="F48" s="274">
        <v>514497.32539999997</v>
      </c>
      <c r="G48" s="275">
        <v>-45.836828062170952</v>
      </c>
      <c r="H48" s="298">
        <v>1392843.82</v>
      </c>
      <c r="I48" s="298">
        <v>1392843.82</v>
      </c>
      <c r="J48" s="298">
        <v>766998.92</v>
      </c>
      <c r="K48" s="299">
        <v>-44.932884147771858</v>
      </c>
    </row>
    <row r="49" spans="2:11" s="162" customFormat="1" ht="15">
      <c r="B49" s="380"/>
      <c r="C49" s="290" t="s">
        <v>162</v>
      </c>
      <c r="D49" s="273">
        <v>523656.06</v>
      </c>
      <c r="E49" s="274">
        <v>523656.06</v>
      </c>
      <c r="F49" s="274">
        <v>907143</v>
      </c>
      <c r="G49" s="275">
        <v>73.232598511320575</v>
      </c>
      <c r="H49" s="298">
        <v>582349.06000000006</v>
      </c>
      <c r="I49" s="298">
        <v>582349.06000000006</v>
      </c>
      <c r="J49" s="298">
        <v>1093615.1200000001</v>
      </c>
      <c r="K49" s="299">
        <v>87.793746932466931</v>
      </c>
    </row>
    <row r="50" spans="2:11" ht="15">
      <c r="B50" s="380"/>
      <c r="C50" s="290" t="s">
        <v>90</v>
      </c>
      <c r="D50" s="273">
        <v>206044.79999999999</v>
      </c>
      <c r="E50" s="274">
        <v>206044.79999999999</v>
      </c>
      <c r="F50" s="274">
        <v>139971</v>
      </c>
      <c r="G50" s="275">
        <v>-32.067686250757113</v>
      </c>
      <c r="H50" s="298">
        <v>281750</v>
      </c>
      <c r="I50" s="298">
        <v>281750</v>
      </c>
      <c r="J50" s="298">
        <v>200279.81</v>
      </c>
      <c r="K50" s="299">
        <v>-28.915772848269739</v>
      </c>
    </row>
    <row r="51" spans="2:11" ht="12.75" customHeight="1">
      <c r="B51" s="380"/>
      <c r="C51" s="290" t="s">
        <v>95</v>
      </c>
      <c r="D51" s="273">
        <v>108900</v>
      </c>
      <c r="E51" s="274">
        <v>108900</v>
      </c>
      <c r="F51" s="274">
        <v>18150</v>
      </c>
      <c r="G51" s="275">
        <v>-83.333333333333343</v>
      </c>
      <c r="H51" s="298">
        <v>140524.54999999999</v>
      </c>
      <c r="I51" s="298">
        <v>140524.54999999999</v>
      </c>
      <c r="J51" s="298">
        <v>27129.77</v>
      </c>
      <c r="K51" s="299">
        <v>-80.693928569776602</v>
      </c>
    </row>
    <row r="52" spans="2:11" ht="15">
      <c r="B52" s="380"/>
      <c r="C52" s="290" t="s">
        <v>73</v>
      </c>
      <c r="D52" s="273">
        <v>140</v>
      </c>
      <c r="E52" s="274">
        <v>140</v>
      </c>
      <c r="F52" s="274">
        <v>0</v>
      </c>
      <c r="G52" s="275">
        <v>-100</v>
      </c>
      <c r="H52" s="298">
        <v>1891.74</v>
      </c>
      <c r="I52" s="298">
        <v>1891.74</v>
      </c>
      <c r="J52" s="298">
        <v>0</v>
      </c>
      <c r="K52" s="299">
        <v>-100</v>
      </c>
    </row>
    <row r="53" spans="2:11" ht="15">
      <c r="B53" s="380"/>
      <c r="C53" s="290" t="s">
        <v>111</v>
      </c>
      <c r="D53" s="273">
        <v>16.5</v>
      </c>
      <c r="E53" s="274">
        <v>16.5</v>
      </c>
      <c r="F53" s="274">
        <v>0</v>
      </c>
      <c r="G53" s="275">
        <v>-100</v>
      </c>
      <c r="H53" s="298">
        <v>348.7</v>
      </c>
      <c r="I53" s="298">
        <v>348.7</v>
      </c>
      <c r="J53" s="298">
        <v>0</v>
      </c>
      <c r="K53" s="299">
        <v>-100</v>
      </c>
    </row>
    <row r="54" spans="2:11" ht="15">
      <c r="B54" s="380"/>
      <c r="C54" s="290" t="s">
        <v>161</v>
      </c>
      <c r="D54" s="273">
        <v>9</v>
      </c>
      <c r="E54" s="274">
        <v>9</v>
      </c>
      <c r="F54" s="274">
        <v>3.9</v>
      </c>
      <c r="G54" s="275">
        <v>-56.666666666666664</v>
      </c>
      <c r="H54" s="298">
        <v>170.42</v>
      </c>
      <c r="I54" s="298">
        <v>170.42</v>
      </c>
      <c r="J54" s="298">
        <v>122.65</v>
      </c>
      <c r="K54" s="299">
        <v>-28.030747564839796</v>
      </c>
    </row>
    <row r="55" spans="2:11" ht="15">
      <c r="B55" s="380"/>
      <c r="C55" s="290" t="s">
        <v>91</v>
      </c>
      <c r="D55" s="273">
        <v>15</v>
      </c>
      <c r="E55" s="274">
        <v>15</v>
      </c>
      <c r="F55" s="274">
        <v>392</v>
      </c>
      <c r="G55" s="275">
        <v>2513.3333333333335</v>
      </c>
      <c r="H55" s="298">
        <v>20.85</v>
      </c>
      <c r="I55" s="298">
        <v>20.85</v>
      </c>
      <c r="J55" s="298">
        <v>2222.6999999999998</v>
      </c>
      <c r="K55" s="299">
        <v>10560.431654676258</v>
      </c>
    </row>
    <row r="56" spans="2:11" ht="15">
      <c r="B56" s="380"/>
      <c r="C56" s="290" t="s">
        <v>264</v>
      </c>
      <c r="D56" s="273">
        <v>0</v>
      </c>
      <c r="E56" s="274">
        <v>0</v>
      </c>
      <c r="F56" s="274">
        <v>60380</v>
      </c>
      <c r="G56" s="275" t="s">
        <v>132</v>
      </c>
      <c r="H56" s="298">
        <v>0</v>
      </c>
      <c r="I56" s="298">
        <v>0</v>
      </c>
      <c r="J56" s="298">
        <v>74676.149999999994</v>
      </c>
      <c r="K56" s="299" t="s">
        <v>132</v>
      </c>
    </row>
    <row r="57" spans="2:11" ht="15">
      <c r="B57" s="381"/>
      <c r="C57" s="290" t="s">
        <v>246</v>
      </c>
      <c r="D57" s="273">
        <v>0</v>
      </c>
      <c r="E57" s="274">
        <v>0</v>
      </c>
      <c r="F57" s="274">
        <v>132000</v>
      </c>
      <c r="G57" s="275" t="s">
        <v>132</v>
      </c>
      <c r="H57" s="298">
        <v>0</v>
      </c>
      <c r="I57" s="298">
        <v>0</v>
      </c>
      <c r="J57" s="298">
        <v>169620.01</v>
      </c>
      <c r="K57" s="299" t="s">
        <v>132</v>
      </c>
    </row>
    <row r="58" spans="2:11" ht="15">
      <c r="B58" s="294" t="s">
        <v>108</v>
      </c>
      <c r="C58" s="295"/>
      <c r="D58" s="279">
        <v>6993775.824</v>
      </c>
      <c r="E58" s="280">
        <v>6993775.824</v>
      </c>
      <c r="F58" s="280">
        <v>7471013.0454000011</v>
      </c>
      <c r="G58" s="281">
        <v>6.8237420444948071</v>
      </c>
      <c r="H58" s="280">
        <v>8736272.8300000001</v>
      </c>
      <c r="I58" s="280">
        <v>8736272.8300000001</v>
      </c>
      <c r="J58" s="280">
        <v>9755633.3000000007</v>
      </c>
      <c r="K58" s="296">
        <v>11.66813914624505</v>
      </c>
    </row>
    <row r="59" spans="2:11" ht="15">
      <c r="B59" s="379" t="s">
        <v>79</v>
      </c>
      <c r="C59" s="289" t="s">
        <v>120</v>
      </c>
      <c r="D59" s="282">
        <v>513302.26919999998</v>
      </c>
      <c r="E59" s="283">
        <v>513302.26919999998</v>
      </c>
      <c r="F59" s="283">
        <v>751050.5</v>
      </c>
      <c r="G59" s="284">
        <v>46.317393291586107</v>
      </c>
      <c r="H59" s="283">
        <v>546199.5</v>
      </c>
      <c r="I59" s="283">
        <v>546199.5</v>
      </c>
      <c r="J59" s="283">
        <v>786660.27</v>
      </c>
      <c r="K59" s="297">
        <v>44.024348246382502</v>
      </c>
    </row>
    <row r="60" spans="2:11" ht="15">
      <c r="B60" s="380"/>
      <c r="C60" s="290" t="s">
        <v>118</v>
      </c>
      <c r="D60" s="273">
        <v>323190</v>
      </c>
      <c r="E60" s="274">
        <v>323190</v>
      </c>
      <c r="F60" s="274">
        <v>0</v>
      </c>
      <c r="G60" s="275">
        <v>-100</v>
      </c>
      <c r="H60" s="298">
        <v>351811.57</v>
      </c>
      <c r="I60" s="298">
        <v>351811.57</v>
      </c>
      <c r="J60" s="298">
        <v>0</v>
      </c>
      <c r="K60" s="299">
        <v>-100</v>
      </c>
    </row>
    <row r="61" spans="2:11" ht="15">
      <c r="B61" s="380"/>
      <c r="C61" s="290" t="s">
        <v>95</v>
      </c>
      <c r="D61" s="273">
        <v>467750</v>
      </c>
      <c r="E61" s="274">
        <v>467750</v>
      </c>
      <c r="F61" s="274">
        <v>264500</v>
      </c>
      <c r="G61" s="275">
        <v>-43.452699091394976</v>
      </c>
      <c r="H61" s="298">
        <v>336456.42</v>
      </c>
      <c r="I61" s="298">
        <v>336456.42</v>
      </c>
      <c r="J61" s="298">
        <v>197112.49</v>
      </c>
      <c r="K61" s="299">
        <v>-41.415149694572627</v>
      </c>
    </row>
    <row r="62" spans="2:11" ht="15">
      <c r="B62" s="380"/>
      <c r="C62" s="290" t="s">
        <v>89</v>
      </c>
      <c r="D62" s="273">
        <v>260000</v>
      </c>
      <c r="E62" s="274">
        <v>260000</v>
      </c>
      <c r="F62" s="274">
        <v>530350</v>
      </c>
      <c r="G62" s="275">
        <v>103.98076923076923</v>
      </c>
      <c r="H62" s="298">
        <v>192440</v>
      </c>
      <c r="I62" s="298">
        <v>192440</v>
      </c>
      <c r="J62" s="298">
        <v>426286.91</v>
      </c>
      <c r="K62" s="299">
        <v>121.51678964872166</v>
      </c>
    </row>
    <row r="63" spans="2:11" ht="15">
      <c r="B63" s="380"/>
      <c r="C63" s="290" t="s">
        <v>93</v>
      </c>
      <c r="D63" s="273">
        <v>210000</v>
      </c>
      <c r="E63" s="274">
        <v>210000</v>
      </c>
      <c r="F63" s="274">
        <v>206021</v>
      </c>
      <c r="G63" s="275">
        <v>-1.8947619047619102</v>
      </c>
      <c r="H63" s="298">
        <v>149141.53</v>
      </c>
      <c r="I63" s="298">
        <v>149141.53</v>
      </c>
      <c r="J63" s="298">
        <v>184175.96</v>
      </c>
      <c r="K63" s="299">
        <v>23.490727230704955</v>
      </c>
    </row>
    <row r="64" spans="2:11" ht="15">
      <c r="B64" s="380"/>
      <c r="C64" s="290" t="s">
        <v>91</v>
      </c>
      <c r="D64" s="273">
        <v>164606.3077</v>
      </c>
      <c r="E64" s="274">
        <v>164606.3077</v>
      </c>
      <c r="F64" s="274">
        <v>114500</v>
      </c>
      <c r="G64" s="275">
        <v>-30.440089690438999</v>
      </c>
      <c r="H64" s="298">
        <v>95734.19</v>
      </c>
      <c r="I64" s="298">
        <v>95734.19</v>
      </c>
      <c r="J64" s="298">
        <v>76167.5</v>
      </c>
      <c r="K64" s="299">
        <v>-20.438560142410989</v>
      </c>
    </row>
    <row r="65" spans="2:11" s="162" customFormat="1" ht="15">
      <c r="B65" s="380"/>
      <c r="C65" s="290" t="s">
        <v>159</v>
      </c>
      <c r="D65" s="273">
        <v>140360</v>
      </c>
      <c r="E65" s="274">
        <v>140360</v>
      </c>
      <c r="F65" s="274">
        <v>0</v>
      </c>
      <c r="G65" s="275">
        <v>-100</v>
      </c>
      <c r="H65" s="298">
        <v>92357.54</v>
      </c>
      <c r="I65" s="298">
        <v>92357.54</v>
      </c>
      <c r="J65" s="298">
        <v>0</v>
      </c>
      <c r="K65" s="299">
        <v>-100</v>
      </c>
    </row>
    <row r="66" spans="2:11" ht="15">
      <c r="B66" s="380"/>
      <c r="C66" s="290" t="s">
        <v>94</v>
      </c>
      <c r="D66" s="273">
        <v>22000</v>
      </c>
      <c r="E66" s="274">
        <v>22000</v>
      </c>
      <c r="F66" s="274">
        <v>22500</v>
      </c>
      <c r="G66" s="275">
        <v>2.2727272727272707</v>
      </c>
      <c r="H66" s="298">
        <v>14365</v>
      </c>
      <c r="I66" s="298">
        <v>14365</v>
      </c>
      <c r="J66" s="298">
        <v>19305</v>
      </c>
      <c r="K66" s="299">
        <v>34.389140271493225</v>
      </c>
    </row>
    <row r="67" spans="2:11" ht="12.75" customHeight="1">
      <c r="B67" s="380"/>
      <c r="C67" s="290" t="s">
        <v>103</v>
      </c>
      <c r="D67" s="273">
        <v>17500</v>
      </c>
      <c r="E67" s="274">
        <v>17500</v>
      </c>
      <c r="F67" s="274">
        <v>17500</v>
      </c>
      <c r="G67" s="275">
        <v>0</v>
      </c>
      <c r="H67" s="298">
        <v>13410.36</v>
      </c>
      <c r="I67" s="298">
        <v>13410.36</v>
      </c>
      <c r="J67" s="298">
        <v>10885</v>
      </c>
      <c r="K67" s="299">
        <v>-18.831410939005366</v>
      </c>
    </row>
    <row r="68" spans="2:11" ht="15">
      <c r="B68" s="380"/>
      <c r="C68" s="290" t="s">
        <v>73</v>
      </c>
      <c r="D68" s="273">
        <v>2128</v>
      </c>
      <c r="E68" s="274">
        <v>2128</v>
      </c>
      <c r="F68" s="274">
        <v>2719.4077000000002</v>
      </c>
      <c r="G68" s="275">
        <v>27.791715225563919</v>
      </c>
      <c r="H68" s="298">
        <v>5393.3</v>
      </c>
      <c r="I68" s="298">
        <v>5393.3</v>
      </c>
      <c r="J68" s="298">
        <v>252.16</v>
      </c>
      <c r="K68" s="299">
        <v>-95.324569373111075</v>
      </c>
    </row>
    <row r="69" spans="2:11" s="162" customFormat="1" ht="15">
      <c r="B69" s="380"/>
      <c r="C69" s="290" t="s">
        <v>96</v>
      </c>
      <c r="D69" s="273">
        <v>3305.7837</v>
      </c>
      <c r="E69" s="274">
        <v>3305.7837</v>
      </c>
      <c r="F69" s="274">
        <v>3298.0657999999999</v>
      </c>
      <c r="G69" s="275">
        <v>-0.2334665755657328</v>
      </c>
      <c r="H69" s="298">
        <v>4200.84</v>
      </c>
      <c r="I69" s="298">
        <v>4200.84</v>
      </c>
      <c r="J69" s="298">
        <v>5252.94</v>
      </c>
      <c r="K69" s="299">
        <v>25.044991001799623</v>
      </c>
    </row>
    <row r="70" spans="2:11" ht="15">
      <c r="B70" s="380"/>
      <c r="C70" s="290" t="s">
        <v>92</v>
      </c>
      <c r="D70" s="273">
        <v>833.52570000000003</v>
      </c>
      <c r="E70" s="274">
        <v>833.52570000000003</v>
      </c>
      <c r="F70" s="274">
        <v>881.6</v>
      </c>
      <c r="G70" s="275">
        <v>5.7675846107684503</v>
      </c>
      <c r="H70" s="298">
        <v>1303.6500000000001</v>
      </c>
      <c r="I70" s="298">
        <v>1303.6500000000001</v>
      </c>
      <c r="J70" s="298">
        <v>683.79</v>
      </c>
      <c r="K70" s="299">
        <v>-47.54803820043724</v>
      </c>
    </row>
    <row r="71" spans="2:11" s="162" customFormat="1" ht="15">
      <c r="B71" s="380"/>
      <c r="C71" s="290" t="s">
        <v>169</v>
      </c>
      <c r="D71" s="273">
        <v>352.5</v>
      </c>
      <c r="E71" s="274">
        <v>352.5</v>
      </c>
      <c r="F71" s="274">
        <v>0</v>
      </c>
      <c r="G71" s="275">
        <v>-100</v>
      </c>
      <c r="H71" s="298">
        <v>409.65</v>
      </c>
      <c r="I71" s="298">
        <v>409.65</v>
      </c>
      <c r="J71" s="298">
        <v>0</v>
      </c>
      <c r="K71" s="299">
        <v>-100</v>
      </c>
    </row>
    <row r="72" spans="2:11" ht="15">
      <c r="B72" s="380"/>
      <c r="C72" s="290" t="s">
        <v>249</v>
      </c>
      <c r="D72" s="273">
        <v>0</v>
      </c>
      <c r="E72" s="274">
        <v>0</v>
      </c>
      <c r="F72" s="274">
        <v>0.5</v>
      </c>
      <c r="G72" s="275" t="s">
        <v>132</v>
      </c>
      <c r="H72" s="298">
        <v>0</v>
      </c>
      <c r="I72" s="298">
        <v>0</v>
      </c>
      <c r="J72" s="298">
        <v>63.42</v>
      </c>
      <c r="K72" s="299" t="s">
        <v>132</v>
      </c>
    </row>
    <row r="73" spans="2:11" ht="12.4" customHeight="1">
      <c r="B73" s="380"/>
      <c r="C73" s="290" t="s">
        <v>211</v>
      </c>
      <c r="D73" s="273">
        <v>0</v>
      </c>
      <c r="E73" s="274">
        <v>0</v>
      </c>
      <c r="F73" s="274">
        <v>13.5846</v>
      </c>
      <c r="G73" s="275" t="s">
        <v>132</v>
      </c>
      <c r="H73" s="298">
        <v>0</v>
      </c>
      <c r="I73" s="298">
        <v>0</v>
      </c>
      <c r="J73" s="298">
        <v>67.81</v>
      </c>
      <c r="K73" s="299" t="s">
        <v>132</v>
      </c>
    </row>
    <row r="74" spans="2:11" s="162" customFormat="1" ht="14.65" customHeight="1">
      <c r="B74" s="380"/>
      <c r="C74" s="290" t="s">
        <v>80</v>
      </c>
      <c r="D74" s="273">
        <v>0</v>
      </c>
      <c r="E74" s="274">
        <v>0</v>
      </c>
      <c r="F74" s="274">
        <v>19.2</v>
      </c>
      <c r="G74" s="275" t="s">
        <v>132</v>
      </c>
      <c r="H74" s="298">
        <v>0</v>
      </c>
      <c r="I74" s="298">
        <v>0</v>
      </c>
      <c r="J74" s="298">
        <v>254.18</v>
      </c>
      <c r="K74" s="299" t="s">
        <v>132</v>
      </c>
    </row>
    <row r="75" spans="2:11" ht="15">
      <c r="B75" s="381"/>
      <c r="C75" s="290" t="s">
        <v>150</v>
      </c>
      <c r="D75" s="273">
        <v>0</v>
      </c>
      <c r="E75" s="274">
        <v>0</v>
      </c>
      <c r="F75" s="274">
        <v>40</v>
      </c>
      <c r="G75" s="275" t="s">
        <v>132</v>
      </c>
      <c r="H75" s="298">
        <v>0</v>
      </c>
      <c r="I75" s="298">
        <v>0</v>
      </c>
      <c r="J75" s="298">
        <v>73.760000000000005</v>
      </c>
      <c r="K75" s="299" t="s">
        <v>132</v>
      </c>
    </row>
    <row r="76" spans="2:11" ht="15">
      <c r="B76" s="294" t="s">
        <v>109</v>
      </c>
      <c r="C76" s="295"/>
      <c r="D76" s="279">
        <v>2125328.3863000004</v>
      </c>
      <c r="E76" s="280">
        <v>2125328.3863000004</v>
      </c>
      <c r="F76" s="280">
        <v>1913393.8580999998</v>
      </c>
      <c r="G76" s="281">
        <v>-9.9718485654331719</v>
      </c>
      <c r="H76" s="280">
        <v>1803223.55</v>
      </c>
      <c r="I76" s="280">
        <v>1803223.55</v>
      </c>
      <c r="J76" s="280">
        <v>1707241.1899999997</v>
      </c>
      <c r="K76" s="296">
        <v>-5.3228209003814531</v>
      </c>
    </row>
    <row r="77" spans="2:11" ht="15">
      <c r="B77" s="379" t="s">
        <v>223</v>
      </c>
      <c r="C77" s="289" t="s">
        <v>118</v>
      </c>
      <c r="D77" s="282">
        <v>13688.353800000001</v>
      </c>
      <c r="E77" s="283">
        <v>13688.353800000001</v>
      </c>
      <c r="F77" s="283">
        <v>0</v>
      </c>
      <c r="G77" s="284">
        <v>-100</v>
      </c>
      <c r="H77" s="283">
        <v>21851.919999999998</v>
      </c>
      <c r="I77" s="283">
        <v>21851.919999999998</v>
      </c>
      <c r="J77" s="283">
        <v>0</v>
      </c>
      <c r="K77" s="297">
        <v>-100</v>
      </c>
    </row>
    <row r="78" spans="2:11" ht="15">
      <c r="B78" s="380"/>
      <c r="C78" s="290" t="s">
        <v>120</v>
      </c>
      <c r="D78" s="273">
        <v>20000</v>
      </c>
      <c r="E78" s="274">
        <v>20000</v>
      </c>
      <c r="F78" s="274">
        <v>0</v>
      </c>
      <c r="G78" s="275">
        <v>-100</v>
      </c>
      <c r="H78" s="298">
        <v>15760</v>
      </c>
      <c r="I78" s="298">
        <v>15760</v>
      </c>
      <c r="J78" s="298">
        <v>0</v>
      </c>
      <c r="K78" s="299">
        <v>-100</v>
      </c>
    </row>
    <row r="79" spans="2:11" ht="15">
      <c r="B79" s="380"/>
      <c r="C79" s="290" t="s">
        <v>92</v>
      </c>
      <c r="D79" s="273">
        <v>1309.2565</v>
      </c>
      <c r="E79" s="274">
        <v>1309.2565</v>
      </c>
      <c r="F79" s="274">
        <v>1067.3</v>
      </c>
      <c r="G79" s="275">
        <v>-18.480450545786866</v>
      </c>
      <c r="H79" s="298">
        <v>2160.5</v>
      </c>
      <c r="I79" s="298">
        <v>2160.5</v>
      </c>
      <c r="J79" s="298">
        <v>888.57</v>
      </c>
      <c r="K79" s="299">
        <v>-58.872020365656098</v>
      </c>
    </row>
    <row r="80" spans="2:11" ht="15">
      <c r="B80" s="380"/>
      <c r="C80" s="290" t="s">
        <v>159</v>
      </c>
      <c r="D80" s="273">
        <v>4.2</v>
      </c>
      <c r="E80" s="274">
        <v>4.2</v>
      </c>
      <c r="F80" s="274">
        <v>0</v>
      </c>
      <c r="G80" s="275">
        <v>-100</v>
      </c>
      <c r="H80" s="298">
        <v>780</v>
      </c>
      <c r="I80" s="298">
        <v>780</v>
      </c>
      <c r="J80" s="298">
        <v>0</v>
      </c>
      <c r="K80" s="299">
        <v>-100</v>
      </c>
    </row>
    <row r="81" spans="2:11" s="162" customFormat="1" ht="15">
      <c r="B81" s="380"/>
      <c r="C81" s="290" t="s">
        <v>94</v>
      </c>
      <c r="D81" s="273">
        <v>96</v>
      </c>
      <c r="E81" s="274">
        <v>96</v>
      </c>
      <c r="F81" s="274">
        <v>0</v>
      </c>
      <c r="G81" s="275">
        <v>-100</v>
      </c>
      <c r="H81" s="298">
        <v>375.23</v>
      </c>
      <c r="I81" s="298">
        <v>375.23</v>
      </c>
      <c r="J81" s="298">
        <v>0</v>
      </c>
      <c r="K81" s="299">
        <v>-100</v>
      </c>
    </row>
    <row r="82" spans="2:11" ht="15">
      <c r="B82" s="380"/>
      <c r="C82" s="290" t="s">
        <v>73</v>
      </c>
      <c r="D82" s="273">
        <v>500</v>
      </c>
      <c r="E82" s="274">
        <v>500</v>
      </c>
      <c r="F82" s="274">
        <v>0</v>
      </c>
      <c r="G82" s="275">
        <v>-100</v>
      </c>
      <c r="H82" s="298">
        <v>26.21</v>
      </c>
      <c r="I82" s="298">
        <v>26.21</v>
      </c>
      <c r="J82" s="298">
        <v>0</v>
      </c>
      <c r="K82" s="299">
        <v>-100</v>
      </c>
    </row>
    <row r="83" spans="2:11" s="162" customFormat="1" ht="15">
      <c r="B83" s="380"/>
      <c r="C83" s="290" t="s">
        <v>96</v>
      </c>
      <c r="D83" s="273">
        <v>0</v>
      </c>
      <c r="E83" s="274">
        <v>0</v>
      </c>
      <c r="F83" s="274">
        <v>183.25290000000001</v>
      </c>
      <c r="G83" s="275" t="s">
        <v>132</v>
      </c>
      <c r="H83" s="298">
        <v>0</v>
      </c>
      <c r="I83" s="298">
        <v>0</v>
      </c>
      <c r="J83" s="298">
        <v>844.47</v>
      </c>
      <c r="K83" s="299" t="s">
        <v>132</v>
      </c>
    </row>
    <row r="84" spans="2:11" s="162" customFormat="1" ht="15">
      <c r="B84" s="381"/>
      <c r="C84" s="290" t="s">
        <v>90</v>
      </c>
      <c r="D84" s="273">
        <v>0</v>
      </c>
      <c r="E84" s="274">
        <v>0</v>
      </c>
      <c r="F84" s="274">
        <v>88.230800000000002</v>
      </c>
      <c r="G84" s="275" t="s">
        <v>132</v>
      </c>
      <c r="H84" s="298">
        <v>0</v>
      </c>
      <c r="I84" s="298">
        <v>0</v>
      </c>
      <c r="J84" s="298">
        <v>96.37</v>
      </c>
      <c r="K84" s="299" t="s">
        <v>132</v>
      </c>
    </row>
    <row r="85" spans="2:11" s="162" customFormat="1" ht="15">
      <c r="B85" s="294" t="s">
        <v>224</v>
      </c>
      <c r="C85" s="295"/>
      <c r="D85" s="279">
        <v>35597.810299999997</v>
      </c>
      <c r="E85" s="280">
        <v>35597.810299999997</v>
      </c>
      <c r="F85" s="280">
        <v>1338.7837</v>
      </c>
      <c r="G85" s="281">
        <v>-96.239140304649581</v>
      </c>
      <c r="H85" s="280">
        <v>40953.86</v>
      </c>
      <c r="I85" s="280">
        <v>40953.86</v>
      </c>
      <c r="J85" s="280">
        <v>1829.41</v>
      </c>
      <c r="K85" s="296">
        <v>-95.53299737802493</v>
      </c>
    </row>
    <row r="86" spans="2:11" s="162" customFormat="1" ht="14.65" customHeight="1">
      <c r="B86" s="379" t="s">
        <v>81</v>
      </c>
      <c r="C86" s="289" t="s">
        <v>73</v>
      </c>
      <c r="D86" s="282">
        <v>82475.88</v>
      </c>
      <c r="E86" s="283">
        <v>82475.88</v>
      </c>
      <c r="F86" s="283">
        <v>74399</v>
      </c>
      <c r="G86" s="284">
        <v>-9.7930206989001007</v>
      </c>
      <c r="H86" s="283">
        <v>9603.83</v>
      </c>
      <c r="I86" s="283">
        <v>9603.83</v>
      </c>
      <c r="J86" s="283">
        <v>8113.03</v>
      </c>
      <c r="K86" s="297">
        <v>-15.522973646972094</v>
      </c>
    </row>
    <row r="87" spans="2:11" s="162" customFormat="1" ht="15">
      <c r="B87" s="380"/>
      <c r="C87" s="290" t="s">
        <v>92</v>
      </c>
      <c r="D87" s="273">
        <v>651.95309999999995</v>
      </c>
      <c r="E87" s="274">
        <v>651.95309999999995</v>
      </c>
      <c r="F87" s="274">
        <v>0</v>
      </c>
      <c r="G87" s="275">
        <v>-100</v>
      </c>
      <c r="H87" s="298">
        <v>840.1</v>
      </c>
      <c r="I87" s="298">
        <v>840.1</v>
      </c>
      <c r="J87" s="298">
        <v>0</v>
      </c>
      <c r="K87" s="299">
        <v>-100</v>
      </c>
    </row>
    <row r="88" spans="2:11" s="162" customFormat="1" ht="15">
      <c r="B88" s="381"/>
      <c r="C88" s="290" t="s">
        <v>75</v>
      </c>
      <c r="D88" s="273">
        <v>0</v>
      </c>
      <c r="E88" s="274">
        <v>0</v>
      </c>
      <c r="F88" s="274">
        <v>1670875</v>
      </c>
      <c r="G88" s="275" t="s">
        <v>132</v>
      </c>
      <c r="H88" s="298">
        <v>0</v>
      </c>
      <c r="I88" s="298">
        <v>0</v>
      </c>
      <c r="J88" s="298">
        <v>353436.8</v>
      </c>
      <c r="K88" s="299" t="s">
        <v>132</v>
      </c>
    </row>
    <row r="89" spans="2:11" s="162" customFormat="1" ht="15">
      <c r="B89" s="294" t="s">
        <v>110</v>
      </c>
      <c r="C89" s="295"/>
      <c r="D89" s="279">
        <v>83127.833100000003</v>
      </c>
      <c r="E89" s="280">
        <v>83127.833100000003</v>
      </c>
      <c r="F89" s="280">
        <v>1745274</v>
      </c>
      <c r="G89" s="281">
        <v>1999.506188138567</v>
      </c>
      <c r="H89" s="280">
        <v>10443.93</v>
      </c>
      <c r="I89" s="280">
        <v>10443.93</v>
      </c>
      <c r="J89" s="280">
        <v>361549.83</v>
      </c>
      <c r="K89" s="296">
        <v>3361.8178214522695</v>
      </c>
    </row>
    <row r="90" spans="2:11" s="162" customFormat="1" ht="14.65" customHeight="1">
      <c r="B90" s="379" t="s">
        <v>116</v>
      </c>
      <c r="C90" s="289" t="s">
        <v>90</v>
      </c>
      <c r="D90" s="282">
        <v>361834.5</v>
      </c>
      <c r="E90" s="283">
        <v>361834.5</v>
      </c>
      <c r="F90" s="283">
        <v>249828</v>
      </c>
      <c r="G90" s="284">
        <v>-30.955174257844398</v>
      </c>
      <c r="H90" s="283">
        <v>297461.53000000003</v>
      </c>
      <c r="I90" s="283">
        <v>297461.53000000003</v>
      </c>
      <c r="J90" s="283">
        <v>206841.47</v>
      </c>
      <c r="K90" s="297">
        <v>-30.464463757716842</v>
      </c>
    </row>
    <row r="91" spans="2:11" s="162" customFormat="1" ht="15">
      <c r="B91" s="380"/>
      <c r="C91" s="290" t="s">
        <v>118</v>
      </c>
      <c r="D91" s="273">
        <v>31422.537400000001</v>
      </c>
      <c r="E91" s="274">
        <v>31422.537400000001</v>
      </c>
      <c r="F91" s="274">
        <v>2448.98</v>
      </c>
      <c r="G91" s="275">
        <v>-92.206294581417225</v>
      </c>
      <c r="H91" s="298">
        <v>68433.070000000007</v>
      </c>
      <c r="I91" s="298">
        <v>68433.070000000007</v>
      </c>
      <c r="J91" s="298">
        <v>4479.92</v>
      </c>
      <c r="K91" s="299">
        <v>-93.453574419502146</v>
      </c>
    </row>
    <row r="92" spans="2:11" s="162" customFormat="1" ht="14.65" customHeight="1">
      <c r="B92" s="380"/>
      <c r="C92" s="290" t="s">
        <v>73</v>
      </c>
      <c r="D92" s="273">
        <v>26727</v>
      </c>
      <c r="E92" s="274">
        <v>26727</v>
      </c>
      <c r="F92" s="274">
        <v>22507.37</v>
      </c>
      <c r="G92" s="275">
        <v>-15.787892393459801</v>
      </c>
      <c r="H92" s="298">
        <v>61040.09</v>
      </c>
      <c r="I92" s="298">
        <v>61040.09</v>
      </c>
      <c r="J92" s="298">
        <v>33402.239999999998</v>
      </c>
      <c r="K92" s="299">
        <v>-45.27819339715915</v>
      </c>
    </row>
    <row r="93" spans="2:11" ht="14.65" customHeight="1">
      <c r="B93" s="380"/>
      <c r="C93" s="290" t="s">
        <v>92</v>
      </c>
      <c r="D93" s="273">
        <v>10800</v>
      </c>
      <c r="E93" s="274">
        <v>10800</v>
      </c>
      <c r="F93" s="274">
        <v>22800</v>
      </c>
      <c r="G93" s="275">
        <v>111.11111111111111</v>
      </c>
      <c r="H93" s="298">
        <v>10260</v>
      </c>
      <c r="I93" s="298">
        <v>10260</v>
      </c>
      <c r="J93" s="298">
        <v>21660</v>
      </c>
      <c r="K93" s="299">
        <v>111.11111111111111</v>
      </c>
    </row>
    <row r="94" spans="2:11" ht="15">
      <c r="B94" s="380"/>
      <c r="C94" s="290" t="s">
        <v>74</v>
      </c>
      <c r="D94" s="273">
        <v>385</v>
      </c>
      <c r="E94" s="274">
        <v>385</v>
      </c>
      <c r="F94" s="274">
        <v>16</v>
      </c>
      <c r="G94" s="275">
        <v>-95.844155844155836</v>
      </c>
      <c r="H94" s="298">
        <v>780.22</v>
      </c>
      <c r="I94" s="298">
        <v>780.22</v>
      </c>
      <c r="J94" s="298">
        <v>34.75</v>
      </c>
      <c r="K94" s="299">
        <v>-95.546128015175199</v>
      </c>
    </row>
    <row r="95" spans="2:11" ht="14.65" customHeight="1">
      <c r="B95" s="381"/>
      <c r="C95" s="290" t="s">
        <v>93</v>
      </c>
      <c r="D95" s="273">
        <v>0</v>
      </c>
      <c r="E95" s="274">
        <v>0</v>
      </c>
      <c r="F95" s="274">
        <v>10</v>
      </c>
      <c r="G95" s="275" t="s">
        <v>132</v>
      </c>
      <c r="H95" s="298">
        <v>0</v>
      </c>
      <c r="I95" s="298">
        <v>0</v>
      </c>
      <c r="J95" s="298">
        <v>8.89</v>
      </c>
      <c r="K95" s="299" t="s">
        <v>132</v>
      </c>
    </row>
    <row r="96" spans="2:11" ht="15">
      <c r="B96" s="294" t="s">
        <v>117</v>
      </c>
      <c r="C96" s="295"/>
      <c r="D96" s="279">
        <v>431169.03740000003</v>
      </c>
      <c r="E96" s="280">
        <v>431169.03740000003</v>
      </c>
      <c r="F96" s="280">
        <v>297610.34999999998</v>
      </c>
      <c r="G96" s="281">
        <v>-30.975945815908911</v>
      </c>
      <c r="H96" s="280">
        <v>437974.91</v>
      </c>
      <c r="I96" s="280">
        <v>437974.91</v>
      </c>
      <c r="J96" s="280">
        <v>266427.27</v>
      </c>
      <c r="K96" s="296">
        <v>-39.168371539821756</v>
      </c>
    </row>
    <row r="97" spans="2:11" ht="15">
      <c r="B97" s="379" t="s">
        <v>222</v>
      </c>
      <c r="C97" s="289" t="s">
        <v>118</v>
      </c>
      <c r="D97" s="282">
        <v>1850</v>
      </c>
      <c r="E97" s="283">
        <v>1850</v>
      </c>
      <c r="F97" s="283">
        <v>1998.13</v>
      </c>
      <c r="G97" s="284">
        <v>8.007027027027025</v>
      </c>
      <c r="H97" s="283">
        <v>167484.03</v>
      </c>
      <c r="I97" s="283">
        <v>167484.03</v>
      </c>
      <c r="J97" s="283">
        <v>217998.76</v>
      </c>
      <c r="K97" s="297">
        <v>30.160923402667116</v>
      </c>
    </row>
    <row r="98" spans="2:11" ht="15">
      <c r="B98" s="381"/>
      <c r="C98" s="290" t="s">
        <v>80</v>
      </c>
      <c r="D98" s="273">
        <v>0</v>
      </c>
      <c r="E98" s="274">
        <v>0</v>
      </c>
      <c r="F98" s="274">
        <v>1.7692000000000001</v>
      </c>
      <c r="G98" s="275" t="s">
        <v>132</v>
      </c>
      <c r="H98" s="298">
        <v>0</v>
      </c>
      <c r="I98" s="298">
        <v>0</v>
      </c>
      <c r="J98" s="298">
        <v>492.42</v>
      </c>
      <c r="K98" s="299" t="s">
        <v>132</v>
      </c>
    </row>
    <row r="99" spans="2:11" s="162" customFormat="1" ht="15">
      <c r="B99" s="294" t="s">
        <v>210</v>
      </c>
      <c r="C99" s="295"/>
      <c r="D99" s="279">
        <v>1850</v>
      </c>
      <c r="E99" s="280">
        <v>1850</v>
      </c>
      <c r="F99" s="280">
        <v>1999.8992000000001</v>
      </c>
      <c r="G99" s="281">
        <v>8.1026594594594705</v>
      </c>
      <c r="H99" s="280">
        <v>167484.03</v>
      </c>
      <c r="I99" s="280">
        <v>167484.03</v>
      </c>
      <c r="J99" s="280">
        <v>218491.18000000002</v>
      </c>
      <c r="K99" s="296">
        <v>30.454933524109752</v>
      </c>
    </row>
    <row r="100" spans="2:11" s="162" customFormat="1" ht="15">
      <c r="B100" s="289" t="s">
        <v>247</v>
      </c>
      <c r="C100" s="289" t="s">
        <v>73</v>
      </c>
      <c r="D100" s="282">
        <v>64472</v>
      </c>
      <c r="E100" s="283">
        <v>64472</v>
      </c>
      <c r="F100" s="283">
        <v>5922</v>
      </c>
      <c r="G100" s="284">
        <v>-90.814617198163546</v>
      </c>
      <c r="H100" s="283">
        <v>7543.65</v>
      </c>
      <c r="I100" s="283">
        <v>7543.65</v>
      </c>
      <c r="J100" s="283">
        <v>690.58</v>
      </c>
      <c r="K100" s="297">
        <v>-90.845545591325148</v>
      </c>
    </row>
    <row r="101" spans="2:11" ht="15">
      <c r="B101" s="294" t="s">
        <v>250</v>
      </c>
      <c r="C101" s="295"/>
      <c r="D101" s="279">
        <v>64472</v>
      </c>
      <c r="E101" s="280">
        <v>64472</v>
      </c>
      <c r="F101" s="280">
        <v>5922</v>
      </c>
      <c r="G101" s="281">
        <v>-90.814617198163546</v>
      </c>
      <c r="H101" s="280">
        <v>7543.65</v>
      </c>
      <c r="I101" s="280">
        <v>7543.65</v>
      </c>
      <c r="J101" s="280">
        <v>690.58</v>
      </c>
      <c r="K101" s="296">
        <v>-90.845545591325148</v>
      </c>
    </row>
    <row r="102" spans="2:11" ht="15">
      <c r="B102" s="300" t="s">
        <v>87</v>
      </c>
      <c r="C102" s="301"/>
      <c r="D102" s="286">
        <v>109499612.06479998</v>
      </c>
      <c r="E102" s="287">
        <v>109499612.06479998</v>
      </c>
      <c r="F102" s="287">
        <v>126051858.7278</v>
      </c>
      <c r="G102" s="288">
        <v>15.116260551868145</v>
      </c>
      <c r="H102" s="302">
        <v>103882406.55999997</v>
      </c>
      <c r="I102" s="302">
        <v>103882406.55999997</v>
      </c>
      <c r="J102" s="302">
        <v>115103708.87000003</v>
      </c>
      <c r="K102" s="303">
        <v>10.801927565587267</v>
      </c>
    </row>
    <row r="103" spans="2:11">
      <c r="B103" s="252" t="s">
        <v>234</v>
      </c>
    </row>
  </sheetData>
  <mergeCells count="13">
    <mergeCell ref="B86:B88"/>
    <mergeCell ref="B90:B95"/>
    <mergeCell ref="B97:B98"/>
    <mergeCell ref="B2:K2"/>
    <mergeCell ref="D4:G4"/>
    <mergeCell ref="H4:K4"/>
    <mergeCell ref="B4:B5"/>
    <mergeCell ref="C4:C5"/>
    <mergeCell ref="B6:B23"/>
    <mergeCell ref="B25:B44"/>
    <mergeCell ref="B46:B57"/>
    <mergeCell ref="B59:B75"/>
    <mergeCell ref="B77:B84"/>
  </mergeCells>
  <hyperlinks>
    <hyperlink ref="M2" location="Índice!A1" display="Volver al índice" xr:uid="{00000000-0004-0000-1000-000000000000}"/>
  </hyperlinks>
  <printOptions horizontalCentered="1"/>
  <pageMargins left="0.11811023622047245" right="0.11811023622047245" top="0.31496062992125984" bottom="0.35433070866141736" header="0.31496062992125984" footer="0.31496062992125984"/>
  <pageSetup paperSize="122" scale="53" orientation="portrait" r:id="rId1"/>
  <headerFooter differentFirst="1">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groups xmlns="http://grouplists.napkyn.com">
  <group xmlns="http://grouplists.napkyn.com">[]</group>
</groups>
</file>

<file path=customXml/item2.xml><?xml version="1.0" encoding="utf-8"?>
<reportings xmlns="http://reportinglists.napkyn.com">
  <reporting xmlns="http://reportinglists.napkyn.com">[]</reporting>
</reportings>
</file>

<file path=customXml/itemProps1.xml><?xml version="1.0" encoding="utf-8"?>
<ds:datastoreItem xmlns:ds="http://schemas.openxmlformats.org/officeDocument/2006/customXml" ds:itemID="{882BC85F-ADC0-45FC-92C5-E479A73A1B75}">
  <ds:schemaRefs>
    <ds:schemaRef ds:uri="http://grouplists.napkyn.com"/>
  </ds:schemaRefs>
</ds:datastoreItem>
</file>

<file path=customXml/itemProps2.xml><?xml version="1.0" encoding="utf-8"?>
<ds:datastoreItem xmlns:ds="http://schemas.openxmlformats.org/officeDocument/2006/customXml" ds:itemID="{5BA79377-E0CF-45DE-BF64-4EF9EF037217}">
  <ds:schemaRefs>
    <ds:schemaRef ds:uri="http://reportinglists.napkyn.com"/>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colofón</vt:lpstr>
      <vt:lpstr>Introducción</vt:lpstr>
      <vt:lpstr>Índice</vt:lpstr>
      <vt:lpstr>Comentarios</vt:lpstr>
      <vt:lpstr>precio mayorista</vt:lpstr>
      <vt:lpstr>precio mayorista2</vt:lpstr>
      <vt:lpstr>precio mayorista3</vt:lpstr>
      <vt:lpstr>precio minorista</vt:lpstr>
      <vt:lpstr>precio minorista regiones</vt:lpstr>
      <vt:lpstr>sup, prod y rend</vt:lpstr>
      <vt:lpstr>sup región</vt:lpstr>
      <vt:lpstr>prod región</vt:lpstr>
      <vt:lpstr>rend región</vt:lpstr>
      <vt:lpstr>ficha de costos</vt:lpstr>
      <vt:lpstr>export</vt:lpstr>
      <vt:lpstr>import</vt:lpstr>
      <vt:lpstr>colofón!Área_de_impresión</vt:lpstr>
      <vt:lpstr>Comentarios!Área_de_impresión</vt:lpstr>
      <vt:lpstr>export!Área_de_impresión</vt:lpstr>
      <vt:lpstr>'ficha de costos'!Área_de_impresión</vt:lpstr>
      <vt:lpstr>import!Área_de_impresión</vt:lpstr>
      <vt:lpstr>Índice!Área_de_impresión</vt:lpstr>
      <vt:lpstr>Introducción!Área_de_impresión</vt:lpstr>
      <vt:lpstr>Portada!Área_de_impresión</vt:lpstr>
      <vt:lpstr>'precio mayorista'!Área_de_impresión</vt:lpstr>
      <vt:lpstr>'precio mayorista2'!Área_de_impresión</vt:lpstr>
      <vt:lpstr>'precio mayorista3'!Área_de_impresión</vt:lpstr>
      <vt:lpstr>'precio minorista'!Área_de_impresión</vt:lpstr>
      <vt:lpstr>'precio minorista regiones'!Área_de_impresión</vt:lpstr>
      <vt:lpstr>'prod región'!Área_de_impresión</vt:lpstr>
      <vt:lpstr>'rend región'!Área_de_impresión</vt:lpstr>
      <vt:lpstr>'sup región'!Área_de_impresión</vt:lpstr>
      <vt:lpstr>'sup, prod y rend'!Área_de_impresión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José Olfos Germano</dc:creator>
  <cp:lastModifiedBy>Alicia Canales Meza</cp:lastModifiedBy>
  <cp:lastPrinted>2018-12-13T19:59:14Z</cp:lastPrinted>
  <dcterms:created xsi:type="dcterms:W3CDTF">2011-10-13T14:46:36Z</dcterms:created>
  <dcterms:modified xsi:type="dcterms:W3CDTF">2019-01-14T13:05:29Z</dcterms:modified>
</cp:coreProperties>
</file>