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9.xml" ContentType="application/vnd.openxmlformats-officedocument.drawing+xml"/>
  <Override PartName="/xl/charts/chart38.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9.xml" ContentType="application/vnd.openxmlformats-officedocument.drawingml.chart+xml"/>
  <Override PartName="/xl/drawings/drawing72.xml" ContentType="application/vnd.openxmlformats-officedocument.drawing+xml"/>
  <Override PartName="/xl/charts/chart40.xml" ContentType="application/vnd.openxmlformats-officedocument.drawingml.chart+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r\web\excel\"/>
    </mc:Choice>
  </mc:AlternateContent>
  <xr:revisionPtr revIDLastSave="0" documentId="13_ncr:1_{9B01EEA9-829A-4720-87CF-9B169FB79D18}" xr6:coauthVersionLast="41" xr6:coauthVersionMax="41" xr10:uidLastSave="{00000000-0000-0000-0000-000000000000}"/>
  <bookViews>
    <workbookView xWindow="-120" yWindow="-120" windowWidth="29040" windowHeight="1584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37" sheetId="51" r:id="rId37"/>
    <sheet name="38" sheetId="52" r:id="rId38"/>
    <sheet name="39" sheetId="77" r:id="rId39"/>
    <sheet name="40" sheetId="54" r:id="rId40"/>
    <sheet name="41" sheetId="55" r:id="rId41"/>
    <sheet name="Contenido Arroz" sheetId="56" r:id="rId42"/>
    <sheet name="43" sheetId="57" r:id="rId43"/>
    <sheet name="44" sheetId="58" r:id="rId44"/>
    <sheet name="45" sheetId="59" r:id="rId45"/>
    <sheet name="46" sheetId="60" r:id="rId46"/>
    <sheet name="47" sheetId="61" r:id="rId47"/>
    <sheet name="48" sheetId="62" r:id="rId48"/>
    <sheet name="49" sheetId="63" r:id="rId49"/>
    <sheet name="50" sheetId="64" r:id="rId50"/>
    <sheet name="51" sheetId="65" r:id="rId51"/>
    <sheet name="52" sheetId="66" r:id="rId52"/>
    <sheet name="53" sheetId="67" r:id="rId53"/>
    <sheet name="54" sheetId="68" r:id="rId54"/>
    <sheet name="55" sheetId="69" r:id="rId55"/>
    <sheet name="56" sheetId="70" r:id="rId56"/>
    <sheet name="57" sheetId="73" r:id="rId57"/>
    <sheet name="58" sheetId="74" r:id="rId58"/>
    <sheet name="59" sheetId="75" r:id="rId59"/>
  </sheets>
  <definedNames>
    <definedName name="_xlnm.Print_Area" localSheetId="9">'10'!$A$1:$H$27</definedName>
    <definedName name="_xlnm.Print_Area" localSheetId="10">'11'!$A$1:$J$40</definedName>
    <definedName name="_xlnm.Print_Area" localSheetId="11">'12'!$A$1:$G$39</definedName>
    <definedName name="_xlnm.Print_Area" localSheetId="12">'13'!$A$1:$L$39</definedName>
    <definedName name="_xlnm.Print_Area" localSheetId="13">'14'!$A$1:$L$39</definedName>
    <definedName name="_xlnm.Print_Area" localSheetId="14">'15'!$A$1:$J$23</definedName>
    <definedName name="_xlnm.Print_Area" localSheetId="15">'16'!$A$1:$L$34</definedName>
    <definedName name="_xlnm.Print_Area" localSheetId="16">'17'!$A$1:$K$23</definedName>
    <definedName name="_xlnm.Print_Area" localSheetId="17">'18'!$A$1:$L$30</definedName>
    <definedName name="_xlnm.Print_Area" localSheetId="18">'19'!$A$1:$N$22</definedName>
    <definedName name="_xlnm.Print_Area" localSheetId="19">'20'!$B$1:$H$48</definedName>
    <definedName name="_xlnm.Print_Area" localSheetId="20">'21'!$A$1:$M$23</definedName>
    <definedName name="_xlnm.Print_Area" localSheetId="21">'22'!$A$1:$O$28</definedName>
    <definedName name="_xlnm.Print_Area" localSheetId="23">'24  '!$A$1:$F$10</definedName>
    <definedName name="_xlnm.Print_Area" localSheetId="25">'26'!$B$1:$I$37</definedName>
    <definedName name="_xlnm.Print_Area" localSheetId="26">'27'!$B$1:$G$36</definedName>
    <definedName name="_xlnm.Print_Area" localSheetId="27">'28'!$B$2:$I$21</definedName>
    <definedName name="_xlnm.Print_Area" localSheetId="28">'29'!$A$1:$E$36</definedName>
    <definedName name="_xlnm.Print_Area" localSheetId="29">'30'!$A$1:$E$26</definedName>
    <definedName name="_xlnm.Print_Area" localSheetId="30">'31'!$A$1:$G$27</definedName>
    <definedName name="_xlnm.Print_Area" localSheetId="31">'32'!$B$1:$E$33</definedName>
    <definedName name="_xlnm.Print_Area" localSheetId="32">'33'!$A$1:$H$39</definedName>
    <definedName name="_xlnm.Print_Area" localSheetId="33">'34'!$A$1:$G$39</definedName>
    <definedName name="_xlnm.Print_Area" localSheetId="34">'35'!$A$1:$J$41</definedName>
    <definedName name="_xlnm.Print_Area" localSheetId="35">'36'!$A$1:$F$36</definedName>
    <definedName name="_xlnm.Print_Area" localSheetId="36">'37'!$A$1:$H$38</definedName>
    <definedName name="_xlnm.Print_Area" localSheetId="37">'38'!$A$1:$G$45</definedName>
    <definedName name="_xlnm.Print_Area" localSheetId="38">'39'!$A$1:$N$21</definedName>
    <definedName name="_xlnm.Print_Area" localSheetId="3">'4'!$A$1:$H$35</definedName>
    <definedName name="_xlnm.Print_Area" localSheetId="39">'40'!$A$1:$G$39</definedName>
    <definedName name="_xlnm.Print_Area" localSheetId="40">'41'!$A$1:$E$23</definedName>
    <definedName name="_xlnm.Print_Area" localSheetId="42">'43'!$B$1:$G$35</definedName>
    <definedName name="_xlnm.Print_Area" localSheetId="43">'44'!$B$1:$G$36</definedName>
    <definedName name="_xlnm.Print_Area" localSheetId="44">'45'!$B$2:$O$21</definedName>
    <definedName name="_xlnm.Print_Area" localSheetId="46">'47'!$A$1:$G$19</definedName>
    <definedName name="_xlnm.Print_Area" localSheetId="47">'48'!$A$1:$F$16</definedName>
    <definedName name="_xlnm.Print_Area" localSheetId="48">'49'!$A$1:$H$37</definedName>
    <definedName name="_xlnm.Print_Area" localSheetId="4">'5'!$A$1:$G$37</definedName>
    <definedName name="_xlnm.Print_Area" localSheetId="49">'50'!$A$1:$H$38</definedName>
    <definedName name="_xlnm.Print_Area" localSheetId="50">'51'!$A$1:$N$40</definedName>
    <definedName name="_xlnm.Print_Area" localSheetId="51">'52'!$A$1:$J$31</definedName>
    <definedName name="_xlnm.Print_Area" localSheetId="52">'53'!$A$1:$H$37</definedName>
    <definedName name="_xlnm.Print_Area" localSheetId="53">'54'!$A$1:$I$33</definedName>
    <definedName name="_xlnm.Print_Area" localSheetId="54">'55'!$A$1:$E$21</definedName>
    <definedName name="_xlnm.Print_Area" localSheetId="55">'56'!$A$1:$J$42</definedName>
    <definedName name="_xlnm.Print_Area" localSheetId="56">'57'!$A$1:$E$23</definedName>
    <definedName name="_xlnm.Print_Area" localSheetId="57">'58'!$A$1:$H$26</definedName>
    <definedName name="_xlnm.Print_Area" localSheetId="58">'59'!$A$1:$F$21</definedName>
    <definedName name="_xlnm.Print_Area" localSheetId="5">'6'!$B$1:$M$21</definedName>
    <definedName name="_xlnm.Print_Area" localSheetId="6">'7'!$A$1:$E$38</definedName>
    <definedName name="_xlnm.Print_Area" localSheetId="7">'8'!$A$1:$G$30</definedName>
    <definedName name="_xlnm.Print_Area" localSheetId="8">'9'!$A$1:$G$23</definedName>
    <definedName name="_xlnm.Print_Area" localSheetId="41">'Contenido Arroz'!$A$1:$G$42</definedName>
    <definedName name="_xlnm.Print_Area" localSheetId="24">'Contenido Maíz'!$A$1:$G$41</definedName>
    <definedName name="_xlnm.Print_Area" localSheetId="2">'Contenido Trigo'!$A$1:$G$42</definedName>
    <definedName name="_xlnm.Print_Area" localSheetId="1">Introducción!$A$1:$E$12</definedName>
    <definedName name="_xlnm.Print_Area" localSheetId="0">Portada!$A$1:$E$84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'18'!$B$1:$K$29</definedName>
    <definedName name="Print_Area" localSheetId="18">'19'!$B$1:$N$22</definedName>
    <definedName name="Print_Area" localSheetId="19">'20'!$B$1:$H$49</definedName>
    <definedName name="Print_Area" localSheetId="20">'21'!$B$1:$L$29</definedName>
    <definedName name="Print_Area" localSheetId="21">'22'!$B$1:$O$27</definedName>
    <definedName name="Print_Area" localSheetId="22">'23'!$B$1:$O$23</definedName>
    <definedName name="Print_Area" localSheetId="23">'24  '!$A$1:$E$8</definedName>
    <definedName name="Print_Area" localSheetId="25">'26'!$C$1:$H$36</definedName>
    <definedName name="Print_Area" localSheetId="26">'27'!$B$1:$G$37</definedName>
    <definedName name="Print_Area" localSheetId="27">'28'!$B$2:$H$22</definedName>
    <definedName name="Print_Area" localSheetId="28">'29'!$A$1:$E$36</definedName>
    <definedName name="Print_Area" localSheetId="29">'30'!$A$1:$E$25</definedName>
    <definedName name="Print_Area" localSheetId="30">'31'!$A$1:$G$25</definedName>
    <definedName name="Print_Area" localSheetId="31">'32'!$B$1:$E$35</definedName>
    <definedName name="Print_Area" localSheetId="32">'33'!$B$1:$H$38</definedName>
    <definedName name="Print_Area" localSheetId="33">'34'!$A$1:$G$41</definedName>
    <definedName name="Print_Area" localSheetId="34">'35'!$B$1:$J$40</definedName>
    <definedName name="Print_Area" localSheetId="35">'36'!$A$1:$F$36</definedName>
    <definedName name="Print_Area" localSheetId="36">'37'!$B$1:$G$37</definedName>
    <definedName name="Print_Area" localSheetId="37">'38'!$A$1:$G$44</definedName>
    <definedName name="Print_Area" localSheetId="38">'39'!$B$1:$N$21</definedName>
    <definedName name="Print_Area" localSheetId="3">'4'!$B$1:$G$36</definedName>
    <definedName name="Print_Area" localSheetId="39">'40'!$B$1:$G$44</definedName>
    <definedName name="Print_Area" localSheetId="40">'41'!$A$1:$E$23</definedName>
    <definedName name="Print_Area" localSheetId="42">'43'!$B$1:$G$35</definedName>
    <definedName name="Print_Area" localSheetId="43">'44'!$B$1:$G$36</definedName>
    <definedName name="Print_Area" localSheetId="44">'45'!$B$1:$O$22</definedName>
    <definedName name="Print_Area" localSheetId="45">'46'!$B$1:$E$41</definedName>
    <definedName name="Print_Area" localSheetId="46">'47'!$A$1:$G$18</definedName>
    <definedName name="Print_Area" localSheetId="47">'48'!$B$1:$E$16</definedName>
    <definedName name="Print_Area" localSheetId="48">'49'!$B$1:$G$37</definedName>
    <definedName name="Print_Area" localSheetId="4">'5'!$A$1:$G$36</definedName>
    <definedName name="Print_Area" localSheetId="49">'50'!$B$1:$G$40</definedName>
    <definedName name="Print_Area" localSheetId="50">'51'!$B$1:$N$40</definedName>
    <definedName name="Print_Area" localSheetId="51">'52'!$B$1:$J$31</definedName>
    <definedName name="Print_Area" localSheetId="52">'53'!$A$1:$H$35</definedName>
    <definedName name="Print_Area" localSheetId="53">'54'!$B$1:$H$33</definedName>
    <definedName name="Print_Area" localSheetId="54">'55'!$B$1:$D$21</definedName>
    <definedName name="Print_Area" localSheetId="55">'56'!$B$1:$I$42</definedName>
    <definedName name="Print_Area" localSheetId="56">'57'!$A$1:$E$22</definedName>
    <definedName name="Print_Area" localSheetId="57">'58'!$B$1:$H$25</definedName>
    <definedName name="Print_Area" localSheetId="5">'6'!$B$2:$L$22</definedName>
    <definedName name="Print_Area" localSheetId="6">'7'!$A$1:$E$37</definedName>
    <definedName name="Print_Area" localSheetId="7">'8'!$A$1:$G$31</definedName>
    <definedName name="Print_Area" localSheetId="8">'9'!$A$1:$G$22</definedName>
    <definedName name="Print_Area" localSheetId="41">'Contenido Arroz'!$A$1:$G$42</definedName>
    <definedName name="Print_Area" localSheetId="24">'Contenido Maíz'!$A$2:$G$41</definedName>
    <definedName name="Print_Area" localSheetId="2">'Contenido Trigo'!$A$2:$G$41</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0" hidden="1">'51'!#REF!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'20'!$B$1:$G$45</definedName>
    <definedName name="Z_5CDC6F58_B038_4A0E_A13D_C643B013E119_.wvu.PrintArea" localSheetId="20" hidden="1">'21'!$B$1:$N$33</definedName>
    <definedName name="Z_5CDC6F58_B038_4A0E_A13D_C643B013E119_.wvu.PrintArea" localSheetId="25" hidden="1">'26'!$C$1:$H$35</definedName>
    <definedName name="Z_5CDC6F58_B038_4A0E_A13D_C643B013E119_.wvu.PrintArea" localSheetId="26" hidden="1">'27'!$B$1:$F$37</definedName>
    <definedName name="Z_5CDC6F58_B038_4A0E_A13D_C643B013E119_.wvu.PrintArea" localSheetId="29" hidden="1">'30'!$B$1:$D$24</definedName>
    <definedName name="Z_5CDC6F58_B038_4A0E_A13D_C643B013E119_.wvu.PrintArea" localSheetId="30" hidden="1">'31'!$B$1:$F$25</definedName>
    <definedName name="Z_5CDC6F58_B038_4A0E_A13D_C643B013E119_.wvu.PrintArea" localSheetId="32" hidden="1">'33'!$B$1:$H$36</definedName>
    <definedName name="Z_5CDC6F58_B038_4A0E_A13D_C643B013E119_.wvu.PrintArea" localSheetId="33" hidden="1">'34'!$A$1:$G$38</definedName>
    <definedName name="Z_5CDC6F58_B038_4A0E_A13D_C643B013E119_.wvu.PrintArea" localSheetId="35" hidden="1">'36'!$B$1:$F$17</definedName>
    <definedName name="Z_5CDC6F58_B038_4A0E_A13D_C643B013E119_.wvu.PrintArea" localSheetId="36" hidden="1">'37'!$A$1:$G$14</definedName>
    <definedName name="Z_5CDC6F58_B038_4A0E_A13D_C643B013E119_.wvu.PrintArea" localSheetId="3" hidden="1">'4'!$B$1:$G$36</definedName>
    <definedName name="Z_5CDC6F58_B038_4A0E_A13D_C643B013E119_.wvu.PrintArea" localSheetId="39" hidden="1">'40'!$B$1:$G$40</definedName>
    <definedName name="Z_5CDC6F58_B038_4A0E_A13D_C643B013E119_.wvu.PrintArea" localSheetId="42" hidden="1">'43'!$B$1:$G$35</definedName>
    <definedName name="Z_5CDC6F58_B038_4A0E_A13D_C643B013E119_.wvu.PrintArea" localSheetId="43" hidden="1">'44'!$B$1:$G$32</definedName>
    <definedName name="Z_5CDC6F58_B038_4A0E_A13D_C643B013E119_.wvu.PrintArea" localSheetId="46" hidden="1">'47'!$B$1:$F$17</definedName>
    <definedName name="Z_5CDC6F58_B038_4A0E_A13D_C643B013E119_.wvu.PrintArea" localSheetId="48" hidden="1">'49'!$B$1:$G$35</definedName>
    <definedName name="Z_5CDC6F58_B038_4A0E_A13D_C643B013E119_.wvu.PrintArea" localSheetId="4" hidden="1">'5'!$A$1:$G$33</definedName>
    <definedName name="Z_5CDC6F58_B038_4A0E_A13D_C643B013E119_.wvu.PrintArea" localSheetId="49" hidden="1">'50'!$A$1:$F$36</definedName>
    <definedName name="Z_5CDC6F58_B038_4A0E_A13D_C643B013E119_.wvu.PrintArea" localSheetId="50" hidden="1">'51'!$B$1:$M$38</definedName>
    <definedName name="Z_5CDC6F58_B038_4A0E_A13D_C643B013E119_.wvu.PrintArea" localSheetId="51" hidden="1">'52'!$B$1:$I$31</definedName>
    <definedName name="Z_5CDC6F58_B038_4A0E_A13D_C643B013E119_.wvu.PrintArea" localSheetId="52" hidden="1">'53'!$A$1:$G$34</definedName>
    <definedName name="Z_5CDC6F58_B038_4A0E_A13D_C643B013E119_.wvu.PrintArea" localSheetId="53" hidden="1">'54'!$B$1:$H$32</definedName>
    <definedName name="Z_5CDC6F58_B038_4A0E_A13D_C643B013E119_.wvu.PrintArea" localSheetId="54" hidden="1">'55'!$B$1:$D$22</definedName>
    <definedName name="Z_5CDC6F58_B038_4A0E_A13D_C643B013E119_.wvu.PrintArea" localSheetId="55" hidden="1">'56'!$B$1:$I$38</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1" hidden="1">'Contenido Arroz'!$A$1:$G$42</definedName>
    <definedName name="Z_5CDC6F58_B038_4A0E_A13D_C643B013E119_.wvu.PrintArea" localSheetId="24" hidden="1">'Contenido Maíz'!$A$2:$G$41</definedName>
    <definedName name="Z_5CDC6F58_B038_4A0E_A13D_C643B013E119_.wvu.PrintArea" localSheetId="2" hidden="1">'Contenido Trigo'!$A$2:$G$41</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65" l="1"/>
  <c r="E15" i="46" l="1"/>
  <c r="E14" i="43"/>
  <c r="F16" i="61"/>
  <c r="F15" i="61"/>
  <c r="E16" i="60"/>
  <c r="F16" i="45" l="1"/>
  <c r="F17" i="45"/>
  <c r="F18" i="45"/>
  <c r="F19" i="45"/>
  <c r="F20" i="45"/>
  <c r="F21" i="45"/>
  <c r="F22" i="45"/>
  <c r="F23" i="45"/>
  <c r="F24" i="45"/>
  <c r="F15" i="45"/>
  <c r="E17" i="24"/>
  <c r="F15" i="20"/>
  <c r="F16" i="20"/>
  <c r="F17" i="20"/>
  <c r="F18" i="20"/>
  <c r="F19" i="20"/>
  <c r="F20" i="20"/>
  <c r="F14" i="20"/>
  <c r="F18" i="15"/>
  <c r="F19" i="15"/>
  <c r="F20" i="15"/>
  <c r="F21" i="15"/>
  <c r="F22" i="15"/>
  <c r="F23" i="15"/>
  <c r="F24" i="15"/>
  <c r="F25" i="15"/>
  <c r="F26" i="15"/>
  <c r="F27" i="15"/>
  <c r="F17" i="15"/>
  <c r="K13" i="10" l="1"/>
  <c r="K13" i="7"/>
  <c r="K13" i="27"/>
  <c r="K13" i="3"/>
  <c r="F19" i="4"/>
  <c r="D19" i="36"/>
  <c r="G12" i="36"/>
  <c r="G11" i="36"/>
  <c r="G14" i="36"/>
  <c r="G15" i="36" s="1"/>
  <c r="F11" i="36"/>
  <c r="F12" i="36" s="1"/>
  <c r="D12" i="36"/>
  <c r="D20" i="36" s="1"/>
  <c r="E14" i="36"/>
  <c r="F14" i="36"/>
  <c r="E12" i="36"/>
  <c r="E15" i="36" s="1"/>
  <c r="E11" i="36"/>
  <c r="D11" i="36"/>
  <c r="M11" i="65"/>
  <c r="K12" i="10"/>
  <c r="K12" i="7"/>
  <c r="K12" i="27"/>
  <c r="K12" i="3"/>
  <c r="G14" i="58"/>
  <c r="G15" i="41"/>
  <c r="M10" i="65"/>
  <c r="G18" i="64"/>
  <c r="G13" i="58"/>
  <c r="G14" i="41"/>
  <c r="G14" i="8"/>
  <c r="K11" i="10"/>
  <c r="K11" i="7"/>
  <c r="K11" i="27"/>
  <c r="K11" i="3"/>
  <c r="M9" i="65"/>
  <c r="K10" i="10"/>
  <c r="K10" i="7"/>
  <c r="K9" i="27"/>
  <c r="K10" i="27"/>
  <c r="K9" i="3"/>
  <c r="K10" i="3"/>
  <c r="K8" i="3"/>
  <c r="G13" i="41"/>
  <c r="G12" i="41"/>
  <c r="G13" i="8"/>
  <c r="D14" i="45"/>
  <c r="E13" i="45"/>
  <c r="E12" i="45"/>
  <c r="E11" i="45"/>
  <c r="E10" i="45"/>
  <c r="E9" i="45"/>
  <c r="E8" i="45"/>
  <c r="E14" i="45" s="1"/>
  <c r="F14" i="45" s="1"/>
  <c r="E7" i="45"/>
  <c r="E6" i="45"/>
  <c r="K9" i="10"/>
  <c r="K9" i="7"/>
  <c r="E21" i="80"/>
  <c r="K8" i="27"/>
  <c r="M8" i="65"/>
  <c r="G19" i="48"/>
  <c r="I21" i="80"/>
  <c r="J21" i="80"/>
  <c r="F21" i="80"/>
  <c r="D20" i="27"/>
  <c r="E20" i="27"/>
  <c r="F20" i="27"/>
  <c r="F21" i="27" s="1"/>
  <c r="N2" i="27" s="1"/>
  <c r="G20" i="27"/>
  <c r="H20" i="27"/>
  <c r="I20" i="27"/>
  <c r="J20" i="27"/>
  <c r="H21" i="27" s="1"/>
  <c r="O2" i="27" s="1"/>
  <c r="C20" i="27"/>
  <c r="J20" i="3"/>
  <c r="J21" i="3"/>
  <c r="H20" i="3"/>
  <c r="F20" i="3"/>
  <c r="E20" i="3"/>
  <c r="G12" i="58"/>
  <c r="G11" i="58"/>
  <c r="G19" i="52"/>
  <c r="C20" i="49"/>
  <c r="D20" i="49"/>
  <c r="E20" i="49"/>
  <c r="E21" i="49" s="1"/>
  <c r="F20" i="49"/>
  <c r="G20" i="49"/>
  <c r="H20" i="49"/>
  <c r="I20" i="49"/>
  <c r="I21" i="49" s="1"/>
  <c r="J20" i="49"/>
  <c r="G15" i="8"/>
  <c r="G6" i="41"/>
  <c r="G7" i="41"/>
  <c r="G8" i="41"/>
  <c r="G9" i="41"/>
  <c r="G10" i="41"/>
  <c r="G11" i="41"/>
  <c r="I20" i="3"/>
  <c r="I21" i="3"/>
  <c r="G20" i="3"/>
  <c r="G21" i="3" s="1"/>
  <c r="E17" i="5"/>
  <c r="H17" i="5" s="1"/>
  <c r="I17" i="5" s="1"/>
  <c r="E18" i="63"/>
  <c r="D17" i="47"/>
  <c r="F17" i="5"/>
  <c r="H16" i="5"/>
  <c r="G7" i="47"/>
  <c r="D8" i="47"/>
  <c r="F8" i="47"/>
  <c r="G8" i="47"/>
  <c r="H8" i="47" s="1"/>
  <c r="D9" i="47"/>
  <c r="F9" i="47"/>
  <c r="G9" i="47"/>
  <c r="H9" i="47" s="1"/>
  <c r="D10" i="47"/>
  <c r="F10" i="47"/>
  <c r="G10" i="47"/>
  <c r="H10" i="47"/>
  <c r="D11" i="47"/>
  <c r="F11" i="47"/>
  <c r="G11" i="47"/>
  <c r="H11" i="47"/>
  <c r="D12" i="47"/>
  <c r="F12" i="47"/>
  <c r="G12" i="47"/>
  <c r="H12" i="47"/>
  <c r="D13" i="47"/>
  <c r="F13" i="47"/>
  <c r="G13" i="47"/>
  <c r="H13" i="47"/>
  <c r="D14" i="47"/>
  <c r="F14" i="47"/>
  <c r="G14" i="47"/>
  <c r="H14" i="47"/>
  <c r="D15" i="47"/>
  <c r="F15" i="47"/>
  <c r="G15" i="47"/>
  <c r="D16" i="47"/>
  <c r="D16" i="5"/>
  <c r="D17" i="5"/>
  <c r="I19" i="77"/>
  <c r="J19" i="19"/>
  <c r="D12" i="62"/>
  <c r="D13" i="62"/>
  <c r="G7" i="58"/>
  <c r="G8" i="58"/>
  <c r="G9" i="58"/>
  <c r="G10" i="58"/>
  <c r="G6" i="58"/>
  <c r="F19" i="48"/>
  <c r="E17" i="47" s="1"/>
  <c r="D14" i="61"/>
  <c r="E13" i="61"/>
  <c r="F13" i="61" s="1"/>
  <c r="E12" i="61"/>
  <c r="E14" i="61" s="1"/>
  <c r="E16" i="24"/>
  <c r="E16" i="46"/>
  <c r="D25" i="46" s="1"/>
  <c r="D11" i="61"/>
  <c r="E10" i="61"/>
  <c r="E9" i="61"/>
  <c r="E11" i="61" s="1"/>
  <c r="D21" i="20"/>
  <c r="F21" i="20" s="1"/>
  <c r="G9" i="63"/>
  <c r="G10" i="63"/>
  <c r="D28" i="15"/>
  <c r="F28" i="15" s="1"/>
  <c r="D17" i="63"/>
  <c r="E8" i="61"/>
  <c r="F8" i="61" s="1"/>
  <c r="D8" i="61"/>
  <c r="F7" i="61"/>
  <c r="F6" i="61"/>
  <c r="N19" i="77"/>
  <c r="M7" i="65"/>
  <c r="K8" i="7"/>
  <c r="U1" i="65"/>
  <c r="T1" i="65"/>
  <c r="S1" i="65"/>
  <c r="R1" i="65"/>
  <c r="L19" i="65"/>
  <c r="J19" i="65"/>
  <c r="H19" i="65"/>
  <c r="H21" i="65" s="1"/>
  <c r="F19" i="65"/>
  <c r="F21" i="65" s="1"/>
  <c r="D19" i="65"/>
  <c r="F18" i="64"/>
  <c r="D18" i="63" s="1"/>
  <c r="K8" i="10"/>
  <c r="H21" i="80"/>
  <c r="D21" i="80"/>
  <c r="D20" i="3"/>
  <c r="F19" i="52"/>
  <c r="C21" i="80"/>
  <c r="G21" i="80"/>
  <c r="C19" i="65"/>
  <c r="E19" i="65"/>
  <c r="G19" i="65"/>
  <c r="G20" i="65" s="1"/>
  <c r="I19" i="65"/>
  <c r="I20" i="65" s="1"/>
  <c r="K19" i="65"/>
  <c r="E19" i="52"/>
  <c r="C19" i="48"/>
  <c r="D19" i="48"/>
  <c r="E19" i="48"/>
  <c r="E16" i="47"/>
  <c r="F16" i="47"/>
  <c r="C19" i="77"/>
  <c r="D19" i="52"/>
  <c r="E15" i="24"/>
  <c r="B24" i="46"/>
  <c r="B22" i="46"/>
  <c r="G19" i="77"/>
  <c r="K19" i="77"/>
  <c r="E15" i="5"/>
  <c r="F15" i="5" s="1"/>
  <c r="D15" i="5"/>
  <c r="F12" i="63"/>
  <c r="F13" i="63"/>
  <c r="G14" i="63" s="1"/>
  <c r="F14" i="63"/>
  <c r="F15" i="63"/>
  <c r="G15" i="63"/>
  <c r="F16" i="63"/>
  <c r="G16" i="63" s="1"/>
  <c r="F11" i="63"/>
  <c r="G11" i="63" s="1"/>
  <c r="G12" i="63"/>
  <c r="M19" i="77"/>
  <c r="Q19" i="19"/>
  <c r="V19" i="19"/>
  <c r="W19" i="19"/>
  <c r="E19" i="77"/>
  <c r="G8" i="67"/>
  <c r="G15" i="67" s="1"/>
  <c r="F8" i="67"/>
  <c r="F15" i="67" s="1"/>
  <c r="G7" i="67"/>
  <c r="E7" i="67"/>
  <c r="E15" i="67"/>
  <c r="D7" i="67"/>
  <c r="D15" i="67" s="1"/>
  <c r="C7" i="67"/>
  <c r="C15" i="67"/>
  <c r="B7" i="67"/>
  <c r="B17" i="64"/>
  <c r="B16" i="64"/>
  <c r="B15" i="64"/>
  <c r="B14" i="64"/>
  <c r="B13" i="64"/>
  <c r="B12" i="64"/>
  <c r="B11" i="64"/>
  <c r="B10" i="64"/>
  <c r="B9" i="64"/>
  <c r="B8" i="64"/>
  <c r="B7" i="64"/>
  <c r="B6" i="64"/>
  <c r="E13" i="60"/>
  <c r="D12" i="60"/>
  <c r="E11" i="60"/>
  <c r="E10" i="60"/>
  <c r="E9" i="60"/>
  <c r="E8" i="60"/>
  <c r="E7" i="60"/>
  <c r="E6" i="60"/>
  <c r="AB34" i="65"/>
  <c r="C19" i="52"/>
  <c r="G7" i="51"/>
  <c r="F7" i="51"/>
  <c r="E7" i="51"/>
  <c r="D7" i="51"/>
  <c r="G6" i="51"/>
  <c r="F6" i="51"/>
  <c r="E6" i="51"/>
  <c r="D6" i="51"/>
  <c r="C6" i="51"/>
  <c r="E17" i="46"/>
  <c r="D14" i="36"/>
  <c r="H8" i="5"/>
  <c r="I9" i="5"/>
  <c r="H9" i="5"/>
  <c r="H10" i="5"/>
  <c r="I10" i="5"/>
  <c r="H11" i="5"/>
  <c r="I11" i="5" s="1"/>
  <c r="H12" i="5"/>
  <c r="H13" i="5"/>
  <c r="I13" i="5" s="1"/>
  <c r="H14" i="5"/>
  <c r="B9" i="4"/>
  <c r="B10" i="4"/>
  <c r="B11" i="4"/>
  <c r="B12" i="4"/>
  <c r="B13" i="4"/>
  <c r="B14" i="4"/>
  <c r="B15" i="4"/>
  <c r="B16" i="4"/>
  <c r="C19" i="19"/>
  <c r="E19" i="19"/>
  <c r="H19" i="19"/>
  <c r="L19" i="19"/>
  <c r="N19" i="19"/>
  <c r="M1" i="27"/>
  <c r="N1" i="27"/>
  <c r="O1" i="27"/>
  <c r="X35" i="27"/>
  <c r="N1" i="3"/>
  <c r="O1" i="3"/>
  <c r="P1" i="3"/>
  <c r="B7" i="4"/>
  <c r="D9" i="5"/>
  <c r="F9" i="5"/>
  <c r="D10" i="5"/>
  <c r="F10" i="5"/>
  <c r="D11" i="5"/>
  <c r="F11" i="5"/>
  <c r="D12" i="5"/>
  <c r="F12" i="5"/>
  <c r="F13" i="5"/>
  <c r="F14" i="5"/>
  <c r="H15" i="47"/>
  <c r="G16" i="47"/>
  <c r="H16" i="47"/>
  <c r="F12" i="61"/>
  <c r="E21" i="3"/>
  <c r="G21" i="27"/>
  <c r="C21" i="27"/>
  <c r="H20" i="65"/>
  <c r="T2" i="65" s="1"/>
  <c r="E21" i="27"/>
  <c r="D21" i="3"/>
  <c r="N2" i="3" s="1"/>
  <c r="F21" i="3"/>
  <c r="O2" i="3"/>
  <c r="F19" i="36"/>
  <c r="C21" i="65"/>
  <c r="C20" i="65"/>
  <c r="G21" i="65"/>
  <c r="I21" i="65"/>
  <c r="D21" i="65"/>
  <c r="L20" i="65"/>
  <c r="D20" i="65"/>
  <c r="R2" i="65" s="1"/>
  <c r="H21" i="3"/>
  <c r="P2" i="3" s="1"/>
  <c r="G17" i="47" l="1"/>
  <c r="H17" i="47" s="1"/>
  <c r="F17" i="47"/>
  <c r="F14" i="61"/>
  <c r="C18" i="63"/>
  <c r="F18" i="63" s="1"/>
  <c r="G18" i="63" s="1"/>
  <c r="F11" i="61"/>
  <c r="C17" i="63"/>
  <c r="F17" i="63" s="1"/>
  <c r="G17" i="63" s="1"/>
  <c r="Q2" i="3"/>
  <c r="F15" i="36"/>
  <c r="G21" i="49"/>
  <c r="I12" i="5"/>
  <c r="G21" i="36"/>
  <c r="E19" i="36"/>
  <c r="F20" i="36"/>
  <c r="D21" i="36"/>
  <c r="E20" i="36"/>
  <c r="D21" i="27"/>
  <c r="M2" i="27" s="1"/>
  <c r="P2" i="27" s="1"/>
  <c r="L21" i="65"/>
  <c r="J20" i="65"/>
  <c r="U2" i="65" s="1"/>
  <c r="F21" i="49"/>
  <c r="N11" i="49" s="1"/>
  <c r="C21" i="49"/>
  <c r="F21" i="36"/>
  <c r="G19" i="36"/>
  <c r="G20" i="36"/>
  <c r="F16" i="5"/>
  <c r="I14" i="5"/>
  <c r="D15" i="36"/>
  <c r="G13" i="63"/>
  <c r="H15" i="5"/>
  <c r="I15" i="5" s="1"/>
  <c r="E21" i="36"/>
  <c r="J21" i="65"/>
  <c r="F20" i="65"/>
  <c r="S2" i="65" s="1"/>
  <c r="V2" i="65" s="1"/>
  <c r="E21" i="65"/>
  <c r="K20" i="65"/>
  <c r="K21" i="65"/>
  <c r="E20" i="65"/>
  <c r="D21" i="49"/>
  <c r="M11" i="49" s="1"/>
  <c r="J21" i="49"/>
  <c r="H21" i="49"/>
  <c r="O11" i="49" s="1"/>
  <c r="C23" i="46"/>
  <c r="E22" i="46"/>
  <c r="E24" i="46"/>
  <c r="C24" i="46"/>
  <c r="E25" i="46"/>
  <c r="E18" i="46"/>
  <c r="D23" i="46"/>
  <c r="D24" i="46"/>
  <c r="E23" i="46"/>
  <c r="C25" i="46"/>
  <c r="D22" i="46"/>
  <c r="C22" i="46"/>
  <c r="I16" i="5" l="1"/>
  <c r="P11" i="49"/>
</calcChain>
</file>

<file path=xl/sharedStrings.xml><?xml version="1.0" encoding="utf-8"?>
<sst xmlns="http://schemas.openxmlformats.org/spreadsheetml/2006/main" count="1457" uniqueCount="624">
  <si>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</si>
  <si>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</si>
  <si>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</si>
  <si>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</si>
  <si>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</si>
  <si>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</si>
  <si>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</si>
  <si>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</si>
  <si>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</si>
  <si>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</si>
  <si>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</si>
  <si>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</si>
  <si>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</si>
  <si>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</si>
  <si>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</si>
  <si>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</si>
  <si>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</si>
  <si>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</si>
  <si>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</si>
  <si>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</si>
  <si>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</si>
  <si>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</si>
  <si>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</si>
  <si>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</si>
  <si>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</si>
  <si>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</si>
  <si>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</si>
  <si>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</si>
  <si>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</si>
  <si>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</si>
  <si>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</si>
  <si>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</si>
  <si>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</si>
  <si>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</si>
  <si>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</si>
  <si>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</si>
  <si>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</si>
  <si>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</si>
  <si>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</si>
  <si>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</si>
  <si>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</si>
  <si>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</si>
  <si>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</si>
  <si>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</si>
  <si>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</si>
  <si>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</si>
  <si>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</si>
  <si>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</si>
  <si>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</si>
  <si>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</si>
  <si>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</si>
  <si>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</si>
  <si>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</si>
  <si>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</si>
  <si>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</si>
  <si>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</si>
  <si>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</si>
  <si>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</si>
  <si>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</si>
  <si>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</si>
  <si>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</si>
  <si>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</si>
  <si>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</si>
  <si>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</si>
  <si>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</si>
  <si>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</si>
  <si>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</si>
  <si>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</si>
  <si>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</si>
  <si>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</si>
  <si>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</si>
  <si>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</si>
  <si>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</si>
  <si>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</si>
  <si>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</si>
  <si>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</si>
  <si>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</si>
  <si>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</si>
  <si>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</si>
  <si>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</si>
  <si>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</si>
  <si>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</si>
  <si>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</si>
  <si>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</si>
  <si>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</si>
  <si>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</si>
  <si>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</si>
  <si>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</si>
  <si>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</si>
  <si>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</si>
  <si>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</si>
  <si>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</si>
  <si>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</si>
  <si>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</si>
  <si>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</si>
  <si>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</si>
  <si>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</si>
  <si>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</si>
  <si>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</si>
  <si>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</si>
  <si>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</si>
  <si>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</si>
  <si>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</si>
  <si>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</si>
  <si>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</si>
  <si>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</si>
  <si>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</si>
  <si>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</si>
  <si>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</si>
  <si>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</si>
  <si>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</si>
  <si>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</si>
  <si>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</si>
  <si>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</si>
  <si>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</si>
  <si>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</si>
  <si>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</si>
  <si>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</si>
  <si>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</si>
  <si>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</si>
  <si>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</si>
  <si>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</si>
  <si>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</si>
  <si>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</si>
  <si>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</si>
  <si>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</si>
  <si>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</si>
  <si>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</si>
  <si>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</si>
  <si>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</si>
  <si>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</si>
  <si>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</si>
  <si>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</si>
  <si>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</si>
  <si>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</si>
  <si>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</si>
  <si>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</si>
  <si>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</si>
  <si>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</si>
  <si>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</si>
  <si>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</si>
  <si>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</si>
  <si>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</si>
  <si>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</si>
  <si>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</si>
  <si>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</si>
  <si>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</si>
  <si>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</si>
  <si>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</si>
  <si>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</si>
  <si>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</si>
  <si>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</si>
  <si>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</si>
  <si>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</si>
  <si>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</si>
  <si>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</si>
  <si>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</si>
  <si>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</si>
  <si>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</si>
  <si>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</si>
  <si>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</si>
  <si>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</si>
  <si>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</si>
  <si>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</si>
  <si>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</si>
  <si>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</si>
  <si>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</si>
  <si>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</si>
  <si>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</si>
  <si>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</si>
  <si>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</si>
  <si>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</si>
  <si>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</si>
  <si>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</si>
  <si>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</si>
  <si>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</si>
  <si>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</si>
  <si>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</si>
  <si>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</si>
  <si>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</si>
  <si>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</si>
  <si>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</si>
  <si>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</si>
  <si>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</si>
  <si>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</si>
  <si>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</si>
  <si>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</si>
  <si>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</si>
  <si>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</si>
  <si>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</si>
  <si>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</si>
  <si>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</si>
  <si>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</si>
  <si>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</si>
  <si>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</si>
  <si>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</si>
  <si>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</si>
  <si>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</si>
  <si>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</si>
  <si>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</si>
  <si>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</si>
  <si>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</si>
  <si>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</si>
  <si>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</si>
  <si>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</si>
  <si>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</si>
  <si>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</si>
  <si>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</si>
  <si>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</si>
  <si>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</si>
  <si>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</si>
  <si>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</si>
  <si>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</si>
  <si>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</si>
  <si>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</si>
  <si>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</si>
  <si>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</si>
  <si>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</si>
  <si>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</si>
  <si>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</si>
  <si>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</si>
  <si>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</si>
  <si>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</si>
  <si>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</si>
  <si>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</si>
  <si>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</si>
  <si>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</si>
  <si>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</si>
  <si>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</si>
  <si>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</si>
  <si>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</si>
  <si>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</si>
  <si>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</si>
  <si>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</si>
  <si>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</si>
  <si>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</si>
  <si>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</si>
  <si>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</si>
  <si>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</si>
  <si>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</si>
  <si>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</si>
  <si>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</si>
  <si>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</si>
  <si>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</si>
  <si>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</si>
  <si>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</si>
  <si>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</si>
  <si>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</si>
  <si>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</si>
  <si>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</si>
  <si>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</si>
  <si>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</si>
  <si>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</si>
  <si>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</si>
  <si>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</si>
  <si>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</si>
  <si>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</si>
  <si>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</si>
  <si>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</si>
  <si>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</si>
  <si>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</si>
  <si>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</si>
  <si>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</si>
  <si>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</si>
  <si>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</si>
  <si>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</si>
  <si>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</si>
  <si>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</si>
  <si>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</si>
  <si>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</si>
  <si>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</si>
  <si>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</si>
  <si>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</si>
  <si>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</si>
  <si>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</si>
  <si>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</si>
  <si>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</si>
  <si>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</si>
  <si>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</si>
  <si>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</si>
  <si>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</si>
  <si>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</si>
  <si>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</si>
  <si>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</si>
  <si>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</si>
  <si>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</si>
  <si>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</si>
  <si>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</si>
  <si>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</si>
  <si>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</si>
  <si>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</si>
  <si>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</si>
  <si>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</si>
  <si>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</si>
  <si>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</si>
  <si>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</si>
  <si>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</si>
  <si>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</si>
  <si>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</si>
  <si>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</si>
  <si>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</si>
  <si>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</si>
  <si>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</si>
  <si>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</si>
  <si>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</si>
  <si>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</si>
  <si>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</si>
  <si>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</si>
  <si>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</si>
  <si>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</si>
  <si>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</si>
  <si>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</si>
  <si>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</si>
  <si>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</si>
  <si>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</si>
  <si>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</si>
  <si>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</si>
  <si>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</si>
  <si>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</si>
  <si>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</si>
  <si>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</si>
  <si>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</si>
  <si>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</si>
  <si>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</si>
  <si>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</si>
  <si>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</si>
  <si>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</si>
  <si>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r>
      <t xml:space="preserve">Otros costos </t>
    </r>
    <r>
      <rPr>
        <vertAlign val="superscript"/>
        <sz val="10"/>
        <rFont val="Arial"/>
        <family val="2"/>
      </rPr>
      <t>2</t>
    </r>
  </si>
  <si>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</si>
  <si>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</si>
  <si>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</si>
  <si>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</si>
  <si>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</si>
  <si>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</si>
  <si>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</si>
  <si>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</si>
  <si>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</si>
  <si>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</si>
  <si>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</si>
  <si>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</si>
  <si>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</si>
  <si>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</si>
  <si>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</si>
  <si>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</si>
  <si>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</si>
  <si>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</si>
  <si>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</si>
  <si>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</si>
  <si>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</si>
  <si>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</si>
  <si>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</si>
  <si>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</si>
  <si>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</si>
  <si>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</si>
  <si>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</si>
  <si>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</si>
  <si>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</si>
  <si>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</si>
  <si>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</si>
  <si>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</si>
  <si>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</si>
  <si>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</si>
  <si>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</si>
  <si>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</si>
  <si>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</si>
  <si>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</si>
  <si>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</si>
  <si>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</si>
  <si>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</si>
  <si>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</si>
  <si>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</si>
  <si>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</si>
  <si>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</si>
  <si>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</si>
  <si>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</si>
  <si>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</si>
  <si>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</si>
  <si>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</si>
  <si>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</si>
  <si>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</si>
  <si>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</si>
  <si>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</si>
  <si>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</si>
  <si>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</si>
  <si>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</si>
  <si>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</si>
  <si>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</si>
  <si>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</si>
  <si>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</si>
  <si>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</si>
  <si>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</si>
  <si>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</si>
  <si>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</si>
  <si>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</si>
  <si>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</si>
  <si>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</si>
  <si>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</si>
  <si>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</si>
  <si>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</si>
  <si>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</si>
  <si>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</si>
  <si>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</si>
  <si>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</si>
  <si>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</si>
  <si>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</si>
  <si>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</si>
  <si>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</si>
  <si>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Cuadro Nº 20</t>
  </si>
  <si>
    <t>Trigo: Páginas 4-24</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</si>
  <si>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</si>
  <si>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</si>
  <si>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</si>
  <si>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</si>
  <si>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</si>
  <si>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</si>
  <si>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</si>
  <si>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</si>
  <si>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</si>
  <si>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</si>
  <si>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</si>
  <si>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</si>
  <si>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</si>
  <si>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</si>
  <si>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</si>
  <si>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Maíz: Páginas 26-41</t>
  </si>
  <si>
    <t>Arroz: Páginas 43-59</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</si>
  <si>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</si>
  <si>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</si>
  <si>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</si>
  <si>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</si>
  <si>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</si>
  <si>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</si>
  <si>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</si>
  <si>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</si>
  <si>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</si>
  <si>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</si>
  <si>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</si>
  <si>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</si>
  <si>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</si>
  <si>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</si>
  <si>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</si>
  <si>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</si>
  <si>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</si>
  <si>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</si>
  <si>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</si>
  <si>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</si>
  <si>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</si>
  <si>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</si>
  <si>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</si>
  <si>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</si>
  <si>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</si>
  <si>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</si>
  <si>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</si>
  <si>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</si>
  <si>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</si>
  <si>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</si>
  <si>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</si>
  <si>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</si>
  <si>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</si>
  <si>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</si>
  <si>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</si>
  <si>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</si>
  <si>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</si>
  <si>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</si>
  <si>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</si>
  <si>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</si>
  <si>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</si>
  <si>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</si>
  <si>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</si>
  <si>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2018/P</t>
  </si>
  <si>
    <t>Nota: Considera trigo nacional e importado.</t>
  </si>
  <si>
    <t>Años agrícolas 2008/09 a 2017/18</t>
  </si>
  <si>
    <t>2017/2018</t>
  </si>
  <si>
    <t>Producción (rdto. ind. 50 -56%)</t>
  </si>
  <si>
    <t>-</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</si>
  <si>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</si>
  <si>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</si>
  <si>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</si>
  <si>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</si>
  <si>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</si>
  <si>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</si>
  <si>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</si>
  <si>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Maíz Yellow Nro. 3, Chicago, EE.UU.</t>
  </si>
  <si>
    <t>Directora y representante legal</t>
  </si>
  <si>
    <t>María Emilia Undurraga Marimón</t>
  </si>
  <si>
    <t>Años agrícolas 2008/09 a 2018/19</t>
  </si>
  <si>
    <t>(1) Costo financiero de los insumos e imprevistos. No incluye arriendo del predio ni su administración.</t>
  </si>
  <si>
    <t>Fecha de publicación: mayo 2017</t>
  </si>
  <si>
    <t xml:space="preserve"> Temporada: 2017 - 2018</t>
  </si>
  <si>
    <t>Región del Ñuble *</t>
  </si>
  <si>
    <t xml:space="preserve">Fuente : elaborado por Odepa con información del INE.           </t>
  </si>
  <si>
    <t>Fuente: elaborado por Odepa con información del Servicio Nacional de Aduanas.
Nota: Se excluye trigo destinado a uso forrajero.</t>
  </si>
  <si>
    <t>Región de Ñuble *</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</si>
  <si>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</si>
  <si>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</si>
  <si>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</si>
  <si>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</si>
  <si>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Período 2009 - 2018</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</si>
  <si>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</si>
  <si>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</si>
  <si>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</si>
  <si>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</si>
  <si>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Fuente: elaborado por Odepa con información de Cotrisa.
Nota: Los precios pueden tener distintas condiciones de pago. Para más detalle ver en www.cotrisa.cl.         
* A partir de septiembre de 2018 se incorpora la Región del Ñuble</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</si>
  <si>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</si>
  <si>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</si>
  <si>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</si>
  <si>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</si>
  <si>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</si>
  <si>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Fuente: elaborado por Odepa con antecedentes de Cotrisa.
Nota:
Los precios pueden tener distintas condiciones de pago. 
Para más detalle ver en www.cotrisa.cl.  
Las celdas en blanco significa que no se publicaron precios en ese mes.
* A partir de septiembre de 2018 se incorpora la Región de Ñuble.</t>
  </si>
  <si>
    <t xml:space="preserve">Fuente: elaborado por Odepa con información de Cotrisa.
Nota: Las celdas en blanco significa que no se publicaron precios en ese mes. </t>
  </si>
  <si>
    <t>Ñuble</t>
  </si>
  <si>
    <t xml:space="preserve">Evolución de los precios en los mercados de Tailandia y Chile </t>
  </si>
  <si>
    <t xml:space="preserve">(USD CIF/ tonelada)   </t>
  </si>
  <si>
    <t>Fuente: elaborado por Odepa con información del Servicio Nacional de Aduanas.
*Importaciones realizadas por empresas pecuarias.</t>
  </si>
  <si>
    <t>Diciembre ´18</t>
  </si>
  <si>
    <t>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</si>
  <si>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</si>
  <si>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</si>
  <si>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</si>
  <si>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Período 2008 - 2018</t>
  </si>
  <si>
    <t>Período 2016 - 2019</t>
  </si>
  <si>
    <t>2018 - 2019</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</si>
  <si>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</si>
  <si>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</si>
  <si>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</si>
  <si>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</si>
  <si>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</si>
  <si>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</si>
  <si>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</si>
  <si>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</si>
  <si>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</si>
  <si>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</si>
  <si>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</si>
  <si>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</si>
  <si>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Período 2015-2019</t>
  </si>
  <si>
    <t>2018-2019</t>
  </si>
  <si>
    <t>2019</t>
  </si>
  <si>
    <t>Período 2014 - 2019</t>
  </si>
  <si>
    <t>Período 2012-2019</t>
  </si>
  <si>
    <t>Período 2012 - 2019</t>
  </si>
  <si>
    <t xml:space="preserve">Fuente: elaborado por Odepa con información del Servicio Nacional de Aduanas.   
Nota: Incluye trigo panadero y candeal. Se excluye trigo destinado a uso forrajero.                                   </t>
  </si>
  <si>
    <t>Período 2018 - 2019</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</si>
  <si>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</si>
  <si>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</si>
  <si>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</si>
  <si>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</si>
  <si>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</si>
  <si>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</si>
  <si>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</si>
  <si>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</si>
  <si>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</si>
  <si>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</si>
  <si>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</si>
  <si>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 Fuente : elaborado por Odepa con información del INE. 
</t>
  </si>
  <si>
    <t xml:space="preserve">(2) El precio del trigo utilizado en el análisis de sensibilidad corresponde al precio promedio regional durante enero y febrero de 2019 (precios informados por Cotrisa). </t>
  </si>
  <si>
    <t>R: cifras rectificadas</t>
  </si>
  <si>
    <t>* : Corresponde a otros productos y subproductos del proceso de la molienda.</t>
  </si>
  <si>
    <t>*</t>
  </si>
  <si>
    <t>Años agrícolas 2017/18 a 2018/19</t>
  </si>
  <si>
    <t>Años agrícolas 2015/16 a 2018/19</t>
  </si>
  <si>
    <t>Var. 2018-2019</t>
  </si>
  <si>
    <t>Fuente: elaborado por Odepa con información de las Bolsas y Reuters.</t>
  </si>
  <si>
    <t xml:space="preserve">
Fuente: elaborado por Odepa con información del Instituto Nacional de Estadísticas (INE). 
</t>
  </si>
  <si>
    <t xml:space="preserve">Fuente: elaborado por Odepa con información del Servicio Nacional de Aduanas. 
*Importaciones realizadas por empresas pecuarias. </t>
  </si>
  <si>
    <t xml:space="preserve">
Fuente: elaborado por Odepa con información de Cotrisa.
</t>
  </si>
  <si>
    <t xml:space="preserve">
Fuente: elaborado por Odepa con antecedentes de Cotrisa, bolsas y Reuters.
</t>
  </si>
  <si>
    <t xml:space="preserve">      Fuente: elaborado por Odepa con información de las Bolsas y Reuters.</t>
  </si>
  <si>
    <t>18 de marzo de 2019</t>
  </si>
  <si>
    <t>25 de marzo de 2019</t>
  </si>
  <si>
    <t>1 de abril de 2019</t>
  </si>
  <si>
    <t>8 de abril de 2019</t>
  </si>
  <si>
    <t>2018 /P</t>
  </si>
  <si>
    <t>Arroz. Costos de producción por hectárea según rendimiento esperado ($/ha)</t>
  </si>
  <si>
    <t>Nota: Incluye imprevistos y costo financiero (sin arriendo, administración, impuestos y contribuciones).</t>
  </si>
  <si>
    <t>15 de abril de 2019</t>
  </si>
  <si>
    <t>22 de abril de 2019</t>
  </si>
  <si>
    <t>29 de abril de 2019</t>
  </si>
  <si>
    <t>6 demayo de 2019</t>
  </si>
  <si>
    <t>Febrero/R</t>
  </si>
  <si>
    <t>Proyección mensual del balance mundial de oferta y demanda de trigo temporada 2019/20</t>
  </si>
  <si>
    <t xml:space="preserve">2017/18 </t>
  </si>
  <si>
    <t>2018/19 estimado</t>
  </si>
  <si>
    <t>2019/20 proyectado</t>
  </si>
  <si>
    <t>Mundo sin China</t>
  </si>
  <si>
    <t>2018/2019 (estimado)</t>
  </si>
  <si>
    <t>2019/2012 (proyectado)</t>
  </si>
  <si>
    <t>Proyecciones del balance mundial de oferta y demanda de maíz temporada 2019/20 en cada mes</t>
  </si>
  <si>
    <t>2019/2020 (proyectado)</t>
  </si>
  <si>
    <t>Proyecciones del balance mundial de oferta y demanda de arroz temporada 2019/20 en cada mes</t>
  </si>
  <si>
    <t>2018/2019 Estimado</t>
  </si>
  <si>
    <t>2019/2020 Proyectado</t>
  </si>
  <si>
    <t xml:space="preserve"> Fuente: elaborado por Odepa con información del INE.  </t>
  </si>
  <si>
    <t>* No hay antecedentes de variación a 12 meses, por cambio en la base anual.</t>
  </si>
  <si>
    <t>Variación anual 
%</t>
  </si>
  <si>
    <t>2019*</t>
  </si>
  <si>
    <t>13 de mayo de 2019</t>
  </si>
  <si>
    <t>20 de mayo de 2019</t>
  </si>
  <si>
    <t>28 de mayo de 2019</t>
  </si>
  <si>
    <t>3 de junio de 2019</t>
  </si>
  <si>
    <t>10 de junio de 2019</t>
  </si>
  <si>
    <t>Julio 2019</t>
  </si>
  <si>
    <t>Avance información general al 30 de junio de 2019
Avance información precios futuros al 10 de julio de 2019
Avance información balanza mundial al 11 de julio de 2019</t>
  </si>
  <si>
    <t>Julio 2019 (millones de toneladas)</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</si>
  <si>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</si>
  <si>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</si>
  <si>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</si>
  <si>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</si>
  <si>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</si>
  <si>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</si>
  <si>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17 de junio de 2019</t>
  </si>
  <si>
    <t>24 de junio de 2019</t>
  </si>
  <si>
    <t>1 de julio de 2019</t>
  </si>
  <si>
    <t>8 de julio de 2019</t>
  </si>
  <si>
    <t>Mayo 2019</t>
  </si>
  <si>
    <t>May. 2018 - May. 2019</t>
  </si>
  <si>
    <t>Julio 2019  (millones de toneladas)</t>
  </si>
  <si>
    <t>Fecha de publicación: julio 2019</t>
  </si>
  <si>
    <t>(2) El precio del maíz utilizado en el análisis de sensibilidad corresponde al precio promedio de la Región de O´Higgins durante mayo de 2019</t>
  </si>
  <si>
    <t>2019 (a junio)</t>
  </si>
  <si>
    <t>junio - 2019</t>
  </si>
  <si>
    <t>a junio 2019</t>
  </si>
  <si>
    <t>Fuente: elaborado por Odepa con información del Servicio Nacional de Aduanas.
Nota:
*Costo promedio de las importaciones efectuadas en junio de 2019.</t>
  </si>
  <si>
    <r>
      <t xml:space="preserve">El presente boletín reúne información estadística de trigo, maíz y arroz en Chile y el mundo.
Adicionalmente, considerando la relevancia de la normativa para el sector cerealero, se presenta información sobre el Registro Voluntario de Contratos Agrícolas.
</t>
    </r>
    <r>
      <rPr>
        <u/>
        <sz val="11"/>
        <rFont val="Arial"/>
        <family val="2"/>
      </rPr>
      <t>Registro Voluntario de Contratos Agrícolas</t>
    </r>
    <r>
      <rPr>
        <sz val="11"/>
        <rFont val="Arial"/>
        <family val="2"/>
      </rPr>
      <t xml:space="preserve">
El 6 de junio de 2019, el Ministerio de Economía, Fomento y Turismo (Minecon) puso a disposición de los usuarios la plataforma del Registro Voluntario de Contratos Agrícolas, implementado en el marco de la Ley N° 20.797.
Dicha Ley, publicada el 19 de diciembre de 2014, tiene por objeto establecer un sistema de inscripción voluntaria de los contratos de compraventa de productos agrícolas con entrega a plazo en un registro público, nacional y único. Sus disposiciones son aplicables a los contratos agrícolas con entrega a plazo que consten por escrito, siempre que se trate de la primera transacción de dichos productos.
Entre otros aspectos, la Ley establece:
•	La creación del Registro de Contratos de Compraventa de Productos Agrícolas con Entrega a Plazo en el Minecon. 
•	El contenido mínimo del formulario de inscripción, que considera la individualización de las partes, la fecha de término del contrato agrícola, el rol del predio y su relación con el productor (propietario, arrendatario, otro), los productos objeto del contrato y si corresponde al total o parte, la superficie cuya producción sea objeto del contrato y su rendimiento estimado, entre otros. 
•	La posibilidad de modificar o cancelar un contrato y se fijan los requisitos para su formalización.
•	Que cuando una persona distinta a las partes adquiere los productos objetos de un contrato, será solidariamente responsable con el vendedor, por los perjuicios causados al comprador.
•	Que las controversias se resolverán en los Tribunales de Justicia.
La ley busca fortalecer la agricultura de contratos, dado que la inscripción de un contrato en el registro genera certeza jurídica y lo hace oponible a terceros, mientras tal inscripción se encuentre vigente. 
Adicionalmente, se espera que la existencia de un registro público permita a los agentes financieros conocer los compromisos comerciales de sus clientes y, en casos como el de los agricultores, servir de antecedente de respaldo para el otorgamiento de créditos.
Más información disponible en: https://www.registrodecontratosagricolas.cl/. </t>
    </r>
  </si>
  <si>
    <r>
      <t xml:space="preserve">Fuente: </t>
    </r>
    <r>
      <rPr>
        <sz val="9"/>
        <color rgb="FF000000"/>
        <rFont val="Arial"/>
        <family val="2"/>
      </rPr>
      <t xml:space="preserve">elaborado </t>
    </r>
    <r>
      <rPr>
        <sz val="9"/>
        <rFont val="Arial"/>
        <family val="2"/>
      </rPr>
      <t>por Odepa con información de Cotrisa, bolsas y Reuters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</si>
</sst>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_-;\-* #,##0.0_-;_-* \-_-;_-@_-"/>
    <numFmt numFmtId="206" formatCode="_-* #,##0.00_-;\-* #,##0.00_-;_-* \-_-;_-@_-"/>
    <numFmt numFmtId="207" formatCode="mmm/yyyy;@"/>
    <numFmt numFmtId="208" formatCode="#,##0.0_ ;\-#,##0.0\ "/>
    <numFmt numFmtId="209" formatCode="_(* #,##0.00_);_(* \(#,##0.00\);_(* &quot;-&quot;_);_(@_)"/>
    <numFmt numFmtId="210" formatCode="[$-10C0A]#,##0;\-#,##0"/>
    <numFmt numFmtId="211" formatCode="#,##0.0;\-#,##0.0"/>
    <numFmt numFmtId="212" formatCode="0.000%"/>
    <numFmt numFmtId="213" formatCode="dd/mm/yyyy;@"/>
    <numFmt numFmtId="214" formatCode="_-* #,##0\ _€_-;\-* #,##0\ _€_-;_-* &quot;-&quot;??\ _€_-;_-@_-"/>
    <numFmt numFmtId="215" formatCode="0_)"/>
  </numFmts>
  <fonts count="194">
    <font>
      <sz val="14"/>
      <name val="Arial MT"/>
      <family val="2"/>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10"/>
      <color indexed="1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0"/>
      <color indexed="10"/>
      <name val="Arial"/>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color theme="0"/>
      <name val="Arial MT"/>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4"/>
      <color theme="0"/>
      <name val="Arial MT"/>
      <family val="2"/>
    </font>
    <font>
      <u/>
      <sz val="11"/>
      <name val="Arial"/>
      <family val="2"/>
    </font>
    <font>
      <sz val="9"/>
      <color rgb="FF000000"/>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983">
    <xf numFmtId="0" fontId="0" fillId="0" borderId="0"/>
    <xf numFmtId="0" fontId="4" fillId="2" borderId="0" applyNumberFormat="0" applyBorder="0" applyAlignment="0" applyProtection="0"/>
    <xf numFmtId="0" fontId="4" fillId="3"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3"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54" borderId="0" applyNumberFormat="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 fillId="3"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7" borderId="0" applyNumberFormat="0" applyBorder="0" applyAlignment="0" applyProtection="0"/>
    <xf numFmtId="0" fontId="4" fillId="8"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8" borderId="0" applyNumberFormat="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0" fontId="156" fillId="10"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11" borderId="0" applyNumberFormat="0" applyBorder="0" applyAlignment="0" applyProtection="0"/>
    <xf numFmtId="0" fontId="4" fillId="12"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12"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156" fillId="14" borderId="0" applyNumberFormat="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 fillId="12"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2" borderId="0" applyNumberFormat="0" applyBorder="0" applyAlignment="0" applyProtection="0"/>
    <xf numFmtId="0" fontId="4" fillId="15"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15"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16"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 fillId="1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17" borderId="0" applyNumberFormat="0" applyBorder="0" applyAlignment="0" applyProtection="0"/>
    <xf numFmtId="0" fontId="4" fillId="18" borderId="0" applyNumberFormat="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0" fontId="4" fillId="18" borderId="0" applyNumberFormat="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0" fontId="156" fillId="6" borderId="0" applyNumberFormat="0" applyBorder="0" applyAlignment="0" applyProtection="0"/>
    <xf numFmtId="184" fontId="43" fillId="18" borderId="0" applyBorder="0" applyAlignment="0" applyProtection="0"/>
    <xf numFmtId="184" fontId="4" fillId="18" borderId="0" applyBorder="0" applyAlignment="0" applyProtection="0"/>
    <xf numFmtId="184" fontId="4" fillId="18" borderId="0" applyBorder="0" applyAlignment="0" applyProtection="0"/>
    <xf numFmtId="0" fontId="4" fillId="11" borderId="0" applyNumberFormat="0" applyBorder="0" applyAlignment="0" applyProtection="0"/>
    <xf numFmtId="0" fontId="4" fillId="9"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9" borderId="0" applyNumberFormat="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20" borderId="0" applyNumberFormat="0" applyBorder="0" applyAlignment="0" applyProtection="0"/>
    <xf numFmtId="0" fontId="4" fillId="21"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0" fontId="156" fillId="10" borderId="0" applyNumberFormat="0" applyBorder="0" applyAlignment="0" applyProtection="0"/>
    <xf numFmtId="184" fontId="43" fillId="23" borderId="0" applyBorder="0" applyAlignment="0" applyProtection="0"/>
    <xf numFmtId="184" fontId="4" fillId="23" borderId="0" applyBorder="0" applyAlignment="0" applyProtection="0"/>
    <xf numFmtId="184" fontId="4" fillId="23" borderId="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0" fontId="156" fillId="14" borderId="0" applyNumberFormat="0" applyBorder="0" applyAlignment="0" applyProtection="0"/>
    <xf numFmtId="184" fontId="43" fillId="13" borderId="0" applyBorder="0" applyAlignment="0" applyProtection="0"/>
    <xf numFmtId="184" fontId="4" fillId="13" borderId="0" applyBorder="0" applyAlignment="0" applyProtection="0"/>
    <xf numFmtId="184" fontId="4" fillId="13" borderId="0" applyBorder="0" applyAlignment="0" applyProtection="0"/>
    <xf numFmtId="0" fontId="4" fillId="20" borderId="0" applyNumberFormat="0" applyBorder="0" applyAlignment="0" applyProtection="0"/>
    <xf numFmtId="0" fontId="4" fillId="15"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15"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0" fontId="156" fillId="25"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26" borderId="0" applyNumberFormat="0" applyBorder="0" applyAlignment="0" applyProtection="0"/>
    <xf numFmtId="0" fontId="4" fillId="21" borderId="0" applyNumberFormat="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1" borderId="0" applyBorder="0" applyAlignment="0" applyProtection="0"/>
    <xf numFmtId="184" fontId="4" fillId="21" borderId="0" applyBorder="0" applyAlignment="0" applyProtection="0"/>
    <xf numFmtId="184" fontId="4" fillId="21" borderId="0" applyBorder="0" applyAlignment="0" applyProtection="0"/>
    <xf numFmtId="0" fontId="4" fillId="13" borderId="0" applyNumberFormat="0" applyBorder="0" applyAlignment="0" applyProtection="0"/>
    <xf numFmtId="0" fontId="4" fillId="27"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27" borderId="0" applyNumberFormat="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5" fillId="28" borderId="0" applyNumberFormat="0" applyBorder="0" applyAlignment="0" applyProtection="0"/>
    <xf numFmtId="0" fontId="5" fillId="29" borderId="0" applyNumberFormat="0" applyBorder="0" applyAlignment="0" applyProtection="0"/>
    <xf numFmtId="184" fontId="5" fillId="28" borderId="0" applyBorder="0" applyAlignment="0" applyProtection="0"/>
    <xf numFmtId="0" fontId="5" fillId="29" borderId="0" applyNumberFormat="0" applyBorder="0" applyAlignment="0" applyProtection="0"/>
    <xf numFmtId="185" fontId="5" fillId="29"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0" fontId="157" fillId="10"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0" fontId="157" fillId="14" borderId="0" applyNumberFormat="0" applyBorder="0" applyAlignment="0" applyProtection="0"/>
    <xf numFmtId="0" fontId="5" fillId="20" borderId="0" applyNumberFormat="0" applyBorder="0" applyAlignment="0" applyProtection="0"/>
    <xf numFmtId="0" fontId="5" fillId="31" borderId="0" applyNumberFormat="0" applyBorder="0" applyAlignment="0" applyProtection="0"/>
    <xf numFmtId="184" fontId="5" fillId="22" borderId="0" applyBorder="0" applyAlignment="0" applyProtection="0"/>
    <xf numFmtId="0" fontId="5" fillId="31" borderId="0" applyNumberFormat="0" applyBorder="0" applyAlignment="0" applyProtection="0"/>
    <xf numFmtId="185" fontId="5" fillId="31" borderId="0" applyBorder="0" applyAlignment="0" applyProtection="0"/>
    <xf numFmtId="0" fontId="157" fillId="32"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33" borderId="0" applyNumberFormat="0" applyBorder="0" applyAlignment="0" applyProtection="0"/>
    <xf numFmtId="184" fontId="5" fillId="9" borderId="0" applyBorder="0" applyAlignment="0" applyProtection="0"/>
    <xf numFmtId="0" fontId="5" fillId="33" borderId="0" applyNumberFormat="0" applyBorder="0" applyAlignment="0" applyProtection="0"/>
    <xf numFmtId="185" fontId="5" fillId="33" borderId="0" applyBorder="0" applyAlignment="0" applyProtection="0"/>
    <xf numFmtId="0" fontId="157" fillId="34" borderId="0" applyNumberFormat="0" applyBorder="0" applyAlignment="0" applyProtection="0"/>
    <xf numFmtId="0" fontId="6" fillId="12" borderId="0" applyNumberFormat="0" applyBorder="0" applyAlignment="0" applyProtection="0"/>
    <xf numFmtId="184" fontId="6" fillId="12" borderId="0" applyBorder="0" applyAlignment="0" applyProtection="0"/>
    <xf numFmtId="0" fontId="6" fillId="12" borderId="0" applyNumberFormat="0" applyBorder="0" applyAlignment="0" applyProtection="0"/>
    <xf numFmtId="185" fontId="6" fillId="12" borderId="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7" fillId="5" borderId="1" applyNumberFormat="0" applyAlignment="0" applyProtection="0"/>
    <xf numFmtId="0" fontId="7" fillId="22" borderId="1" applyNumberFormat="0" applyAlignment="0" applyProtection="0"/>
    <xf numFmtId="184" fontId="7" fillId="4" borderId="1" applyAlignment="0" applyProtection="0"/>
    <xf numFmtId="184" fontId="7" fillId="4" borderId="1" applyAlignment="0" applyProtection="0"/>
    <xf numFmtId="0" fontId="7" fillId="22" borderId="1" applyNumberFormat="0" applyAlignment="0" applyProtection="0"/>
    <xf numFmtId="184" fontId="7" fillId="5" borderId="1" applyAlignment="0" applyProtection="0"/>
    <xf numFmtId="184" fontId="7" fillId="5" borderId="1" applyAlignment="0" applyProtection="0"/>
    <xf numFmtId="0" fontId="159" fillId="35" borderId="2" applyNumberFormat="0" applyAlignment="0" applyProtection="0"/>
    <xf numFmtId="185" fontId="7" fillId="22" borderId="1" applyAlignment="0" applyProtection="0"/>
    <xf numFmtId="185" fontId="7" fillId="22" borderId="1" applyAlignment="0" applyProtection="0"/>
    <xf numFmtId="185" fontId="7" fillId="22" borderId="1" applyAlignment="0" applyProtection="0"/>
    <xf numFmtId="0" fontId="8" fillId="36" borderId="3" applyNumberFormat="0" applyAlignment="0" applyProtection="0"/>
    <xf numFmtId="0" fontId="8" fillId="37" borderId="3" applyNumberFormat="0" applyAlignment="0" applyProtection="0"/>
    <xf numFmtId="184" fontId="8" fillId="37" borderId="3" applyAlignment="0" applyProtection="0"/>
    <xf numFmtId="184" fontId="8" fillId="37" borderId="3" applyAlignment="0" applyProtection="0"/>
    <xf numFmtId="184" fontId="146" fillId="37" borderId="3" applyAlignment="0" applyProtection="0"/>
    <xf numFmtId="0" fontId="8" fillId="37" borderId="3" applyNumberFormat="0" applyAlignment="0" applyProtection="0"/>
    <xf numFmtId="185" fontId="8" fillId="37" borderId="3" applyAlignment="0" applyProtection="0"/>
    <xf numFmtId="185" fontId="8" fillId="37" borderId="3" applyAlignment="0" applyProtection="0"/>
    <xf numFmtId="185" fontId="146" fillId="37" borderId="3" applyAlignment="0" applyProtection="0"/>
    <xf numFmtId="0" fontId="160" fillId="38" borderId="56" applyNumberFormat="0" applyAlignment="0" applyProtection="0"/>
    <xf numFmtId="0" fontId="9" fillId="0" borderId="4" applyNumberFormat="0" applyFill="0" applyAlignment="0" applyProtection="0"/>
    <xf numFmtId="0" fontId="9" fillId="0" borderId="4" applyNumberFormat="0" applyFill="0" applyAlignment="0" applyProtection="0"/>
    <xf numFmtId="184" fontId="9" fillId="0" borderId="4" applyFill="0" applyAlignment="0" applyProtection="0"/>
    <xf numFmtId="0" fontId="9" fillId="0" borderId="4" applyNumberFormat="0" applyFill="0" applyAlignment="0" applyProtection="0"/>
    <xf numFmtId="185" fontId="9" fillId="0" borderId="4" applyFill="0" applyAlignment="0" applyProtection="0"/>
    <xf numFmtId="0" fontId="161" fillId="0" borderId="57" applyNumberFormat="0" applyFill="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62"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184" fontId="10"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63" fillId="0" borderId="0" applyNumberFormat="0" applyFill="0" applyBorder="0" applyAlignment="0" applyProtection="0"/>
    <xf numFmtId="0" fontId="5" fillId="28" borderId="0" applyNumberFormat="0" applyBorder="0" applyAlignment="0" applyProtection="0"/>
    <xf numFmtId="0" fontId="5" fillId="39" borderId="0" applyNumberFormat="0" applyBorder="0" applyAlignment="0" applyProtection="0"/>
    <xf numFmtId="184" fontId="5" fillId="28" borderId="0" applyBorder="0" applyAlignment="0" applyProtection="0"/>
    <xf numFmtId="0" fontId="5" fillId="39" borderId="0" applyNumberFormat="0" applyBorder="0" applyAlignment="0" applyProtection="0"/>
    <xf numFmtId="185" fontId="5" fillId="39" borderId="0" applyBorder="0" applyAlignment="0" applyProtection="0"/>
    <xf numFmtId="0" fontId="157"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84" fontId="5" fillId="41" borderId="0" applyBorder="0" applyAlignment="0" applyProtection="0"/>
    <xf numFmtId="0" fontId="5" fillId="41" borderId="0" applyNumberFormat="0" applyBorder="0" applyAlignment="0" applyProtection="0"/>
    <xf numFmtId="185" fontId="5" fillId="41" borderId="0" applyBorder="0" applyAlignment="0" applyProtection="0"/>
    <xf numFmtId="0" fontId="157" fillId="1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184" fontId="5" fillId="42" borderId="0" applyBorder="0" applyAlignment="0" applyProtection="0"/>
    <xf numFmtId="0" fontId="5" fillId="42" borderId="0" applyNumberFormat="0" applyBorder="0" applyAlignment="0" applyProtection="0"/>
    <xf numFmtId="185" fontId="5" fillId="42" borderId="0" applyBorder="0" applyAlignment="0" applyProtection="0"/>
    <xf numFmtId="0" fontId="157"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184" fontId="5" fillId="45" borderId="0" applyBorder="0" applyAlignment="0" applyProtection="0"/>
    <xf numFmtId="0" fontId="5" fillId="31" borderId="0" applyNumberFormat="0" applyBorder="0" applyAlignment="0" applyProtection="0"/>
    <xf numFmtId="185" fontId="5" fillId="31" borderId="0" applyBorder="0" applyAlignment="0" applyProtection="0"/>
    <xf numFmtId="0" fontId="157" fillId="4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184" fontId="5" fillId="49" borderId="0" applyBorder="0" applyAlignment="0" applyProtection="0"/>
    <xf numFmtId="0" fontId="5" fillId="49" borderId="0" applyNumberFormat="0" applyBorder="0" applyAlignment="0" applyProtection="0"/>
    <xf numFmtId="185" fontId="5" fillId="49" borderId="0" applyBorder="0" applyAlignment="0" applyProtection="0"/>
    <xf numFmtId="0" fontId="157" fillId="50" borderId="0" applyNumberFormat="0" applyBorder="0" applyAlignment="0" applyProtection="0"/>
    <xf numFmtId="0" fontId="11" fillId="13" borderId="1" applyNumberFormat="0" applyAlignment="0" applyProtection="0"/>
    <xf numFmtId="0" fontId="11" fillId="9" borderId="1" applyNumberFormat="0" applyAlignment="0" applyProtection="0"/>
    <xf numFmtId="184" fontId="11" fillId="9" borderId="1" applyAlignment="0" applyProtection="0"/>
    <xf numFmtId="184" fontId="11" fillId="9" borderId="1" applyAlignment="0" applyProtection="0"/>
    <xf numFmtId="0" fontId="11" fillId="9" borderId="1" applyNumberFormat="0" applyAlignment="0" applyProtection="0"/>
    <xf numFmtId="185" fontId="11" fillId="9" borderId="1" applyAlignment="0" applyProtection="0"/>
    <xf numFmtId="185" fontId="11" fillId="9" borderId="1" applyAlignment="0" applyProtection="0"/>
    <xf numFmtId="0" fontId="164" fillId="51" borderId="2" applyNumberFormat="0" applyAlignment="0" applyProtection="0"/>
    <xf numFmtId="0" fontId="43" fillId="0" borderId="0"/>
    <xf numFmtId="0" fontId="165" fillId="0" borderId="0" applyNumberFormat="0" applyFill="0" applyBorder="0" applyAlignment="0" applyProtection="0"/>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alignment vertical="top"/>
      <protection locked="0"/>
    </xf>
    <xf numFmtId="0" fontId="167" fillId="0" borderId="0" applyNumberFormat="0" applyFill="0" applyBorder="0" applyAlignment="0" applyProtection="0"/>
    <xf numFmtId="0" fontId="12" fillId="52" borderId="0" applyNumberFormat="0" applyBorder="0" applyAlignment="0" applyProtection="0"/>
    <xf numFmtId="0" fontId="12" fillId="8" borderId="0" applyNumberFormat="0" applyBorder="0" applyAlignment="0" applyProtection="0"/>
    <xf numFmtId="184" fontId="12" fillId="8" borderId="0" applyBorder="0" applyAlignment="0" applyProtection="0"/>
    <xf numFmtId="0" fontId="12" fillId="8" borderId="0" applyNumberFormat="0" applyBorder="0" applyAlignment="0" applyProtection="0"/>
    <xf numFmtId="185" fontId="12" fillId="8" borderId="0" applyBorder="0" applyAlignment="0" applyProtection="0"/>
    <xf numFmtId="0" fontId="168" fillId="55" borderId="0" applyNumberFormat="0" applyBorder="0" applyAlignment="0" applyProtection="0"/>
    <xf numFmtId="175" fontId="28" fillId="0" borderId="0" applyFill="0" applyBorder="0" applyAlignment="0" applyProtection="0"/>
    <xf numFmtId="174" fontId="28" fillId="0" borderId="0" applyFill="0" applyBorder="0" applyAlignment="0" applyProtection="0"/>
    <xf numFmtId="167" fontId="8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167" fontId="2" fillId="0" borderId="0" applyFont="0" applyFill="0" applyBorder="0" applyAlignment="0" applyProtection="0"/>
    <xf numFmtId="167" fontId="83" fillId="0" borderId="0" applyFont="0" applyFill="0" applyBorder="0" applyAlignment="0" applyProtection="0"/>
    <xf numFmtId="167" fontId="2" fillId="0" borderId="0" applyFont="0" applyFill="0" applyBorder="0" applyAlignment="0" applyProtection="0"/>
    <xf numFmtId="183" fontId="3" fillId="0" borderId="0" applyFont="0" applyFill="0" applyBorder="0" applyAlignment="0" applyProtection="0"/>
    <xf numFmtId="174" fontId="28" fillId="0" borderId="0" applyFill="0" applyBorder="0" applyAlignment="0" applyProtection="0"/>
    <xf numFmtId="164" fontId="3" fillId="0" borderId="0" applyFont="0" applyFill="0" applyBorder="0" applyAlignment="0" applyProtection="0"/>
    <xf numFmtId="41" fontId="83" fillId="0" borderId="0" applyFont="0" applyFill="0" applyBorder="0" applyAlignment="0" applyProtection="0"/>
    <xf numFmtId="41"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89" fontId="8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9" fontId="15"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166" fontId="8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184" fontId="13" fillId="13" borderId="0" applyBorder="0" applyAlignment="0" applyProtection="0"/>
    <xf numFmtId="0" fontId="13" fillId="13" borderId="0" applyNumberFormat="0" applyBorder="0" applyAlignment="0" applyProtection="0"/>
    <xf numFmtId="185" fontId="13" fillId="13" borderId="0" applyBorder="0" applyAlignment="0" applyProtection="0"/>
    <xf numFmtId="0" fontId="169" fillId="56" borderId="0" applyNumberFormat="0" applyBorder="0" applyAlignment="0" applyProtection="0"/>
    <xf numFmtId="0" fontId="14" fillId="0" borderId="0"/>
    <xf numFmtId="0" fontId="48" fillId="0" borderId="0"/>
    <xf numFmtId="0" fontId="156" fillId="0" borderId="0"/>
    <xf numFmtId="0" fontId="156" fillId="0" borderId="0"/>
    <xf numFmtId="0" fontId="156" fillId="0" borderId="0"/>
    <xf numFmtId="0" fontId="148" fillId="0" borderId="0"/>
    <xf numFmtId="0" fontId="2" fillId="0" borderId="0"/>
    <xf numFmtId="0" fontId="156" fillId="0" borderId="0"/>
    <xf numFmtId="0" fontId="156" fillId="0" borderId="0"/>
    <xf numFmtId="0" fontId="47" fillId="0" borderId="0"/>
    <xf numFmtId="0" fontId="3" fillId="0" borderId="0"/>
    <xf numFmtId="0" fontId="3" fillId="0" borderId="0"/>
    <xf numFmtId="0" fontId="156" fillId="0" borderId="0"/>
    <xf numFmtId="0" fontId="50" fillId="0" borderId="0">
      <alignment wrapText="1"/>
    </xf>
    <xf numFmtId="0" fontId="3" fillId="0" borderId="0">
      <alignment wrapText="1"/>
    </xf>
    <xf numFmtId="0" fontId="51" fillId="0" borderId="0">
      <alignment wrapText="1"/>
    </xf>
    <xf numFmtId="0" fontId="3" fillId="0" borderId="0"/>
    <xf numFmtId="0" fontId="3" fillId="0" borderId="0">
      <alignment wrapText="1"/>
    </xf>
    <xf numFmtId="0" fontId="53" fillId="0" borderId="0"/>
    <xf numFmtId="0" fontId="3" fillId="0" borderId="0"/>
    <xf numFmtId="0" fontId="54" fillId="0" borderId="0">
      <alignment wrapText="1"/>
    </xf>
    <xf numFmtId="0" fontId="156" fillId="0" borderId="0"/>
    <xf numFmtId="0" fontId="3" fillId="0" borderId="0">
      <alignment wrapText="1"/>
    </xf>
    <xf numFmtId="0" fontId="15" fillId="0" borderId="0"/>
    <xf numFmtId="0" fontId="3" fillId="0" borderId="0"/>
    <xf numFmtId="0" fontId="156" fillId="0" borderId="0"/>
    <xf numFmtId="0" fontId="156" fillId="0" borderId="0"/>
    <xf numFmtId="0" fontId="3" fillId="0" borderId="0">
      <alignment wrapText="1"/>
    </xf>
    <xf numFmtId="0" fontId="3" fillId="0" borderId="0">
      <alignment wrapText="1"/>
    </xf>
    <xf numFmtId="0" fontId="3" fillId="0" borderId="0"/>
    <xf numFmtId="0" fontId="3" fillId="0" borderId="0"/>
    <xf numFmtId="0" fontId="170" fillId="0" borderId="0"/>
    <xf numFmtId="0" fontId="48" fillId="0" borderId="0"/>
    <xf numFmtId="0" fontId="48" fillId="0" borderId="0"/>
    <xf numFmtId="184" fontId="45" fillId="0" borderId="0"/>
    <xf numFmtId="0" fontId="3" fillId="0" borderId="0"/>
    <xf numFmtId="0" fontId="171" fillId="0" borderId="0"/>
    <xf numFmtId="0" fontId="4" fillId="0" borderId="0"/>
    <xf numFmtId="0" fontId="4" fillId="0" borderId="0"/>
    <xf numFmtId="0" fontId="22" fillId="0" borderId="0"/>
    <xf numFmtId="0" fontId="55" fillId="0" borderId="0">
      <alignment wrapText="1"/>
    </xf>
    <xf numFmtId="0" fontId="3" fillId="0" borderId="0"/>
    <xf numFmtId="0" fontId="3" fillId="0" borderId="0">
      <alignment wrapText="1"/>
    </xf>
    <xf numFmtId="0" fontId="56" fillId="0" borderId="0"/>
    <xf numFmtId="0" fontId="3" fillId="0" borderId="0"/>
    <xf numFmtId="0" fontId="59" fillId="0" borderId="0"/>
    <xf numFmtId="0" fontId="3" fillId="0" borderId="0"/>
    <xf numFmtId="0" fontId="172" fillId="0" borderId="0"/>
    <xf numFmtId="0" fontId="64" fillId="0" borderId="0"/>
    <xf numFmtId="0" fontId="3" fillId="0" borderId="0"/>
    <xf numFmtId="0" fontId="78" fillId="0" borderId="0"/>
    <xf numFmtId="0" fontId="3" fillId="0" borderId="0"/>
    <xf numFmtId="0" fontId="80" fillId="0" borderId="0"/>
    <xf numFmtId="0" fontId="3" fillId="0" borderId="0"/>
    <xf numFmtId="0" fontId="173" fillId="0" borderId="0"/>
    <xf numFmtId="0" fontId="15" fillId="0" borderId="0"/>
    <xf numFmtId="0" fontId="3" fillId="0" borderId="0"/>
    <xf numFmtId="184" fontId="45" fillId="0" borderId="0"/>
    <xf numFmtId="0" fontId="3" fillId="0" borderId="0"/>
    <xf numFmtId="0" fontId="156" fillId="0" borderId="0"/>
    <xf numFmtId="0" fontId="156" fillId="0" borderId="0"/>
    <xf numFmtId="0" fontId="3" fillId="0" borderId="0"/>
    <xf numFmtId="0" fontId="170" fillId="0" borderId="0"/>
    <xf numFmtId="0" fontId="174" fillId="0" borderId="0"/>
    <xf numFmtId="0" fontId="174" fillId="0" borderId="0"/>
    <xf numFmtId="0" fontId="15" fillId="0" borderId="0"/>
    <xf numFmtId="0" fontId="156" fillId="0" borderId="0"/>
    <xf numFmtId="0" fontId="156" fillId="0" borderId="0"/>
    <xf numFmtId="0" fontId="156" fillId="0" borderId="0"/>
    <xf numFmtId="0" fontId="3" fillId="0" borderId="0"/>
    <xf numFmtId="0" fontId="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0" fontId="156" fillId="0" borderId="0"/>
    <xf numFmtId="0" fontId="3"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184"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185" fontId="45" fillId="0" borderId="0"/>
    <xf numFmtId="0" fontId="3" fillId="0" borderId="0"/>
    <xf numFmtId="0" fontId="15" fillId="0" borderId="0"/>
    <xf numFmtId="0" fontId="3" fillId="0" borderId="0"/>
    <xf numFmtId="184" fontId="45" fillId="0" borderId="0"/>
    <xf numFmtId="0" fontId="15" fillId="0" borderId="0"/>
    <xf numFmtId="0" fontId="3" fillId="0" borderId="0"/>
    <xf numFmtId="185" fontId="45" fillId="0" borderId="0"/>
    <xf numFmtId="0" fontId="156" fillId="0" borderId="0"/>
    <xf numFmtId="0" fontId="28" fillId="0" borderId="0"/>
    <xf numFmtId="0" fontId="3" fillId="0" borderId="0"/>
    <xf numFmtId="0" fontId="22" fillId="0" borderId="0"/>
    <xf numFmtId="0" fontId="28" fillId="11" borderId="6" applyNumberFormat="0" applyAlignment="0" applyProtection="0"/>
    <xf numFmtId="0" fontId="4" fillId="4" borderId="6" applyNumberFormat="0" applyAlignment="0" applyProtection="0"/>
    <xf numFmtId="184" fontId="45" fillId="13" borderId="6" applyAlignment="0" applyProtection="0"/>
    <xf numFmtId="184" fontId="45" fillId="13" borderId="6" applyAlignment="0" applyProtection="0"/>
    <xf numFmtId="0" fontId="4" fillId="4" borderId="6" applyNumberFormat="0" applyAlignment="0" applyProtection="0"/>
    <xf numFmtId="184" fontId="45" fillId="4" borderId="6" applyAlignment="0" applyProtection="0"/>
    <xf numFmtId="184" fontId="45" fillId="4" borderId="6" applyAlignment="0" applyProtection="0"/>
    <xf numFmtId="0" fontId="83" fillId="57" borderId="7" applyNumberFormat="0" applyFont="0" applyAlignment="0" applyProtection="0"/>
    <xf numFmtId="185" fontId="45" fillId="4" borderId="6" applyAlignment="0" applyProtection="0"/>
    <xf numFmtId="185" fontId="45" fillId="4" borderId="6" applyAlignment="0" applyProtection="0"/>
    <xf numFmtId="185" fontId="45" fillId="4" borderId="6" applyAlignment="0" applyProtection="0"/>
    <xf numFmtId="0" fontId="2" fillId="57" borderId="7" applyNumberFormat="0" applyFont="0" applyAlignment="0" applyProtection="0"/>
    <xf numFmtId="9" fontId="87"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8" fillId="0" borderId="0" applyFill="0" applyBorder="0" applyAlignment="0" applyProtection="0"/>
    <xf numFmtId="9" fontId="83" fillId="0" borderId="0" applyFont="0" applyFill="0" applyBorder="0" applyAlignment="0" applyProtection="0"/>
    <xf numFmtId="9" fontId="28" fillId="0" borderId="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16" fillId="5" borderId="8" applyNumberFormat="0" applyAlignment="0" applyProtection="0"/>
    <xf numFmtId="0" fontId="16" fillId="22" borderId="8" applyNumberFormat="0" applyAlignment="0" applyProtection="0"/>
    <xf numFmtId="184" fontId="16" fillId="4" borderId="8" applyAlignment="0" applyProtection="0"/>
    <xf numFmtId="184" fontId="16" fillId="4" borderId="8" applyAlignment="0" applyProtection="0"/>
    <xf numFmtId="0" fontId="16" fillId="22" borderId="8" applyNumberFormat="0" applyAlignment="0" applyProtection="0"/>
    <xf numFmtId="184" fontId="16" fillId="5" borderId="8" applyAlignment="0" applyProtection="0"/>
    <xf numFmtId="184" fontId="16" fillId="5" borderId="8" applyAlignment="0" applyProtection="0"/>
    <xf numFmtId="0" fontId="175" fillId="35" borderId="58" applyNumberFormat="0" applyAlignment="0" applyProtection="0"/>
    <xf numFmtId="185" fontId="16" fillId="22" borderId="8" applyAlignment="0" applyProtection="0"/>
    <xf numFmtId="185" fontId="16" fillId="22" borderId="8" applyAlignment="0" applyProtection="0"/>
    <xf numFmtId="185" fontId="16" fillId="22" borderId="8" applyAlignment="0" applyProtection="0"/>
    <xf numFmtId="198" fontId="3" fillId="0" borderId="0" applyFill="0" applyBorder="0" applyProtection="0">
      <alignment horizontal="right" vertical="center" wrapText="1"/>
    </xf>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1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37" fillId="0" borderId="9" applyNumberFormat="0" applyFill="0" applyAlignment="0" applyProtection="0"/>
    <xf numFmtId="184" fontId="46" fillId="0" borderId="10" applyFill="0" applyAlignment="0" applyProtection="0"/>
    <xf numFmtId="0" fontId="37" fillId="0" borderId="9" applyNumberFormat="0" applyFill="0" applyAlignment="0" applyProtection="0"/>
    <xf numFmtId="185" fontId="37" fillId="0" borderId="9" applyFill="0" applyAlignment="0" applyProtection="0"/>
    <xf numFmtId="0" fontId="162" fillId="0" borderId="5" applyNumberFormat="0" applyFill="0" applyAlignment="0" applyProtection="0"/>
    <xf numFmtId="0" fontId="20" fillId="0" borderId="11" applyNumberFormat="0" applyFill="0" applyAlignment="0" applyProtection="0"/>
    <xf numFmtId="0" fontId="38" fillId="0" borderId="11" applyNumberFormat="0" applyFill="0" applyAlignment="0" applyProtection="0"/>
    <xf numFmtId="184" fontId="20" fillId="0" borderId="11" applyFill="0" applyAlignment="0" applyProtection="0"/>
    <xf numFmtId="0" fontId="38" fillId="0" borderId="11" applyNumberFormat="0" applyFill="0" applyAlignment="0" applyProtection="0"/>
    <xf numFmtId="185" fontId="38" fillId="0" borderId="11" applyFill="0" applyAlignment="0" applyProtection="0"/>
    <xf numFmtId="0" fontId="177" fillId="0" borderId="12" applyNumberFormat="0" applyFill="0" applyAlignment="0" applyProtection="0"/>
    <xf numFmtId="0" fontId="10" fillId="0" borderId="13" applyNumberFormat="0" applyFill="0" applyAlignment="0" applyProtection="0"/>
    <xf numFmtId="0" fontId="35" fillId="0" borderId="14" applyNumberFormat="0" applyFill="0" applyAlignment="0" applyProtection="0"/>
    <xf numFmtId="184" fontId="10" fillId="0" borderId="13" applyFill="0" applyAlignment="0" applyProtection="0"/>
    <xf numFmtId="0" fontId="35" fillId="0" borderId="14" applyNumberFormat="0" applyFill="0" applyAlignment="0" applyProtection="0"/>
    <xf numFmtId="185" fontId="35" fillId="0" borderId="14" applyFill="0" applyAlignment="0" applyProtection="0"/>
    <xf numFmtId="0" fontId="163" fillId="0" borderId="15" applyNumberFormat="0" applyFill="0" applyAlignment="0" applyProtection="0"/>
    <xf numFmtId="0" fontId="36" fillId="0" borderId="0" applyNumberFormat="0" applyFill="0" applyBorder="0" applyAlignment="0" applyProtection="0"/>
    <xf numFmtId="184" fontId="19"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78" fillId="0" borderId="0" applyNumberFormat="0" applyFill="0" applyBorder="0" applyAlignment="0" applyProtection="0"/>
    <xf numFmtId="0" fontId="21" fillId="0" borderId="16" applyNumberFormat="0" applyFill="0" applyAlignment="0" applyProtection="0"/>
    <xf numFmtId="0" fontId="21" fillId="0" borderId="17" applyNumberFormat="0" applyFill="0" applyAlignment="0" applyProtection="0"/>
    <xf numFmtId="184" fontId="21" fillId="0" borderId="16" applyFill="0" applyAlignment="0" applyProtection="0"/>
    <xf numFmtId="184" fontId="21" fillId="0" borderId="16" applyFill="0" applyAlignment="0" applyProtection="0"/>
    <xf numFmtId="184" fontId="147" fillId="0" borderId="16" applyFill="0" applyAlignment="0" applyProtection="0"/>
    <xf numFmtId="184" fontId="147" fillId="0" borderId="16" applyFill="0" applyAlignment="0" applyProtection="0"/>
    <xf numFmtId="0" fontId="21" fillId="0" borderId="17" applyNumberFormat="0" applyFill="0" applyAlignment="0" applyProtection="0"/>
    <xf numFmtId="185" fontId="21" fillId="0" borderId="17" applyFill="0" applyAlignment="0" applyProtection="0"/>
    <xf numFmtId="185" fontId="21" fillId="0" borderId="17" applyFill="0" applyAlignment="0" applyProtection="0"/>
    <xf numFmtId="185" fontId="147" fillId="0" borderId="17" applyFill="0" applyAlignment="0" applyProtection="0"/>
    <xf numFmtId="185" fontId="147" fillId="0" borderId="17" applyFill="0" applyAlignment="0" applyProtection="0"/>
    <xf numFmtId="0" fontId="179" fillId="0" borderId="18" applyNumberFormat="0" applyFill="0" applyAlignment="0" applyProtection="0"/>
    <xf numFmtId="0" fontId="1" fillId="0" borderId="0"/>
  </cellStyleXfs>
  <cellXfs count="1272">
    <xf numFmtId="0" fontId="0" fillId="0" borderId="0" xfId="0"/>
    <xf numFmtId="0" fontId="25" fillId="0" borderId="0" xfId="0" applyFont="1"/>
    <xf numFmtId="0" fontId="25" fillId="0" borderId="0" xfId="0" applyFont="1" applyBorder="1"/>
    <xf numFmtId="0" fontId="25" fillId="0" borderId="0" xfId="0" applyFont="1" applyAlignment="1" applyProtection="1">
      <alignment horizontal="right"/>
    </xf>
    <xf numFmtId="0" fontId="26" fillId="0" borderId="0" xfId="0" applyFont="1"/>
    <xf numFmtId="3" fontId="26" fillId="0" borderId="0" xfId="0" applyNumberFormat="1" applyFont="1"/>
    <xf numFmtId="3" fontId="26" fillId="0" borderId="0" xfId="0" applyNumberFormat="1" applyFont="1" applyBorder="1"/>
    <xf numFmtId="0" fontId="26" fillId="0" borderId="0" xfId="0" applyFont="1" applyBorder="1"/>
    <xf numFmtId="0" fontId="25" fillId="0" borderId="0" xfId="0" applyFont="1" applyBorder="1" applyAlignment="1">
      <alignment horizontal="center"/>
    </xf>
    <xf numFmtId="0" fontId="25" fillId="0" borderId="0" xfId="0" applyFont="1" applyAlignment="1">
      <alignment horizontal="center"/>
    </xf>
    <xf numFmtId="170" fontId="25" fillId="0" borderId="0" xfId="0" applyNumberFormat="1" applyFont="1" applyBorder="1"/>
    <xf numFmtId="0" fontId="25" fillId="0" borderId="0" xfId="0" applyFont="1" applyBorder="1" applyAlignment="1" applyProtection="1">
      <alignment horizontal="left"/>
    </xf>
    <xf numFmtId="2" fontId="23" fillId="0" borderId="0" xfId="0" applyNumberFormat="1" applyFont="1"/>
    <xf numFmtId="0" fontId="15" fillId="0" borderId="0" xfId="0" applyFont="1" applyAlignment="1">
      <alignment vertical="center"/>
    </xf>
    <xf numFmtId="0" fontId="25" fillId="0" borderId="0" xfId="0" applyFont="1" applyBorder="1" applyAlignment="1"/>
    <xf numFmtId="4" fontId="25" fillId="0" borderId="0" xfId="0" applyNumberFormat="1" applyFont="1"/>
    <xf numFmtId="0" fontId="25" fillId="0" borderId="0" xfId="0" applyFont="1" applyAlignment="1"/>
    <xf numFmtId="177" fontId="23" fillId="0" borderId="0" xfId="1152" applyNumberFormat="1" applyFont="1"/>
    <xf numFmtId="37" fontId="25" fillId="0" borderId="0" xfId="0" applyNumberFormat="1" applyFont="1"/>
    <xf numFmtId="9" fontId="28" fillId="0" borderId="0" xfId="1900"/>
    <xf numFmtId="3" fontId="25" fillId="0" borderId="0" xfId="0" applyNumberFormat="1" applyFont="1" applyBorder="1" applyAlignment="1"/>
    <xf numFmtId="9" fontId="23" fillId="0" borderId="0" xfId="1900" applyFont="1"/>
    <xf numFmtId="0" fontId="15" fillId="0" borderId="0" xfId="0" applyFont="1"/>
    <xf numFmtId="0" fontId="15" fillId="0" borderId="0" xfId="0" applyFont="1" applyAlignment="1"/>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0" fontId="24" fillId="0" borderId="0" xfId="0" applyFont="1"/>
    <xf numFmtId="0" fontId="30" fillId="0" borderId="0" xfId="0" applyFont="1" applyAlignment="1">
      <alignment horizontal="center"/>
    </xf>
    <xf numFmtId="0" fontId="30" fillId="0" borderId="0" xfId="0" applyFont="1" applyAlignment="1">
      <alignment vertical="center"/>
    </xf>
    <xf numFmtId="0" fontId="30" fillId="0" borderId="0" xfId="0" applyFont="1" applyBorder="1" applyAlignment="1">
      <alignment vertical="center"/>
    </xf>
    <xf numFmtId="177" fontId="27" fillId="0" borderId="0" xfId="1152" applyNumberFormat="1" applyFont="1"/>
    <xf numFmtId="0" fontId="30" fillId="0" borderId="0" xfId="0" applyFont="1" applyBorder="1"/>
    <xf numFmtId="0" fontId="30" fillId="0" borderId="0" xfId="0" applyFont="1" applyBorder="1" applyAlignment="1"/>
    <xf numFmtId="177" fontId="32" fillId="0" borderId="0" xfId="1152" applyNumberFormat="1" applyFont="1"/>
    <xf numFmtId="0" fontId="89" fillId="0" borderId="0" xfId="0" applyFont="1"/>
    <xf numFmtId="0" fontId="90" fillId="0" borderId="0" xfId="0" applyFont="1"/>
    <xf numFmtId="0" fontId="3" fillId="0" borderId="0" xfId="0" applyFont="1"/>
    <xf numFmtId="0" fontId="3" fillId="0" borderId="0" xfId="0" applyFont="1" applyAlignment="1"/>
    <xf numFmtId="3" fontId="15" fillId="0" borderId="0" xfId="0" applyNumberFormat="1" applyFont="1"/>
    <xf numFmtId="3" fontId="30" fillId="0" borderId="0" xfId="0" applyNumberFormat="1" applyFont="1"/>
    <xf numFmtId="0" fontId="3" fillId="0" borderId="19" xfId="0" applyFont="1" applyBorder="1" applyAlignment="1">
      <alignment horizontal="left"/>
    </xf>
    <xf numFmtId="4" fontId="15" fillId="0" borderId="0" xfId="0" applyNumberFormat="1" applyFont="1"/>
    <xf numFmtId="3" fontId="27" fillId="0" borderId="0" xfId="0" applyNumberFormat="1" applyFont="1"/>
    <xf numFmtId="0" fontId="25" fillId="0" borderId="0" xfId="0" applyFont="1" applyAlignment="1">
      <alignment horizontal="left"/>
    </xf>
    <xf numFmtId="17" fontId="3" fillId="0" borderId="19" xfId="0" applyNumberFormat="1" applyFont="1" applyBorder="1" applyAlignment="1">
      <alignment horizontal="center"/>
    </xf>
    <xf numFmtId="0" fontId="15" fillId="0" borderId="0" xfId="0" applyFont="1" applyBorder="1"/>
    <xf numFmtId="4" fontId="3" fillId="0" borderId="0" xfId="0" applyNumberFormat="1" applyFont="1"/>
    <xf numFmtId="170" fontId="15" fillId="0" borderId="0" xfId="0" applyNumberFormat="1" applyFont="1"/>
    <xf numFmtId="0" fontId="3" fillId="0" borderId="0" xfId="0" applyFont="1" applyBorder="1"/>
    <xf numFmtId="172" fontId="27" fillId="0" borderId="0" xfId="1900" applyNumberFormat="1" applyFont="1" applyAlignment="1">
      <alignment vertical="center"/>
    </xf>
    <xf numFmtId="0" fontId="91" fillId="0" borderId="0" xfId="0" applyFont="1"/>
    <xf numFmtId="0" fontId="3" fillId="0" borderId="0" xfId="0" quotePrefix="1" applyFont="1" applyFill="1" applyBorder="1" applyAlignment="1">
      <alignment vertical="center"/>
    </xf>
    <xf numFmtId="3" fontId="15" fillId="0" borderId="0" xfId="1153" applyNumberFormat="1" applyFont="1" applyFill="1" applyBorder="1" applyAlignment="1">
      <alignment vertical="center"/>
    </xf>
    <xf numFmtId="37" fontId="15" fillId="0" borderId="0" xfId="0" applyNumberFormat="1" applyFont="1"/>
    <xf numFmtId="170" fontId="15" fillId="0" borderId="0" xfId="0" applyNumberFormat="1" applyFont="1" applyAlignment="1">
      <alignment vertical="center"/>
    </xf>
    <xf numFmtId="3" fontId="89" fillId="0" borderId="0" xfId="0" applyNumberFormat="1" applyFont="1"/>
    <xf numFmtId="0" fontId="25" fillId="0" borderId="0" xfId="0" applyFont="1" applyFill="1" applyBorder="1" applyAlignment="1">
      <alignment vertical="center" wrapText="1"/>
    </xf>
    <xf numFmtId="3" fontId="15" fillId="0" borderId="0" xfId="0" applyNumberFormat="1" applyFont="1" applyBorder="1" applyAlignment="1">
      <alignment vertical="center"/>
    </xf>
    <xf numFmtId="0" fontId="15" fillId="0" borderId="0" xfId="0" quotePrefix="1" applyFont="1" applyFill="1" applyBorder="1" applyAlignment="1">
      <alignment vertical="center"/>
    </xf>
    <xf numFmtId="0" fontId="25" fillId="0" borderId="0" xfId="0" applyFont="1" applyBorder="1" applyAlignment="1" applyProtection="1"/>
    <xf numFmtId="9" fontId="27" fillId="0" borderId="0" xfId="1900" applyFont="1"/>
    <xf numFmtId="4" fontId="3" fillId="0" borderId="19" xfId="0" applyNumberFormat="1" applyFont="1" applyFill="1" applyBorder="1" applyAlignment="1">
      <alignment horizontal="center" wrapText="1"/>
    </xf>
    <xf numFmtId="173" fontId="15" fillId="0" borderId="0" xfId="0" applyNumberFormat="1" applyFont="1" applyAlignment="1">
      <alignment vertical="center"/>
    </xf>
    <xf numFmtId="180" fontId="25" fillId="0" borderId="0" xfId="0" applyNumberFormat="1" applyFont="1"/>
    <xf numFmtId="0" fontId="165" fillId="0" borderId="0" xfId="1136"/>
    <xf numFmtId="0" fontId="30" fillId="0" borderId="0" xfId="0" applyFont="1" applyBorder="1" applyAlignment="1">
      <alignment horizontal="center" vertical="center"/>
    </xf>
    <xf numFmtId="0" fontId="3" fillId="0" borderId="19" xfId="0" applyFont="1" applyBorder="1" applyAlignment="1">
      <alignment horizontal="center" wrapText="1"/>
    </xf>
    <xf numFmtId="0" fontId="3" fillId="0" borderId="19" xfId="1882" quotePrefix="1" applyFont="1" applyFill="1" applyBorder="1" applyAlignment="1">
      <alignment vertical="center"/>
    </xf>
    <xf numFmtId="0" fontId="3" fillId="0" borderId="0" xfId="1882" applyFont="1" applyBorder="1" applyAlignment="1">
      <alignment vertical="center"/>
    </xf>
    <xf numFmtId="0" fontId="3" fillId="0" borderId="0" xfId="0" applyFont="1" applyFill="1" applyBorder="1" applyAlignment="1">
      <alignment vertical="center" wrapText="1"/>
    </xf>
    <xf numFmtId="181" fontId="15" fillId="0" borderId="0" xfId="0" applyNumberFormat="1" applyFont="1"/>
    <xf numFmtId="0" fontId="86" fillId="0" borderId="19" xfId="0" applyFont="1" applyBorder="1" applyAlignment="1">
      <alignment horizontal="left"/>
    </xf>
    <xf numFmtId="177" fontId="15" fillId="0" borderId="0" xfId="0" applyNumberFormat="1" applyFont="1" applyBorder="1"/>
    <xf numFmtId="188" fontId="15" fillId="0" borderId="0" xfId="0" applyNumberFormat="1" applyFont="1" applyAlignment="1">
      <alignment vertical="center"/>
    </xf>
    <xf numFmtId="176" fontId="15" fillId="0" borderId="0" xfId="0" applyNumberFormat="1" applyFont="1" applyAlignment="1">
      <alignment vertical="center"/>
    </xf>
    <xf numFmtId="175" fontId="23" fillId="0" borderId="0" xfId="1152" applyFont="1" applyBorder="1"/>
    <xf numFmtId="190" fontId="15" fillId="0" borderId="0" xfId="0" applyNumberFormat="1" applyFont="1"/>
    <xf numFmtId="0" fontId="39" fillId="0" borderId="0" xfId="0" applyFont="1"/>
    <xf numFmtId="3" fontId="23" fillId="0" borderId="0" xfId="0" applyNumberFormat="1" applyFont="1"/>
    <xf numFmtId="0" fontId="3" fillId="0" borderId="0" xfId="0" applyFont="1" applyAlignment="1">
      <alignment vertical="center"/>
    </xf>
    <xf numFmtId="9" fontId="3" fillId="0" borderId="19" xfId="0" applyNumberFormat="1" applyFont="1" applyFill="1" applyBorder="1" applyAlignment="1">
      <alignment horizontal="center" wrapText="1"/>
    </xf>
    <xf numFmtId="191" fontId="3" fillId="0" borderId="0" xfId="0" applyNumberFormat="1" applyFont="1" applyAlignment="1">
      <alignment wrapText="1"/>
    </xf>
    <xf numFmtId="0" fontId="93" fillId="0" borderId="0" xfId="0" applyFont="1"/>
    <xf numFmtId="4" fontId="15"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5" fillId="0" borderId="0" xfId="1224" applyFont="1" applyBorder="1" applyAlignment="1">
      <alignment vertical="center"/>
    </xf>
    <xf numFmtId="0" fontId="3" fillId="0" borderId="19" xfId="0" applyFont="1" applyBorder="1" applyAlignment="1">
      <alignment horizont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center"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100" fillId="0" borderId="0" xfId="1224" applyFont="1" applyAlignment="1">
      <alignment vertical="center"/>
    </xf>
    <xf numFmtId="0" fontId="99" fillId="0" borderId="0" xfId="0" applyFont="1" applyAlignment="1">
      <alignment vertical="center"/>
    </xf>
    <xf numFmtId="0" fontId="3" fillId="0" borderId="21" xfId="0" applyFont="1" applyBorder="1" applyAlignment="1">
      <alignment horizontal="center" vertical="center"/>
    </xf>
    <xf numFmtId="187" fontId="3" fillId="0" borderId="19" xfId="1152" applyNumberFormat="1" applyFont="1" applyFill="1" applyBorder="1" applyAlignment="1">
      <alignment horizontal="center" vertical="center"/>
    </xf>
    <xf numFmtId="3" fontId="3" fillId="0" borderId="19" xfId="0" applyNumberFormat="1" applyFont="1" applyFill="1" applyBorder="1" applyAlignment="1">
      <alignment horizontal="center"/>
    </xf>
    <xf numFmtId="0" fontId="3" fillId="0" borderId="19" xfId="0" applyFont="1" applyFill="1" applyBorder="1" applyAlignment="1"/>
    <xf numFmtId="0" fontId="3" fillId="0" borderId="22" xfId="0" applyFont="1" applyFill="1" applyBorder="1" applyAlignment="1">
      <alignment wrapText="1"/>
    </xf>
    <xf numFmtId="0" fontId="25" fillId="0" borderId="0" xfId="0" applyFont="1" applyBorder="1" applyAlignment="1" applyProtection="1">
      <alignment vertical="center"/>
    </xf>
    <xf numFmtId="2" fontId="25" fillId="0" borderId="0" xfId="0" applyNumberFormat="1" applyFont="1" applyBorder="1" applyAlignment="1" applyProtection="1">
      <alignment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xf>
    <xf numFmtId="0" fontId="3" fillId="0" borderId="19" xfId="0" applyFont="1" applyBorder="1" applyAlignment="1">
      <alignment horizontal="left" vertical="center"/>
    </xf>
    <xf numFmtId="170" fontId="27" fillId="0" borderId="0" xfId="1900" applyNumberFormat="1" applyFont="1" applyAlignment="1">
      <alignment vertical="center"/>
    </xf>
    <xf numFmtId="9" fontId="15" fillId="0" borderId="0" xfId="0" applyNumberFormat="1" applyFont="1"/>
    <xf numFmtId="170" fontId="3" fillId="0" borderId="0" xfId="1882" applyNumberFormat="1" applyFont="1" applyFill="1" applyBorder="1" applyAlignment="1">
      <alignment vertical="center"/>
    </xf>
    <xf numFmtId="9" fontId="15" fillId="0" borderId="0" xfId="0" quotePrefix="1" applyNumberFormat="1" applyFont="1" applyFill="1" applyBorder="1" applyAlignment="1">
      <alignment vertical="center"/>
    </xf>
    <xf numFmtId="170" fontId="39" fillId="0" borderId="0" xfId="1900" applyNumberFormat="1" applyFont="1" applyBorder="1"/>
    <xf numFmtId="0" fontId="3" fillId="0" borderId="19" xfId="0" applyFont="1" applyBorder="1" applyAlignment="1">
      <alignment horizontal="left" wrapText="1"/>
    </xf>
    <xf numFmtId="2" fontId="27" fillId="0" borderId="0" xfId="1900" applyNumberFormat="1" applyFont="1" applyAlignment="1">
      <alignment vertical="center"/>
    </xf>
    <xf numFmtId="0" fontId="15" fillId="0" borderId="0" xfId="0" applyFont="1" applyFill="1"/>
    <xf numFmtId="0" fontId="26" fillId="0" borderId="0" xfId="0" applyFont="1" applyAlignment="1">
      <alignment wrapText="1"/>
    </xf>
    <xf numFmtId="0" fontId="91" fillId="0" borderId="0" xfId="0" applyFont="1" applyAlignment="1">
      <alignment wrapText="1"/>
    </xf>
    <xf numFmtId="0" fontId="101" fillId="0" borderId="0" xfId="0" applyFont="1"/>
    <xf numFmtId="0" fontId="90" fillId="0" borderId="0" xfId="0" applyFont="1" applyFill="1" applyBorder="1" applyAlignment="1">
      <alignment vertical="center" wrapText="1"/>
    </xf>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3"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3"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3" fillId="0" borderId="19" xfId="0" applyNumberFormat="1" applyFont="1" applyBorder="1" applyAlignment="1" applyProtection="1">
      <alignment horizontal="center" vertical="center"/>
    </xf>
    <xf numFmtId="172" fontId="27" fillId="0" borderId="19" xfId="1900" applyNumberFormat="1" applyFont="1" applyBorder="1" applyAlignment="1" applyProtection="1">
      <alignment horizontal="center" vertical="center"/>
    </xf>
    <xf numFmtId="181" fontId="3" fillId="0" borderId="19" xfId="0" applyNumberFormat="1" applyFont="1" applyBorder="1" applyAlignment="1" applyProtection="1">
      <alignment horizontal="center" vertical="center"/>
    </xf>
    <xf numFmtId="3" fontId="15" fillId="0" borderId="19" xfId="0" applyNumberFormat="1" applyFont="1" applyBorder="1" applyAlignment="1">
      <alignment horizontal="center" vertical="center"/>
    </xf>
    <xf numFmtId="3" fontId="3" fillId="0" borderId="19" xfId="0" applyNumberFormat="1" applyFont="1" applyBorder="1" applyAlignment="1">
      <alignment horizontal="center" vertical="center"/>
    </xf>
    <xf numFmtId="177" fontId="28"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7" fillId="0" borderId="0" xfId="0" applyFont="1" applyBorder="1" applyAlignment="1">
      <alignment horizontal="center"/>
    </xf>
    <xf numFmtId="0" fontId="52" fillId="0" borderId="0" xfId="0" applyFont="1" applyBorder="1" applyAlignment="1">
      <alignment horizontal="justify" vertical="center" wrapText="1"/>
    </xf>
    <xf numFmtId="0" fontId="25" fillId="0" borderId="0" xfId="1882" applyFont="1" applyBorder="1" applyProtection="1"/>
    <xf numFmtId="0" fontId="15" fillId="0" borderId="0" xfId="0" applyFont="1" applyFill="1" applyBorder="1"/>
    <xf numFmtId="4" fontId="106" fillId="0" borderId="0" xfId="0" applyNumberFormat="1" applyFont="1" applyFill="1" applyBorder="1"/>
    <xf numFmtId="0" fontId="3" fillId="0" borderId="0" xfId="0" applyFont="1" applyFill="1" applyAlignment="1"/>
    <xf numFmtId="0" fontId="3" fillId="0" borderId="0" xfId="0" applyFont="1" applyFill="1"/>
    <xf numFmtId="0" fontId="105" fillId="0" borderId="0" xfId="0" applyFont="1" applyFill="1"/>
    <xf numFmtId="172" fontId="3" fillId="0" borderId="0" xfId="0" applyNumberFormat="1" applyFont="1"/>
    <xf numFmtId="0" fontId="107" fillId="0" borderId="0" xfId="1136" applyFont="1" applyBorder="1" applyAlignment="1" applyProtection="1">
      <alignment horizontal="center" vertical="center"/>
    </xf>
    <xf numFmtId="0" fontId="108" fillId="0" borderId="0" xfId="0" applyFont="1" applyAlignment="1">
      <alignment horizontal="center" vertical="center" readingOrder="1"/>
    </xf>
    <xf numFmtId="4" fontId="104" fillId="0" borderId="0" xfId="0" applyNumberFormat="1" applyFont="1" applyFill="1"/>
    <xf numFmtId="0" fontId="15" fillId="0" borderId="0" xfId="0" applyNumberFormat="1" applyFont="1" applyFill="1" applyBorder="1"/>
    <xf numFmtId="0" fontId="15" fillId="0" borderId="0" xfId="0" applyNumberFormat="1" applyFont="1"/>
    <xf numFmtId="0" fontId="3" fillId="0" borderId="0" xfId="0" applyFont="1" applyFill="1" applyBorder="1"/>
    <xf numFmtId="0" fontId="23" fillId="0" borderId="0" xfId="1152" applyNumberFormat="1" applyFont="1" applyFill="1" applyBorder="1"/>
    <xf numFmtId="192" fontId="15" fillId="0" borderId="0" xfId="0" applyNumberFormat="1" applyFont="1" applyBorder="1"/>
    <xf numFmtId="194" fontId="15" fillId="0" borderId="0" xfId="0" applyNumberFormat="1" applyFont="1"/>
    <xf numFmtId="0" fontId="103" fillId="0" borderId="0" xfId="0" applyFont="1" applyBorder="1" applyAlignment="1">
      <alignment horizontal="center" wrapText="1"/>
    </xf>
    <xf numFmtId="0" fontId="57" fillId="0" borderId="0" xfId="1265" applyFont="1" applyAlignment="1" applyProtection="1">
      <alignment horizontal="right" wrapText="1" readingOrder="1"/>
      <protection locked="0"/>
    </xf>
    <xf numFmtId="0" fontId="30" fillId="0" borderId="0" xfId="0" applyFont="1" applyFill="1"/>
    <xf numFmtId="0" fontId="25" fillId="0" borderId="0" xfId="0" applyFont="1" applyFill="1"/>
    <xf numFmtId="180" fontId="25" fillId="0" borderId="0" xfId="0" applyNumberFormat="1" applyFont="1" applyFill="1"/>
    <xf numFmtId="0" fontId="25" fillId="0" borderId="0" xfId="0" applyFont="1" applyFill="1" applyAlignment="1"/>
    <xf numFmtId="0" fontId="0" fillId="0" borderId="0" xfId="0" applyFill="1"/>
    <xf numFmtId="0" fontId="86" fillId="0" borderId="0" xfId="0" applyFont="1"/>
    <xf numFmtId="0" fontId="86" fillId="0" borderId="0" xfId="0" applyFont="1" applyFill="1" applyAlignment="1"/>
    <xf numFmtId="3" fontId="3" fillId="0" borderId="19" xfId="0" applyNumberFormat="1" applyFont="1" applyBorder="1" applyAlignment="1">
      <alignment horizontal="center"/>
    </xf>
    <xf numFmtId="193" fontId="58" fillId="0" borderId="0" xfId="0" applyNumberFormat="1" applyFont="1" applyFill="1" applyBorder="1" applyAlignment="1">
      <alignment vertical="top" wrapText="1"/>
    </xf>
    <xf numFmtId="173" fontId="3" fillId="0" borderId="19" xfId="0" applyNumberFormat="1" applyFont="1" applyFill="1" applyBorder="1" applyAlignment="1">
      <alignment horizontal="center" wrapText="1"/>
    </xf>
    <xf numFmtId="173" fontId="3" fillId="0" borderId="21" xfId="0" applyNumberFormat="1" applyFont="1" applyBorder="1" applyAlignment="1">
      <alignment horizontal="center" vertical="center"/>
    </xf>
    <xf numFmtId="0" fontId="3" fillId="0" borderId="19" xfId="0" applyFont="1" applyFill="1" applyBorder="1" applyAlignment="1">
      <alignment horizontal="left" vertical="center"/>
    </xf>
    <xf numFmtId="171" fontId="3" fillId="0" borderId="19" xfId="0" applyNumberFormat="1" applyFon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0" borderId="0" xfId="1882" quotePrefix="1" applyFont="1" applyFill="1" applyBorder="1" applyAlignment="1">
      <alignment vertical="center"/>
    </xf>
    <xf numFmtId="170" fontId="15" fillId="0" borderId="0" xfId="0" applyNumberFormat="1" applyFont="1" applyBorder="1" applyAlignment="1">
      <alignment vertical="center"/>
    </xf>
    <xf numFmtId="196" fontId="61" fillId="53" borderId="0" xfId="1267" applyNumberFormat="1" applyFont="1" applyFill="1" applyBorder="1" applyAlignment="1" applyProtection="1">
      <alignment horizontal="right" vertical="top" wrapText="1" readingOrder="1"/>
      <protection locked="0"/>
    </xf>
    <xf numFmtId="0" fontId="60" fillId="0" borderId="0" xfId="1267" applyFont="1" applyBorder="1" applyAlignment="1" applyProtection="1">
      <alignment horizontal="center" vertical="top" wrapText="1" readingOrder="1"/>
      <protection locked="0"/>
    </xf>
    <xf numFmtId="170" fontId="15" fillId="0" borderId="0" xfId="0" applyNumberFormat="1" applyFont="1" applyBorder="1"/>
    <xf numFmtId="0" fontId="15" fillId="0" borderId="0" xfId="0" applyNumberFormat="1" applyFont="1" applyBorder="1"/>
    <xf numFmtId="195" fontId="61" fillId="53" borderId="0" xfId="1267" applyNumberFormat="1" applyFont="1" applyFill="1" applyBorder="1" applyAlignment="1" applyProtection="1">
      <alignment horizontal="right" vertical="top" wrapText="1" readingOrder="1"/>
      <protection locked="0"/>
    </xf>
    <xf numFmtId="9" fontId="23" fillId="0" borderId="0" xfId="1900" applyFont="1" applyFill="1" applyBorder="1" applyAlignment="1">
      <alignment vertical="center"/>
    </xf>
    <xf numFmtId="170" fontId="15" fillId="0" borderId="0" xfId="0" applyNumberFormat="1" applyFont="1" applyFill="1" applyBorder="1" applyAlignment="1">
      <alignment vertical="center"/>
    </xf>
    <xf numFmtId="193" fontId="58" fillId="0" borderId="0" xfId="1249" applyNumberFormat="1" applyFont="1" applyFill="1" applyBorder="1" applyAlignment="1">
      <alignment vertical="top" wrapText="1"/>
    </xf>
    <xf numFmtId="193" fontId="103" fillId="0" borderId="0" xfId="0" applyNumberFormat="1" applyFont="1" applyBorder="1" applyAlignment="1">
      <alignment wrapText="1"/>
    </xf>
    <xf numFmtId="195" fontId="61" fillId="0" borderId="0" xfId="1267" applyNumberFormat="1" applyFont="1" applyFill="1" applyBorder="1" applyAlignment="1" applyProtection="1">
      <alignment horizontal="right" vertical="top" wrapText="1" readingOrder="1"/>
      <protection locked="0"/>
    </xf>
    <xf numFmtId="195" fontId="60"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0" fillId="0" borderId="0" xfId="1267" applyFont="1" applyFill="1" applyBorder="1" applyAlignment="1" applyProtection="1">
      <alignment horizontal="center" vertical="top" wrapText="1" readingOrder="1"/>
      <protection locked="0"/>
    </xf>
    <xf numFmtId="196" fontId="61"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Alignment="1">
      <alignment vertical="center"/>
    </xf>
    <xf numFmtId="170" fontId="15" fillId="0" borderId="0" xfId="0" applyNumberFormat="1" applyFont="1" applyFill="1" applyAlignment="1">
      <alignment vertical="center"/>
    </xf>
    <xf numFmtId="0" fontId="61" fillId="0" borderId="0" xfId="1267" applyFont="1" applyFill="1" applyBorder="1" applyAlignment="1" applyProtection="1">
      <alignment vertical="top" wrapText="1" readingOrder="1"/>
      <protection locked="0"/>
    </xf>
    <xf numFmtId="196" fontId="60" fillId="0" borderId="0" xfId="1267" applyNumberFormat="1" applyFont="1" applyFill="1" applyBorder="1" applyAlignment="1" applyProtection="1">
      <alignment horizontal="right" vertical="top" wrapText="1" readingOrder="1"/>
      <protection locked="0"/>
    </xf>
    <xf numFmtId="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0" fontId="30" fillId="0" borderId="0" xfId="0" applyFont="1" applyFill="1" applyBorder="1" applyAlignment="1">
      <alignment vertical="center"/>
    </xf>
    <xf numFmtId="0" fontId="3" fillId="0" borderId="0" xfId="0" applyFont="1" applyFill="1" applyBorder="1" applyAlignment="1">
      <alignment vertical="center"/>
    </xf>
    <xf numFmtId="9" fontId="27" fillId="0" borderId="0" xfId="1900" applyFont="1" applyFill="1" applyBorder="1" applyAlignment="1">
      <alignment vertical="center"/>
    </xf>
    <xf numFmtId="0" fontId="110" fillId="0" borderId="0" xfId="0" applyFont="1"/>
    <xf numFmtId="0" fontId="111" fillId="0" borderId="0" xfId="0" applyFont="1"/>
    <xf numFmtId="0" fontId="90" fillId="0" borderId="0" xfId="0" applyFont="1" applyBorder="1" applyAlignment="1"/>
    <xf numFmtId="170" fontId="110" fillId="0" borderId="0" xfId="0" applyNumberFormat="1" applyFont="1" applyBorder="1"/>
    <xf numFmtId="0" fontId="112" fillId="0" borderId="0" xfId="1224" applyFont="1" applyAlignment="1">
      <alignment vertical="center"/>
    </xf>
    <xf numFmtId="0" fontId="90" fillId="0" borderId="0" xfId="0" applyFont="1" applyFill="1"/>
    <xf numFmtId="0" fontId="3" fillId="0" borderId="0" xfId="0" applyFont="1" applyAlignment="1">
      <alignment wrapText="1"/>
    </xf>
    <xf numFmtId="173" fontId="0" fillId="0" borderId="0" xfId="0" applyNumberFormat="1"/>
    <xf numFmtId="0" fontId="111" fillId="0" borderId="0" xfId="0" applyFont="1" applyAlignment="1">
      <alignment vertical="center"/>
    </xf>
    <xf numFmtId="9" fontId="89" fillId="0" borderId="0" xfId="0" applyNumberFormat="1" applyFont="1"/>
    <xf numFmtId="0" fontId="113" fillId="53" borderId="0" xfId="0" applyFont="1" applyFill="1" applyAlignment="1">
      <alignment horizontal="right" vertical="center" wrapText="1"/>
    </xf>
    <xf numFmtId="199" fontId="3" fillId="0" borderId="0" xfId="0" applyNumberFormat="1" applyFont="1"/>
    <xf numFmtId="0" fontId="114" fillId="0" borderId="0" xfId="0" applyFont="1"/>
    <xf numFmtId="0" fontId="105" fillId="0" borderId="0" xfId="0" applyNumberFormat="1" applyFont="1" applyBorder="1"/>
    <xf numFmtId="0" fontId="3" fillId="0" borderId="19" xfId="0" applyNumberFormat="1" applyFont="1" applyBorder="1" applyAlignment="1">
      <alignment horizontal="left"/>
    </xf>
    <xf numFmtId="0" fontId="0" fillId="0" borderId="0" xfId="0" applyNumberFormat="1" applyBorder="1"/>
    <xf numFmtId="0" fontId="86" fillId="0" borderId="0" xfId="0" applyFont="1" applyFill="1" applyBorder="1" applyAlignment="1"/>
    <xf numFmtId="0" fontId="105" fillId="0" borderId="0" xfId="0" applyFont="1" applyFill="1" applyBorder="1" applyAlignment="1"/>
    <xf numFmtId="200" fontId="15" fillId="0" borderId="0" xfId="0" applyNumberFormat="1" applyFont="1"/>
    <xf numFmtId="0" fontId="115" fillId="0" borderId="0" xfId="0" applyFont="1" applyAlignment="1">
      <alignment horizontal="right" vertical="center" wrapText="1"/>
    </xf>
    <xf numFmtId="193" fontId="65" fillId="0" borderId="0" xfId="0" applyNumberFormat="1" applyFont="1" applyFill="1" applyBorder="1" applyAlignment="1">
      <alignment vertical="top" wrapText="1"/>
    </xf>
    <xf numFmtId="3" fontId="3" fillId="0" borderId="0" xfId="0" applyNumberFormat="1" applyFont="1"/>
    <xf numFmtId="0" fontId="116" fillId="0" borderId="0" xfId="0" applyNumberFormat="1" applyFont="1" applyBorder="1"/>
    <xf numFmtId="0" fontId="105" fillId="0" borderId="0" xfId="0" applyFont="1" applyBorder="1" applyAlignment="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3" fillId="0" borderId="0" xfId="0" applyFont="1" applyBorder="1" applyAlignment="1"/>
    <xf numFmtId="0" fontId="86" fillId="0" borderId="0" xfId="0" applyFont="1" applyBorder="1" applyAlignment="1"/>
    <xf numFmtId="0" fontId="86" fillId="0" borderId="0" xfId="0" applyFont="1" applyBorder="1"/>
    <xf numFmtId="0" fontId="86"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3" fillId="0" borderId="0" xfId="0" applyFont="1" applyBorder="1" applyAlignment="1">
      <alignment vertical="center" wrapText="1"/>
    </xf>
    <xf numFmtId="177" fontId="15" fillId="0" borderId="0" xfId="0" applyNumberFormat="1" applyFont="1" applyFill="1" applyBorder="1"/>
    <xf numFmtId="4" fontId="104" fillId="0" borderId="0" xfId="0" applyNumberFormat="1" applyFont="1" applyBorder="1"/>
    <xf numFmtId="0" fontId="25" fillId="0" borderId="0" xfId="0" applyNumberFormat="1" applyFont="1"/>
    <xf numFmtId="0" fontId="28" fillId="0" borderId="0" xfId="1152" applyNumberFormat="1"/>
    <xf numFmtId="0" fontId="0" fillId="0" borderId="0" xfId="0" applyAlignment="1"/>
    <xf numFmtId="0" fontId="15" fillId="0" borderId="0" xfId="0" applyFont="1" applyBorder="1" applyAlignment="1"/>
    <xf numFmtId="0" fontId="91" fillId="0" borderId="0" xfId="0" applyFont="1" applyAlignment="1"/>
    <xf numFmtId="0" fontId="105" fillId="0" borderId="0" xfId="0" applyFont="1" applyBorder="1" applyAlignment="1">
      <alignment horizontal="left"/>
    </xf>
    <xf numFmtId="0" fontId="114" fillId="0" borderId="0" xfId="0" applyNumberFormat="1" applyFont="1" applyBorder="1"/>
    <xf numFmtId="177" fontId="105"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6" fillId="0" borderId="0" xfId="0" applyNumberFormat="1" applyFont="1"/>
    <xf numFmtId="0" fontId="118" fillId="0" borderId="0" xfId="0" applyFont="1" applyAlignment="1" applyProtection="1">
      <alignment horizontal="right" wrapText="1" readingOrder="1"/>
      <protection locked="0"/>
    </xf>
    <xf numFmtId="0" fontId="118" fillId="0" borderId="0" xfId="0" applyFont="1" applyAlignment="1" applyProtection="1">
      <alignment wrapText="1" readingOrder="1"/>
      <protection locked="0"/>
    </xf>
    <xf numFmtId="4" fontId="118" fillId="0" borderId="0" xfId="0" applyNumberFormat="1" applyFont="1" applyAlignment="1" applyProtection="1">
      <alignment wrapText="1" readingOrder="1"/>
      <protection locked="0"/>
    </xf>
    <xf numFmtId="10" fontId="15" fillId="0" borderId="0" xfId="0" applyNumberFormat="1" applyFont="1"/>
    <xf numFmtId="9" fontId="95" fillId="0" borderId="0" xfId="1224" applyNumberFormat="1" applyFont="1" applyAlignment="1">
      <alignment vertical="center"/>
    </xf>
    <xf numFmtId="0" fontId="15"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9" fillId="0" borderId="0" xfId="0" applyFont="1" applyFill="1" applyBorder="1" applyAlignment="1">
      <alignment vertical="top" wrapText="1"/>
    </xf>
    <xf numFmtId="0" fontId="120" fillId="0" borderId="19" xfId="0" applyFont="1" applyFill="1" applyBorder="1" applyAlignment="1">
      <alignment horizontal="center" vertical="center" wrapText="1"/>
    </xf>
    <xf numFmtId="0" fontId="89" fillId="0" borderId="0" xfId="0" applyFont="1" applyAlignment="1"/>
    <xf numFmtId="3" fontId="3" fillId="0" borderId="0" xfId="1165" applyNumberFormat="1" applyFont="1" applyFill="1" applyBorder="1" applyAlignment="1">
      <alignment horizontal="center" vertical="center"/>
    </xf>
    <xf numFmtId="173" fontId="3" fillId="0" borderId="0" xfId="1165" applyNumberFormat="1" applyFont="1" applyFill="1" applyBorder="1" applyAlignment="1">
      <alignment horizontal="center" vertical="center"/>
    </xf>
    <xf numFmtId="0" fontId="3" fillId="0" borderId="0" xfId="1882" applyFont="1" applyFill="1" applyBorder="1" applyAlignment="1">
      <alignment vertical="center"/>
    </xf>
    <xf numFmtId="0" fontId="110" fillId="0" borderId="0" xfId="0" applyFont="1" applyBorder="1"/>
    <xf numFmtId="182" fontId="15" fillId="0" borderId="0" xfId="0" applyNumberFormat="1" applyFont="1" applyAlignment="1">
      <alignment vertical="center"/>
    </xf>
    <xf numFmtId="0" fontId="30" fillId="0" borderId="0" xfId="0" applyFont="1" applyFill="1" applyBorder="1" applyAlignment="1">
      <alignment horizontal="center"/>
    </xf>
    <xf numFmtId="0" fontId="30" fillId="0" borderId="0" xfId="0" applyFont="1" applyFill="1" applyBorder="1" applyAlignment="1">
      <alignment horizontal="center" vertical="center" wrapText="1"/>
    </xf>
    <xf numFmtId="0" fontId="3" fillId="0" borderId="19" xfId="0" applyFont="1" applyFill="1" applyBorder="1" applyAlignment="1">
      <alignment horizontal="center"/>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17" fontId="121" fillId="0" borderId="0" xfId="1225" applyNumberFormat="1" applyFont="1" applyAlignment="1">
      <alignment horizontal="left" vertical="center"/>
    </xf>
    <xf numFmtId="0" fontId="30" fillId="0" borderId="0" xfId="1225" applyFont="1" applyAlignment="1">
      <alignment vertical="center"/>
    </xf>
    <xf numFmtId="3" fontId="111" fillId="0" borderId="0" xfId="0" applyNumberFormat="1" applyFont="1"/>
    <xf numFmtId="0" fontId="30" fillId="0" borderId="19" xfId="0" applyFont="1" applyBorder="1" applyAlignment="1">
      <alignment horizontal="center" vertical="center" wrapText="1"/>
    </xf>
    <xf numFmtId="0" fontId="89" fillId="0" borderId="0" xfId="0" applyFont="1" applyAlignment="1">
      <alignment wrapText="1"/>
    </xf>
    <xf numFmtId="4" fontId="89" fillId="0" borderId="0" xfId="0" applyNumberFormat="1" applyFont="1"/>
    <xf numFmtId="4" fontId="111" fillId="0" borderId="0" xfId="0" applyNumberFormat="1" applyFont="1"/>
    <xf numFmtId="0" fontId="57" fillId="0" borderId="0" xfId="1241" applyFont="1" applyAlignment="1" applyProtection="1">
      <alignment horizontal="right" vertical="top" wrapText="1" readingOrder="1"/>
      <protection locked="0"/>
    </xf>
    <xf numFmtId="0" fontId="57" fillId="0" borderId="0" xfId="1241" applyFont="1" applyAlignment="1" applyProtection="1">
      <alignment vertical="top" wrapText="1" readingOrder="1"/>
      <protection locked="0"/>
    </xf>
    <xf numFmtId="0" fontId="3" fillId="0" borderId="0" xfId="1241" applyAlignment="1">
      <alignment wrapText="1" readingOrder="1"/>
    </xf>
    <xf numFmtId="0" fontId="3" fillId="0" borderId="0" xfId="1241" applyAlignment="1">
      <alignment wrapText="1"/>
    </xf>
    <xf numFmtId="201" fontId="89" fillId="0" borderId="0" xfId="0" applyNumberFormat="1" applyFont="1"/>
    <xf numFmtId="0" fontId="3" fillId="0" borderId="0" xfId="1232" applyAlignment="1">
      <alignment wrapText="1"/>
    </xf>
    <xf numFmtId="0" fontId="57" fillId="0" borderId="0" xfId="1232" applyFont="1" applyAlignment="1" applyProtection="1">
      <alignment horizontal="right" vertical="top" wrapText="1" readingOrder="1"/>
      <protection locked="0"/>
    </xf>
    <xf numFmtId="4" fontId="89" fillId="0" borderId="0" xfId="0" applyNumberFormat="1" applyFont="1" applyFill="1"/>
    <xf numFmtId="0" fontId="89" fillId="0" borderId="0" xfId="0" applyFont="1" applyFill="1" applyAlignment="1">
      <alignment wrapText="1"/>
    </xf>
    <xf numFmtId="4" fontId="89" fillId="0" borderId="0" xfId="0" applyNumberFormat="1" applyFont="1" applyFill="1" applyAlignment="1">
      <alignment wrapText="1"/>
    </xf>
    <xf numFmtId="199" fontId="89" fillId="0" borderId="0" xfId="0" applyNumberFormat="1" applyFont="1" applyFill="1"/>
    <xf numFmtId="0" fontId="89" fillId="0" borderId="0" xfId="0" applyFont="1" applyFill="1"/>
    <xf numFmtId="170" fontId="90" fillId="0" borderId="0" xfId="0" applyNumberFormat="1" applyFont="1" applyBorder="1"/>
    <xf numFmtId="3" fontId="90" fillId="0" borderId="0" xfId="0" applyNumberFormat="1" applyFont="1" applyBorder="1" applyAlignment="1"/>
    <xf numFmtId="0" fontId="90" fillId="0" borderId="0" xfId="0" applyFont="1" applyAlignment="1"/>
    <xf numFmtId="0" fontId="30" fillId="53" borderId="19" xfId="0" applyFont="1" applyFill="1" applyBorder="1" applyAlignment="1">
      <alignment horizontal="center" vertical="center" wrapText="1"/>
    </xf>
    <xf numFmtId="0" fontId="117" fillId="0" borderId="0" xfId="0" applyFont="1" applyFill="1" applyBorder="1"/>
    <xf numFmtId="173" fontId="105" fillId="0" borderId="0" xfId="0" applyNumberFormat="1" applyFont="1" applyFill="1" applyBorder="1"/>
    <xf numFmtId="4" fontId="105" fillId="0" borderId="0" xfId="0" applyNumberFormat="1" applyFont="1" applyFill="1" applyBorder="1" applyAlignment="1">
      <alignment horizontal="center" wrapText="1"/>
    </xf>
    <xf numFmtId="0" fontId="25" fillId="0" borderId="0" xfId="0" applyFont="1" applyBorder="1" applyAlignment="1">
      <alignment horizontal="left" vertical="top" wrapText="1"/>
    </xf>
    <xf numFmtId="9" fontId="3" fillId="0" borderId="0" xfId="0" applyNumberFormat="1" applyFont="1"/>
    <xf numFmtId="4" fontId="25"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2" fillId="0" borderId="0" xfId="0" applyFont="1" applyBorder="1" applyAlignment="1">
      <alignment horizontal="center"/>
    </xf>
    <xf numFmtId="3" fontId="122" fillId="0" borderId="0" xfId="0" applyNumberFormat="1" applyFont="1" applyBorder="1"/>
    <xf numFmtId="170" fontId="122" fillId="0" borderId="0" xfId="0" applyNumberFormat="1" applyFont="1" applyBorder="1"/>
    <xf numFmtId="0" fontId="86" fillId="0" borderId="19" xfId="0" applyFont="1" applyFill="1" applyBorder="1" applyAlignment="1">
      <alignment horizontal="left"/>
    </xf>
    <xf numFmtId="0" fontId="86" fillId="0" borderId="19" xfId="0" applyFont="1" applyFill="1" applyBorder="1" applyAlignment="1">
      <alignment horizontal="left" wrapText="1"/>
    </xf>
    <xf numFmtId="9" fontId="0" fillId="0" borderId="0" xfId="0" applyNumberFormat="1"/>
    <xf numFmtId="4" fontId="0" fillId="0" borderId="0" xfId="0" applyNumberFormat="1"/>
    <xf numFmtId="0" fontId="30" fillId="0" borderId="19" xfId="0" applyFont="1" applyBorder="1" applyAlignment="1">
      <alignment horizontal="center" vertical="center"/>
    </xf>
    <xf numFmtId="176" fontId="30" fillId="0" borderId="19" xfId="1153" applyNumberFormat="1" applyFont="1" applyBorder="1" applyAlignment="1">
      <alignment horizontal="center" vertical="center" wrapText="1"/>
    </xf>
    <xf numFmtId="202" fontId="28" fillId="0" borderId="0" xfId="1153" applyNumberFormat="1" applyAlignment="1">
      <alignment vertical="center"/>
    </xf>
    <xf numFmtId="3" fontId="3" fillId="0" borderId="0" xfId="1153" applyNumberFormat="1" applyFont="1" applyFill="1" applyBorder="1" applyAlignment="1">
      <alignment vertical="center"/>
    </xf>
    <xf numFmtId="3" fontId="3" fillId="0" borderId="0" xfId="0" applyNumberFormat="1" applyFont="1" applyBorder="1" applyAlignment="1">
      <alignment vertical="center"/>
    </xf>
    <xf numFmtId="0" fontId="67" fillId="0" borderId="0" xfId="0" applyFont="1" applyAlignment="1">
      <alignment vertical="center"/>
    </xf>
    <xf numFmtId="0" fontId="3" fillId="0" borderId="19" xfId="0" quotePrefix="1" applyFont="1" applyFill="1" applyBorder="1" applyAlignment="1">
      <alignment vertical="center"/>
    </xf>
    <xf numFmtId="3" fontId="3" fillId="0" borderId="19" xfId="1153" applyNumberFormat="1" applyFont="1" applyFill="1" applyBorder="1" applyAlignment="1">
      <alignment horizontal="center" vertical="center"/>
    </xf>
    <xf numFmtId="172" fontId="123" fillId="0" borderId="0" xfId="1900" applyNumberFormat="1" applyFont="1" applyAlignment="1">
      <alignment vertical="center"/>
    </xf>
    <xf numFmtId="170" fontId="89" fillId="0" borderId="0" xfId="0" applyNumberFormat="1" applyFont="1" applyAlignment="1">
      <alignment vertical="center"/>
    </xf>
    <xf numFmtId="0" fontId="89" fillId="0" borderId="0" xfId="0" quotePrefix="1" applyFont="1" applyFill="1" applyBorder="1" applyAlignment="1">
      <alignment vertical="center"/>
    </xf>
    <xf numFmtId="3" fontId="89" fillId="0" borderId="0" xfId="1153" applyNumberFormat="1" applyFont="1" applyFill="1" applyBorder="1" applyAlignment="1">
      <alignment vertical="center"/>
    </xf>
    <xf numFmtId="0" fontId="3" fillId="0" borderId="19" xfId="0" applyFont="1" applyBorder="1" applyAlignment="1">
      <alignment vertical="center"/>
    </xf>
    <xf numFmtId="173" fontId="89" fillId="0" borderId="0" xfId="0" applyNumberFormat="1" applyFont="1" applyFill="1" applyBorder="1" applyAlignment="1">
      <alignment vertical="center"/>
    </xf>
    <xf numFmtId="170" fontId="89" fillId="0" borderId="0" xfId="0" applyNumberFormat="1" applyFont="1" applyBorder="1" applyAlignment="1">
      <alignment vertical="center"/>
    </xf>
    <xf numFmtId="0" fontId="89" fillId="0" borderId="0" xfId="0" applyFont="1" applyBorder="1" applyAlignment="1">
      <alignment vertical="center"/>
    </xf>
    <xf numFmtId="0" fontId="3" fillId="0" borderId="19" xfId="0" applyFont="1" applyFill="1" applyBorder="1" applyAlignment="1">
      <alignment vertical="center"/>
    </xf>
    <xf numFmtId="3" fontId="89" fillId="0" borderId="0" xfId="0" quotePrefix="1" applyNumberFormat="1" applyFont="1" applyFill="1" applyBorder="1" applyAlignment="1">
      <alignment vertical="center"/>
    </xf>
    <xf numFmtId="182" fontId="89" fillId="0" borderId="0" xfId="0" applyNumberFormat="1" applyFont="1" applyBorder="1" applyAlignment="1">
      <alignment vertical="center"/>
    </xf>
    <xf numFmtId="0" fontId="3" fillId="0" borderId="0" xfId="0" applyFont="1" applyBorder="1" applyAlignment="1">
      <alignment vertical="center"/>
    </xf>
    <xf numFmtId="0" fontId="90" fillId="0" borderId="0" xfId="0" applyFont="1" applyBorder="1" applyAlignment="1" applyProtection="1"/>
    <xf numFmtId="0" fontId="89"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3" fontId="3" fillId="0" borderId="0" xfId="0" applyNumberFormat="1" applyFont="1" applyAlignment="1">
      <alignment vertical="center"/>
    </xf>
    <xf numFmtId="170" fontId="3" fillId="0" borderId="0" xfId="0" applyNumberFormat="1" applyFont="1" applyFill="1" applyAlignment="1">
      <alignment vertical="center"/>
    </xf>
    <xf numFmtId="0" fontId="3" fillId="0" borderId="0" xfId="0" applyFont="1" applyFill="1" applyAlignment="1">
      <alignment vertical="center"/>
    </xf>
    <xf numFmtId="0" fontId="30" fillId="0" borderId="0" xfId="0" applyFont="1" applyFill="1" applyAlignment="1">
      <alignment vertical="center"/>
    </xf>
    <xf numFmtId="3" fontId="3"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11" fillId="0" borderId="0" xfId="0" applyFont="1" applyBorder="1" applyAlignment="1">
      <alignment vertical="center"/>
    </xf>
    <xf numFmtId="0" fontId="124" fillId="0" borderId="0" xfId="0" applyFont="1"/>
    <xf numFmtId="0" fontId="124" fillId="0" borderId="0" xfId="0" applyFont="1" applyBorder="1"/>
    <xf numFmtId="0" fontId="89" fillId="0" borderId="0"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89"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wrapText="1"/>
    </xf>
    <xf numFmtId="187" fontId="89" fillId="0" borderId="0" xfId="1152" applyNumberFormat="1" applyFont="1" applyFill="1" applyBorder="1" applyAlignment="1">
      <alignment horizontal="center" vertical="center" wrapText="1"/>
    </xf>
    <xf numFmtId="187" fontId="111" fillId="0" borderId="0" xfId="1152" applyNumberFormat="1" applyFont="1" applyFill="1" applyBorder="1" applyAlignment="1">
      <alignment horizontal="center" vertical="center" wrapText="1"/>
    </xf>
    <xf numFmtId="3" fontId="111" fillId="0" borderId="0" xfId="1252" applyNumberFormat="1" applyFont="1" applyFill="1" applyBorder="1" applyAlignment="1" applyProtection="1">
      <alignment horizontal="right"/>
    </xf>
    <xf numFmtId="0" fontId="111" fillId="0" borderId="0" xfId="0" applyFont="1" applyFill="1" applyBorder="1" applyAlignment="1">
      <alignment horizontal="center"/>
    </xf>
    <xf numFmtId="0" fontId="3" fillId="0" borderId="19" xfId="0" applyFont="1" applyFill="1" applyBorder="1" applyAlignment="1">
      <alignment horizontal="center" wrapText="1"/>
    </xf>
    <xf numFmtId="0" fontId="25" fillId="0" borderId="23" xfId="0" applyFont="1" applyFill="1" applyBorder="1" applyAlignment="1">
      <alignment wrapText="1"/>
    </xf>
    <xf numFmtId="3" fontId="3" fillId="0" borderId="19"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187" fontId="3" fillId="0" borderId="19" xfId="1152" applyNumberFormat="1" applyFont="1" applyFill="1" applyBorder="1" applyAlignment="1">
      <alignment horizontal="left" vertical="center"/>
    </xf>
    <xf numFmtId="3" fontId="89" fillId="0" borderId="0" xfId="0" applyNumberFormat="1" applyFont="1" applyFill="1" applyBorder="1"/>
    <xf numFmtId="3" fontId="111" fillId="0" borderId="0" xfId="0" applyNumberFormat="1" applyFont="1" applyFill="1" applyBorder="1" applyAlignment="1">
      <alignment horizontal="center"/>
    </xf>
    <xf numFmtId="0" fontId="125" fillId="0" borderId="0" xfId="0" applyFont="1" applyBorder="1" applyAlignment="1">
      <alignment horizontal="left" vertical="center" wrapText="1"/>
    </xf>
    <xf numFmtId="0" fontId="125" fillId="0" borderId="0" xfId="0" applyFont="1" applyBorder="1" applyAlignment="1">
      <alignment horizontal="left"/>
    </xf>
    <xf numFmtId="0" fontId="125" fillId="0" borderId="0" xfId="0" applyFont="1" applyBorder="1" applyAlignment="1">
      <alignment horizontal="left" wrapText="1"/>
    </xf>
    <xf numFmtId="0" fontId="126" fillId="0" borderId="0" xfId="0" applyFont="1" applyBorder="1" applyAlignment="1">
      <alignment horizontal="left" wrapText="1"/>
    </xf>
    <xf numFmtId="0" fontId="111" fillId="0" borderId="0" xfId="0" applyFont="1" applyFill="1"/>
    <xf numFmtId="0" fontId="30" fillId="0" borderId="19" xfId="0" applyFont="1" applyFill="1" applyBorder="1" applyAlignment="1" applyProtection="1">
      <alignment horizontal="center" vertical="center" wrapText="1"/>
    </xf>
    <xf numFmtId="0" fontId="124" fillId="0" borderId="0" xfId="0" applyFont="1" applyFill="1" applyBorder="1"/>
    <xf numFmtId="4" fontId="124" fillId="0" borderId="0" xfId="0" applyNumberFormat="1" applyFont="1" applyFill="1" applyBorder="1"/>
    <xf numFmtId="172" fontId="27" fillId="0" borderId="19" xfId="1900" applyNumberFormat="1" applyFont="1" applyFill="1" applyBorder="1" applyAlignment="1" applyProtection="1">
      <alignment horizontal="center" vertical="center"/>
    </xf>
    <xf numFmtId="182" fontId="89" fillId="0" borderId="0" xfId="0" applyNumberFormat="1" applyFont="1" applyFill="1"/>
    <xf numFmtId="0" fontId="30" fillId="0" borderId="19" xfId="0" applyFont="1" applyBorder="1" applyAlignment="1" applyProtection="1">
      <alignment horizontal="center" vertical="center"/>
    </xf>
    <xf numFmtId="172" fontId="27" fillId="53" borderId="19" xfId="1900" applyNumberFormat="1" applyFont="1" applyFill="1" applyBorder="1" applyAlignment="1" applyProtection="1">
      <alignment horizontal="center" vertical="center"/>
    </xf>
    <xf numFmtId="182" fontId="89" fillId="0" borderId="0" xfId="0" applyNumberFormat="1" applyFont="1"/>
    <xf numFmtId="4" fontId="124" fillId="0" borderId="0" xfId="0" applyNumberFormat="1" applyFont="1" applyBorder="1"/>
    <xf numFmtId="0" fontId="25" fillId="0" borderId="0" xfId="0" applyFont="1" applyBorder="1" applyProtection="1"/>
    <xf numFmtId="0" fontId="90" fillId="0" borderId="0" xfId="0" applyFont="1" applyAlignment="1" applyProtection="1">
      <alignment horizontal="right"/>
    </xf>
    <xf numFmtId="3" fontId="3" fillId="0" borderId="19" xfId="0" applyNumberFormat="1" applyFont="1" applyFill="1" applyBorder="1" applyAlignment="1">
      <alignment vertical="center"/>
    </xf>
    <xf numFmtId="203" fontId="27" fillId="0" borderId="0" xfId="0" applyNumberFormat="1" applyFont="1"/>
    <xf numFmtId="9" fontId="27" fillId="0" borderId="0" xfId="1900" applyNumberFormat="1" applyFont="1"/>
    <xf numFmtId="3" fontId="3" fillId="0" borderId="0" xfId="0" applyNumberFormat="1" applyFont="1" applyBorder="1"/>
    <xf numFmtId="3" fontId="25" fillId="0" borderId="0" xfId="0" applyNumberFormat="1" applyFont="1"/>
    <xf numFmtId="0" fontId="25" fillId="0" borderId="0" xfId="0" applyFont="1" applyAlignment="1">
      <alignment vertical="top" wrapText="1"/>
    </xf>
    <xf numFmtId="0" fontId="30" fillId="0" borderId="19" xfId="0" applyFont="1" applyFill="1" applyBorder="1" applyAlignment="1">
      <alignment horizontal="center" vertical="center"/>
    </xf>
    <xf numFmtId="0" fontId="86" fillId="0" borderId="0" xfId="0" applyFont="1" applyFill="1"/>
    <xf numFmtId="172" fontId="3" fillId="0" borderId="19" xfId="0" applyNumberFormat="1" applyFont="1" applyFill="1" applyBorder="1" applyAlignment="1">
      <alignment horizontal="center" vertical="center"/>
    </xf>
    <xf numFmtId="0" fontId="25" fillId="0" borderId="0" xfId="0" applyFont="1" applyFill="1" applyBorder="1"/>
    <xf numFmtId="0" fontId="91" fillId="0" borderId="0" xfId="0" applyFont="1" applyFill="1"/>
    <xf numFmtId="0" fontId="30" fillId="53" borderId="19" xfId="0" applyFont="1" applyFill="1" applyBorder="1" applyAlignment="1">
      <alignment horizontal="center" vertical="center"/>
    </xf>
    <xf numFmtId="3" fontId="3" fillId="53" borderId="19" xfId="0" applyNumberFormat="1" applyFont="1" applyFill="1" applyBorder="1" applyAlignment="1">
      <alignment horizontal="center" vertical="center"/>
    </xf>
    <xf numFmtId="0" fontId="124" fillId="0" borderId="0" xfId="0" applyFont="1" applyBorder="1" applyAlignment="1"/>
    <xf numFmtId="3" fontId="90" fillId="0" borderId="0" xfId="0" applyNumberFormat="1" applyFont="1"/>
    <xf numFmtId="0" fontId="30" fillId="0" borderId="0" xfId="0" applyFont="1" applyFill="1" applyBorder="1" applyAlignment="1">
      <alignment horizontal="center" vertical="center"/>
    </xf>
    <xf numFmtId="169" fontId="30" fillId="0" borderId="0"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17" fontId="127" fillId="0" borderId="0" xfId="0" applyNumberFormat="1" applyFont="1" applyBorder="1" applyAlignment="1">
      <alignment horizontal="center" wrapText="1"/>
    </xf>
    <xf numFmtId="0" fontId="25" fillId="0" borderId="0" xfId="0" applyFont="1" applyBorder="1" applyAlignment="1">
      <alignment vertical="center"/>
    </xf>
    <xf numFmtId="204" fontId="25" fillId="0" borderId="0" xfId="0" applyNumberFormat="1" applyFont="1" applyFill="1" applyBorder="1" applyAlignment="1">
      <alignment horizontal="center"/>
    </xf>
    <xf numFmtId="2" fontId="25" fillId="0" borderId="0" xfId="0" applyNumberFormat="1" applyFont="1" applyBorder="1" applyAlignment="1">
      <alignment horizontal="center"/>
    </xf>
    <xf numFmtId="2" fontId="25"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5" fillId="0" borderId="0" xfId="0" applyNumberFormat="1" applyFont="1"/>
    <xf numFmtId="172" fontId="23" fillId="0" borderId="0" xfId="1900" applyNumberFormat="1" applyFont="1"/>
    <xf numFmtId="17" fontId="115" fillId="0" borderId="24" xfId="0" applyNumberFormat="1" applyFont="1" applyBorder="1" applyAlignment="1">
      <alignment horizontal="center" vertical="center" wrapText="1"/>
    </xf>
    <xf numFmtId="0" fontId="115" fillId="0" borderId="25" xfId="0" applyFont="1" applyBorder="1" applyAlignment="1">
      <alignment horizontal="right" vertical="center" wrapText="1"/>
    </xf>
    <xf numFmtId="0" fontId="113" fillId="53" borderId="26" xfId="0" applyFont="1" applyFill="1" applyBorder="1" applyAlignment="1">
      <alignment horizontal="right" vertical="center" wrapText="1"/>
    </xf>
    <xf numFmtId="17" fontId="115" fillId="0" borderId="27" xfId="0" applyNumberFormat="1" applyFont="1" applyBorder="1" applyAlignment="1">
      <alignment horizontal="center" vertical="center" wrapText="1"/>
    </xf>
    <xf numFmtId="0" fontId="115" fillId="0" borderId="28" xfId="0" applyFont="1" applyBorder="1" applyAlignment="1">
      <alignment horizontal="right" vertical="center" wrapText="1"/>
    </xf>
    <xf numFmtId="0" fontId="30" fillId="0" borderId="19" xfId="0" applyFont="1" applyBorder="1" applyAlignment="1">
      <alignment horizontal="center" wrapText="1"/>
    </xf>
    <xf numFmtId="4" fontId="3" fillId="0" borderId="0" xfId="0" applyNumberFormat="1" applyFont="1" applyFill="1"/>
    <xf numFmtId="0" fontId="3" fillId="0" borderId="0" xfId="1238"/>
    <xf numFmtId="0" fontId="57" fillId="0" borderId="29" xfId="1238" applyFont="1" applyBorder="1" applyAlignment="1" applyProtection="1">
      <alignment horizontal="right" vertical="top" wrapText="1" readingOrder="1"/>
      <protection locked="0"/>
    </xf>
    <xf numFmtId="0" fontId="72" fillId="0" borderId="0" xfId="1238" applyFont="1" applyAlignment="1" applyProtection="1">
      <alignment horizontal="left" wrapText="1" readingOrder="1"/>
      <protection locked="0"/>
    </xf>
    <xf numFmtId="0" fontId="72" fillId="0" borderId="30" xfId="1238" applyFont="1" applyBorder="1" applyAlignment="1" applyProtection="1">
      <alignment horizontal="left" wrapText="1" readingOrder="1"/>
      <protection locked="0"/>
    </xf>
    <xf numFmtId="0" fontId="73" fillId="0" borderId="0" xfId="1238" applyFont="1" applyAlignment="1" applyProtection="1">
      <alignment horizontal="center" wrapText="1" readingOrder="2"/>
      <protection locked="0"/>
    </xf>
    <xf numFmtId="0" fontId="57" fillId="0" borderId="0" xfId="0" applyFont="1" applyAlignment="1" applyProtection="1">
      <alignment horizontal="right" vertical="top" wrapText="1" readingOrder="1"/>
      <protection locked="0"/>
    </xf>
    <xf numFmtId="0" fontId="57" fillId="0" borderId="0" xfId="0" applyFont="1" applyAlignment="1" applyProtection="1">
      <alignment vertical="top" wrapText="1" readingOrder="1"/>
      <protection locked="0"/>
    </xf>
    <xf numFmtId="0" fontId="57" fillId="0" borderId="30" xfId="1238" applyFont="1" applyBorder="1" applyAlignment="1" applyProtection="1">
      <alignment vertical="top" wrapText="1" readingOrder="1"/>
      <protection locked="0"/>
    </xf>
    <xf numFmtId="0" fontId="57" fillId="0" borderId="0" xfId="1238" applyFont="1" applyAlignment="1" applyProtection="1">
      <alignment horizontal="right" vertical="top" wrapText="1" readingOrder="1"/>
      <protection locked="0"/>
    </xf>
    <xf numFmtId="0" fontId="57" fillId="0" borderId="0" xfId="1263" applyFont="1" applyAlignment="1" applyProtection="1">
      <alignment horizontal="right" vertical="top" wrapText="1" readingOrder="1"/>
      <protection locked="0"/>
    </xf>
    <xf numFmtId="0" fontId="57" fillId="0" borderId="0" xfId="1263" applyFont="1" applyAlignment="1" applyProtection="1">
      <alignment vertical="top" wrapText="1" readingOrder="1"/>
      <protection locked="0"/>
    </xf>
    <xf numFmtId="0" fontId="3" fillId="0" borderId="0" xfId="1263" applyAlignment="1">
      <alignment wrapText="1"/>
    </xf>
    <xf numFmtId="4" fontId="3" fillId="0" borderId="19" xfId="0" applyNumberFormat="1" applyFont="1" applyBorder="1" applyAlignment="1">
      <alignment horizontal="center"/>
    </xf>
    <xf numFmtId="0" fontId="3" fillId="53" borderId="0" xfId="0" applyFont="1" applyFill="1"/>
    <xf numFmtId="0" fontId="3" fillId="0" borderId="0" xfId="1238" applyAlignment="1">
      <alignment wrapText="1"/>
    </xf>
    <xf numFmtId="4" fontId="90" fillId="0" borderId="0" xfId="0" applyNumberFormat="1" applyFont="1" applyBorder="1" applyAlignment="1"/>
    <xf numFmtId="0" fontId="57" fillId="0" borderId="0" xfId="1238" applyFont="1" applyAlignment="1" applyProtection="1">
      <alignment horizontal="left" vertical="top" wrapText="1" readingOrder="1"/>
      <protection locked="0"/>
    </xf>
    <xf numFmtId="0" fontId="73" fillId="0" borderId="31" xfId="1238" applyFont="1" applyBorder="1" applyAlignment="1" applyProtection="1">
      <alignment vertical="top" wrapText="1" readingOrder="1"/>
      <protection locked="0"/>
    </xf>
    <xf numFmtId="0" fontId="73" fillId="0" borderId="32" xfId="1238" applyFont="1" applyBorder="1" applyAlignment="1" applyProtection="1">
      <alignment vertical="top" wrapText="1" readingOrder="1"/>
      <protection locked="0"/>
    </xf>
    <xf numFmtId="0" fontId="73" fillId="0" borderId="31" xfId="1238" applyFont="1" applyBorder="1" applyAlignment="1" applyProtection="1">
      <alignment horizontal="right" vertical="top" wrapText="1" readingOrder="1"/>
      <protection locked="0"/>
    </xf>
    <xf numFmtId="1" fontId="30" fillId="0" borderId="0" xfId="0" applyNumberFormat="1" applyFont="1"/>
    <xf numFmtId="9" fontId="30" fillId="0" borderId="0" xfId="0" applyNumberFormat="1" applyFont="1"/>
    <xf numFmtId="0" fontId="24" fillId="0" borderId="0" xfId="0" applyFont="1" applyBorder="1" applyAlignment="1">
      <alignment horizontal="center"/>
    </xf>
    <xf numFmtId="3" fontId="24" fillId="0" borderId="0" xfId="0" applyNumberFormat="1" applyFont="1" applyBorder="1"/>
    <xf numFmtId="170" fontId="24" fillId="0" borderId="0" xfId="0" applyNumberFormat="1" applyFont="1" applyBorder="1"/>
    <xf numFmtId="0" fontId="86" fillId="0" borderId="19" xfId="0" applyFont="1" applyBorder="1" applyAlignment="1">
      <alignment horizontal="center"/>
    </xf>
    <xf numFmtId="9" fontId="30" fillId="0" borderId="0" xfId="0" applyNumberFormat="1" applyFont="1" applyAlignment="1">
      <alignment vertical="center"/>
    </xf>
    <xf numFmtId="188" fontId="30" fillId="0" borderId="0" xfId="0" applyNumberFormat="1" applyFont="1" applyAlignment="1">
      <alignment vertical="center"/>
    </xf>
    <xf numFmtId="188" fontId="30" fillId="0" borderId="0" xfId="0" applyNumberFormat="1" applyFont="1" applyFill="1" applyAlignment="1">
      <alignment vertical="center"/>
    </xf>
    <xf numFmtId="3" fontId="3" fillId="0" borderId="0" xfId="0" applyNumberFormat="1" applyFont="1" applyFill="1" applyBorder="1" applyAlignment="1">
      <alignment vertical="center"/>
    </xf>
    <xf numFmtId="195" fontId="61" fillId="0" borderId="0" xfId="1241" applyNumberFormat="1" applyFont="1" applyFill="1" applyAlignment="1" applyProtection="1">
      <alignment horizontal="right" vertical="top" wrapText="1" readingOrder="1"/>
      <protection locked="0"/>
    </xf>
    <xf numFmtId="196" fontId="61" fillId="0" borderId="0" xfId="1278" applyNumberFormat="1" applyFont="1" applyFill="1" applyBorder="1" applyAlignment="1" applyProtection="1">
      <alignment horizontal="right" vertical="top" wrapText="1" readingOrder="1"/>
      <protection locked="0"/>
    </xf>
    <xf numFmtId="196" fontId="61" fillId="0" borderId="0" xfId="1241" applyNumberFormat="1" applyFont="1" applyFill="1" applyBorder="1" applyAlignment="1" applyProtection="1">
      <alignment horizontal="right" vertical="top" wrapText="1" readingOrder="1"/>
      <protection locked="0"/>
    </xf>
    <xf numFmtId="173" fontId="3" fillId="0" borderId="0" xfId="0" applyNumberFormat="1" applyFont="1" applyFill="1" applyAlignment="1">
      <alignment vertical="center"/>
    </xf>
    <xf numFmtId="0" fontId="25" fillId="0" borderId="0" xfId="0" applyFont="1" applyFill="1" applyBorder="1" applyAlignment="1" applyProtection="1"/>
    <xf numFmtId="0" fontId="0" fillId="0" borderId="0" xfId="0" applyBorder="1"/>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37" fontId="3" fillId="0" borderId="19" xfId="0" applyNumberFormat="1" applyFont="1" applyBorder="1" applyAlignment="1" applyProtection="1">
      <alignment horizontal="center"/>
    </xf>
    <xf numFmtId="202" fontId="3" fillId="0" borderId="19" xfId="0" applyNumberFormat="1" applyFont="1" applyBorder="1" applyAlignment="1" applyProtection="1">
      <alignment horizontal="center"/>
    </xf>
    <xf numFmtId="37" fontId="3" fillId="0" borderId="0" xfId="0" applyNumberFormat="1" applyFont="1"/>
    <xf numFmtId="170" fontId="27" fillId="0" borderId="19" xfId="1900" applyNumberFormat="1" applyFont="1" applyBorder="1" applyAlignment="1" applyProtection="1">
      <alignment horizontal="center"/>
    </xf>
    <xf numFmtId="0" fontId="25" fillId="0" borderId="0" xfId="0" applyFont="1" applyBorder="1" applyAlignment="1" applyProtection="1">
      <alignment horizontal="right"/>
    </xf>
    <xf numFmtId="172" fontId="27" fillId="0" borderId="0" xfId="1900" applyNumberFormat="1" applyFont="1"/>
    <xf numFmtId="0" fontId="105" fillId="0" borderId="0" xfId="0" applyFont="1" applyAlignment="1"/>
    <xf numFmtId="0" fontId="30" fillId="0" borderId="19" xfId="0" applyFont="1" applyBorder="1" applyAlignment="1">
      <alignment horizontal="center"/>
    </xf>
    <xf numFmtId="0" fontId="30"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9" fontId="27" fillId="0" borderId="0" xfId="1900" applyFont="1" applyAlignment="1"/>
    <xf numFmtId="175" fontId="23" fillId="0" borderId="0" xfId="1152" applyFont="1"/>
    <xf numFmtId="0" fontId="114" fillId="0" borderId="0" xfId="0" applyFont="1" applyBorder="1"/>
    <xf numFmtId="0" fontId="128" fillId="0" borderId="0" xfId="1152" applyNumberFormat="1" applyFont="1"/>
    <xf numFmtId="0" fontId="116" fillId="0" borderId="0" xfId="0" applyNumberFormat="1" applyFont="1"/>
    <xf numFmtId="0" fontId="86" fillId="0" borderId="0" xfId="0" applyNumberFormat="1" applyFont="1"/>
    <xf numFmtId="1" fontId="39" fillId="0" borderId="0" xfId="1900" applyNumberFormat="1" applyFont="1"/>
    <xf numFmtId="0" fontId="26" fillId="0" borderId="0" xfId="0" applyNumberFormat="1" applyFont="1" applyBorder="1"/>
    <xf numFmtId="0" fontId="30" fillId="0" borderId="19" xfId="0" applyFont="1" applyBorder="1" applyAlignment="1">
      <alignment horizontal="left"/>
    </xf>
    <xf numFmtId="177" fontId="3" fillId="0" borderId="0" xfId="0" applyNumberFormat="1" applyFont="1"/>
    <xf numFmtId="175" fontId="3" fillId="0" borderId="0" xfId="0" applyNumberFormat="1" applyFont="1"/>
    <xf numFmtId="168" fontId="3" fillId="0" borderId="0" xfId="0" applyNumberFormat="1" applyFont="1"/>
    <xf numFmtId="166" fontId="3" fillId="0" borderId="0" xfId="0" applyNumberFormat="1" applyFont="1" applyBorder="1"/>
    <xf numFmtId="0" fontId="85" fillId="0" borderId="0" xfId="1136" applyFont="1"/>
    <xf numFmtId="173" fontId="3" fillId="0" borderId="19"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4" fontId="105" fillId="0" borderId="0" xfId="0" applyNumberFormat="1" applyFont="1"/>
    <xf numFmtId="0" fontId="3" fillId="0" borderId="19" xfId="0" applyFont="1" applyFill="1" applyBorder="1" applyAlignment="1">
      <alignment horizontal="left" wrapText="1"/>
    </xf>
    <xf numFmtId="172" fontId="39" fillId="0" borderId="0" xfId="1900" applyNumberFormat="1" applyFont="1"/>
    <xf numFmtId="0" fontId="129"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172" fontId="86" fillId="0" borderId="0" xfId="0" applyNumberFormat="1" applyFont="1" applyFill="1" applyAlignment="1"/>
    <xf numFmtId="172" fontId="86" fillId="0" borderId="0" xfId="0" applyNumberFormat="1" applyFont="1" applyFill="1"/>
    <xf numFmtId="0" fontId="117" fillId="0" borderId="0" xfId="0" applyFont="1" applyFill="1" applyAlignment="1"/>
    <xf numFmtId="0" fontId="117" fillId="0" borderId="0" xfId="0" applyFont="1" applyFill="1"/>
    <xf numFmtId="3" fontId="86" fillId="0" borderId="0" xfId="0" applyNumberFormat="1" applyFont="1" applyFill="1" applyAlignment="1"/>
    <xf numFmtId="0" fontId="106" fillId="0" borderId="0" xfId="0" applyFont="1" applyFill="1"/>
    <xf numFmtId="0" fontId="106" fillId="0" borderId="0" xfId="0" applyFont="1" applyFill="1" applyAlignment="1"/>
    <xf numFmtId="4" fontId="117" fillId="0" borderId="0" xfId="0" applyNumberFormat="1" applyFont="1" applyFill="1"/>
    <xf numFmtId="3" fontId="117" fillId="0" borderId="0" xfId="0" applyNumberFormat="1" applyFont="1" applyFill="1" applyAlignment="1"/>
    <xf numFmtId="3" fontId="3" fillId="0" borderId="0" xfId="0" applyNumberFormat="1" applyFont="1" applyFill="1"/>
    <xf numFmtId="177" fontId="27" fillId="0" borderId="0" xfId="1152" applyNumberFormat="1" applyFont="1" applyFill="1" applyBorder="1" applyAlignment="1">
      <alignment horizontal="center" vertical="center"/>
    </xf>
    <xf numFmtId="0" fontId="102" fillId="0" borderId="21" xfId="0" applyFont="1" applyFill="1" applyBorder="1" applyAlignment="1">
      <alignment vertical="top" wrapText="1"/>
    </xf>
    <xf numFmtId="170" fontId="25" fillId="0" borderId="0" xfId="0" applyNumberFormat="1" applyFont="1" applyFill="1"/>
    <xf numFmtId="0" fontId="0" fillId="0" borderId="0" xfId="0" applyFill="1" applyBorder="1"/>
    <xf numFmtId="0" fontId="128" fillId="0" borderId="0" xfId="1152" applyNumberFormat="1" applyFont="1" applyFill="1"/>
    <xf numFmtId="0" fontId="116" fillId="0" borderId="0" xfId="0" applyNumberFormat="1" applyFont="1" applyFill="1"/>
    <xf numFmtId="0" fontId="86" fillId="0" borderId="0" xfId="0" applyNumberFormat="1" applyFont="1" applyFill="1"/>
    <xf numFmtId="1" fontId="23" fillId="0" borderId="0" xfId="1900" applyNumberFormat="1" applyFont="1" applyFill="1"/>
    <xf numFmtId="0" fontId="86" fillId="0" borderId="0" xfId="0" applyNumberFormat="1" applyFont="1" applyFill="1" applyBorder="1"/>
    <xf numFmtId="0" fontId="130" fillId="0" borderId="0" xfId="1226" applyFont="1"/>
    <xf numFmtId="0" fontId="131" fillId="0" borderId="0" xfId="1226" applyFont="1"/>
    <xf numFmtId="0" fontId="121" fillId="0" borderId="0" xfId="1226" applyFont="1" applyAlignment="1">
      <alignment horizontal="center"/>
    </xf>
    <xf numFmtId="17" fontId="121" fillId="0" borderId="0" xfId="1226" quotePrefix="1" applyNumberFormat="1" applyFont="1" applyAlignment="1">
      <alignment horizontal="center"/>
    </xf>
    <xf numFmtId="0" fontId="132" fillId="0" borderId="0" xfId="1226" applyFont="1" applyAlignment="1">
      <alignment horizontal="left" indent="15"/>
    </xf>
    <xf numFmtId="0" fontId="133" fillId="0" borderId="0" xfId="1226" applyFont="1" applyAlignment="1">
      <alignment horizontal="center"/>
    </xf>
    <xf numFmtId="0" fontId="130" fillId="0" borderId="0" xfId="1226" applyFont="1" applyAlignment="1"/>
    <xf numFmtId="0" fontId="131" fillId="0" borderId="0" xfId="1226" applyFont="1" applyAlignment="1"/>
    <xf numFmtId="0" fontId="83" fillId="0" borderId="0" xfId="1226" applyFont="1"/>
    <xf numFmtId="0" fontId="134" fillId="0" borderId="0" xfId="1226" applyFont="1"/>
    <xf numFmtId="0" fontId="130" fillId="0" borderId="0" xfId="1226" quotePrefix="1" applyFont="1"/>
    <xf numFmtId="0" fontId="98" fillId="0" borderId="0" xfId="1226" applyFont="1" applyAlignment="1">
      <alignment wrapText="1"/>
    </xf>
    <xf numFmtId="17" fontId="95" fillId="0" borderId="0" xfId="1226" applyNumberFormat="1" applyFont="1" applyAlignment="1"/>
    <xf numFmtId="0" fontId="135" fillId="0" borderId="0" xfId="1226" applyFont="1"/>
    <xf numFmtId="0" fontId="91" fillId="0" borderId="0" xfId="1226" applyFont="1"/>
    <xf numFmtId="0" fontId="136" fillId="0" borderId="0" xfId="1226" applyFont="1"/>
    <xf numFmtId="0" fontId="137" fillId="0" borderId="0" xfId="1226" applyFont="1"/>
    <xf numFmtId="0" fontId="135" fillId="0" borderId="0" xfId="1226" quotePrefix="1" applyFont="1"/>
    <xf numFmtId="0" fontId="138" fillId="0" borderId="0" xfId="1226" applyFont="1"/>
    <xf numFmtId="0" fontId="97" fillId="0" borderId="0" xfId="1226" applyFont="1"/>
    <xf numFmtId="49" fontId="27" fillId="0" borderId="19" xfId="1152" applyNumberFormat="1" applyFont="1" applyBorder="1" applyAlignment="1">
      <alignment horizontal="center" vertical="center"/>
    </xf>
    <xf numFmtId="172" fontId="27" fillId="0" borderId="0" xfId="0" applyNumberFormat="1" applyFont="1"/>
    <xf numFmtId="199" fontId="15" fillId="0" borderId="0" xfId="0" applyNumberFormat="1" applyFont="1" applyAlignment="1">
      <alignment vertical="center"/>
    </xf>
    <xf numFmtId="172" fontId="0" fillId="0" borderId="0" xfId="0" applyNumberFormat="1"/>
    <xf numFmtId="3" fontId="86" fillId="0" borderId="0" xfId="0" applyNumberFormat="1" applyFont="1" applyFill="1" applyAlignment="1">
      <alignment vertical="center"/>
    </xf>
    <xf numFmtId="170" fontId="86" fillId="0" borderId="0" xfId="0" applyNumberFormat="1" applyFont="1" applyFill="1" applyAlignment="1">
      <alignment vertical="center"/>
    </xf>
    <xf numFmtId="0" fontId="86" fillId="0" borderId="0" xfId="0" applyFont="1" applyAlignment="1">
      <alignment vertical="center"/>
    </xf>
    <xf numFmtId="0" fontId="86" fillId="0" borderId="0" xfId="0" applyFont="1" applyFill="1" applyAlignment="1">
      <alignment vertical="center"/>
    </xf>
    <xf numFmtId="3" fontId="86" fillId="0" borderId="0" xfId="1153" applyNumberFormat="1" applyFont="1" applyFill="1" applyBorder="1" applyAlignment="1">
      <alignment vertical="center"/>
    </xf>
    <xf numFmtId="3" fontId="86" fillId="0" borderId="0" xfId="0" applyNumberFormat="1" applyFont="1" applyBorder="1" applyAlignment="1">
      <alignment vertical="center"/>
    </xf>
    <xf numFmtId="0" fontId="86" fillId="0" borderId="0" xfId="0" quotePrefix="1" applyFont="1" applyFill="1" applyBorder="1" applyAlignment="1">
      <alignment vertical="center"/>
    </xf>
    <xf numFmtId="194" fontId="0" fillId="0" borderId="0" xfId="0" applyNumberFormat="1"/>
    <xf numFmtId="182" fontId="30" fillId="0" borderId="0" xfId="0" applyNumberFormat="1" applyFont="1"/>
    <xf numFmtId="1" fontId="27" fillId="0" borderId="19" xfId="1152" applyNumberFormat="1" applyFont="1" applyBorder="1" applyAlignment="1">
      <alignment horizontal="center" vertical="center"/>
    </xf>
    <xf numFmtId="177" fontId="32" fillId="0" borderId="0" xfId="1152" applyNumberFormat="1" applyFont="1" applyFill="1"/>
    <xf numFmtId="0" fontId="32" fillId="0" borderId="0" xfId="1152" applyNumberFormat="1" applyFont="1" applyFill="1"/>
    <xf numFmtId="0" fontId="24" fillId="0" borderId="0" xfId="0" applyFont="1" applyFill="1"/>
    <xf numFmtId="192" fontId="32" fillId="0" borderId="0" xfId="1152" applyNumberFormat="1" applyFont="1" applyFill="1"/>
    <xf numFmtId="194" fontId="23" fillId="0" borderId="0" xfId="1152" applyNumberFormat="1" applyFont="1" applyFill="1"/>
    <xf numFmtId="170" fontId="23" fillId="0" borderId="0" xfId="1152" applyNumberFormat="1" applyFont="1" applyFill="1"/>
    <xf numFmtId="43" fontId="25" fillId="0" borderId="0" xfId="0" applyNumberFormat="1" applyFont="1" applyFill="1"/>
    <xf numFmtId="0" fontId="113" fillId="0" borderId="0" xfId="0" applyFont="1" applyFill="1" applyAlignment="1">
      <alignment horizontal="right" vertical="center" wrapText="1"/>
    </xf>
    <xf numFmtId="0" fontId="23" fillId="0" borderId="0" xfId="1152" applyNumberFormat="1" applyFont="1" applyFill="1"/>
    <xf numFmtId="0" fontId="23" fillId="0" borderId="0" xfId="1900" applyNumberFormat="1" applyFont="1" applyFill="1"/>
    <xf numFmtId="177" fontId="23" fillId="0" borderId="0" xfId="1152" applyNumberFormat="1" applyFont="1" applyFill="1"/>
    <xf numFmtId="9" fontId="23" fillId="0" borderId="0" xfId="1900" applyFont="1" applyFill="1"/>
    <xf numFmtId="0" fontId="89" fillId="0" borderId="0" xfId="0" applyNumberFormat="1" applyFont="1" applyFill="1"/>
    <xf numFmtId="0" fontId="3" fillId="0" borderId="0" xfId="0" applyNumberFormat="1" applyFont="1"/>
    <xf numFmtId="0" fontId="90" fillId="0" borderId="0" xfId="0" applyNumberFormat="1" applyFont="1"/>
    <xf numFmtId="3" fontId="86" fillId="0" borderId="0" xfId="0" applyNumberFormat="1" applyFont="1"/>
    <xf numFmtId="173" fontId="15" fillId="0" borderId="0" xfId="0" applyNumberFormat="1" applyFont="1"/>
    <xf numFmtId="172" fontId="28" fillId="0" borderId="0" xfId="1900" applyNumberFormat="1"/>
    <xf numFmtId="0" fontId="3" fillId="0" borderId="19" xfId="0" applyFont="1" applyFill="1" applyBorder="1" applyAlignment="1">
      <alignment wrapText="1"/>
    </xf>
    <xf numFmtId="17" fontId="3" fillId="0" borderId="19" xfId="0" applyNumberFormat="1" applyFont="1" applyBorder="1" applyAlignment="1">
      <alignment horizontal="center" vertical="center"/>
    </xf>
    <xf numFmtId="0" fontId="3" fillId="0" borderId="19" xfId="0" applyFont="1" applyFill="1" applyBorder="1" applyAlignment="1">
      <alignment horizontal="left"/>
    </xf>
    <xf numFmtId="0" fontId="118" fillId="0" borderId="0" xfId="1232" applyFont="1" applyFill="1" applyAlignment="1" applyProtection="1">
      <alignment horizontal="right" vertical="top" wrapText="1" readingOrder="1"/>
      <protection locked="0"/>
    </xf>
    <xf numFmtId="177" fontId="3" fillId="0" borderId="0" xfId="0" applyNumberFormat="1" applyFont="1" applyBorder="1"/>
    <xf numFmtId="41" fontId="32" fillId="0" borderId="0" xfId="1152" applyNumberFormat="1" applyFont="1" applyFill="1"/>
    <xf numFmtId="0" fontId="30" fillId="0" borderId="0" xfId="0" applyFont="1" applyFill="1" applyBorder="1" applyAlignment="1"/>
    <xf numFmtId="208" fontId="25" fillId="0" borderId="0" xfId="0" applyNumberFormat="1" applyFont="1" applyFill="1"/>
    <xf numFmtId="0" fontId="25" fillId="0" borderId="0" xfId="0" applyFont="1" applyFill="1" applyAlignment="1">
      <alignment horizontal="center"/>
    </xf>
    <xf numFmtId="0" fontId="122" fillId="0" borderId="0" xfId="0" applyFont="1" applyFill="1"/>
    <xf numFmtId="10" fontId="3" fillId="0" borderId="0" xfId="0" applyNumberFormat="1" applyFont="1"/>
    <xf numFmtId="9" fontId="86" fillId="0" borderId="0" xfId="0" applyNumberFormat="1" applyFont="1" applyFill="1" applyAlignment="1"/>
    <xf numFmtId="0" fontId="25" fillId="0" borderId="0" xfId="0" applyNumberFormat="1" applyFont="1" applyFill="1"/>
    <xf numFmtId="209" fontId="3" fillId="0" borderId="0" xfId="0" quotePrefix="1" applyNumberFormat="1" applyFont="1" applyFill="1" applyBorder="1" applyAlignment="1">
      <alignment vertical="center"/>
    </xf>
    <xf numFmtId="0" fontId="99" fillId="0" borderId="0" xfId="0" applyFont="1"/>
    <xf numFmtId="3" fontId="3" fillId="0" borderId="19" xfId="0" applyNumberFormat="1" applyFont="1" applyBorder="1"/>
    <xf numFmtId="1" fontId="84" fillId="0" borderId="0" xfId="1243" applyNumberFormat="1" applyFont="1" applyBorder="1" applyAlignment="1">
      <alignment horizontal="center"/>
    </xf>
    <xf numFmtId="0" fontId="3" fillId="0" borderId="0" xfId="1884" applyFont="1" applyBorder="1" applyAlignment="1" applyProtection="1">
      <alignment horizontal="center" vertical="center"/>
    </xf>
    <xf numFmtId="0" fontId="107" fillId="0" borderId="0" xfId="1136" applyFont="1" applyBorder="1" applyAlignment="1" applyProtection="1">
      <alignment horizontal="center" vertical="top"/>
    </xf>
    <xf numFmtId="0" fontId="99" fillId="0" borderId="0" xfId="1884" applyFont="1" applyBorder="1" applyAlignment="1" applyProtection="1">
      <alignment horizontal="center" vertical="top"/>
    </xf>
    <xf numFmtId="0" fontId="97" fillId="0" borderId="20" xfId="1884" applyFont="1" applyBorder="1" applyAlignment="1" applyProtection="1">
      <alignment horizontal="center" vertical="top"/>
    </xf>
    <xf numFmtId="0" fontId="27" fillId="0" borderId="0" xfId="0" applyFont="1" applyAlignment="1">
      <alignment vertical="center"/>
    </xf>
    <xf numFmtId="0" fontId="95" fillId="0" borderId="0" xfId="1225" applyFont="1" applyAlignment="1">
      <alignment vertical="center"/>
    </xf>
    <xf numFmtId="0" fontId="30" fillId="0" borderId="20" xfId="1884" applyFont="1" applyBorder="1" applyAlignment="1" applyProtection="1">
      <alignment horizontal="left" vertical="center"/>
    </xf>
    <xf numFmtId="0" fontId="30" fillId="0" borderId="20" xfId="1884" applyFont="1" applyBorder="1" applyAlignment="1" applyProtection="1">
      <alignment vertical="center"/>
    </xf>
    <xf numFmtId="0" fontId="30" fillId="0" borderId="20" xfId="1884" applyFont="1" applyBorder="1" applyAlignment="1" applyProtection="1">
      <alignment horizontal="center" vertical="center"/>
    </xf>
    <xf numFmtId="0" fontId="3" fillId="0" borderId="0" xfId="1884" applyFont="1" applyBorder="1" applyAlignment="1" applyProtection="1">
      <alignment vertical="center"/>
    </xf>
    <xf numFmtId="0" fontId="3" fillId="0" borderId="0" xfId="1884" applyFont="1" applyBorder="1" applyAlignment="1" applyProtection="1">
      <alignment vertical="top"/>
    </xf>
    <xf numFmtId="0" fontId="30" fillId="0" borderId="20" xfId="1884" applyFont="1" applyBorder="1" applyAlignment="1" applyProtection="1">
      <alignment vertical="top"/>
    </xf>
    <xf numFmtId="0" fontId="95" fillId="0" borderId="0" xfId="1225" applyFont="1" applyAlignment="1">
      <alignment vertical="top"/>
    </xf>
    <xf numFmtId="0" fontId="79" fillId="0" borderId="0" xfId="1225" applyFont="1" applyAlignment="1">
      <alignment vertical="center"/>
    </xf>
    <xf numFmtId="0" fontId="140"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41" fillId="0" borderId="0" xfId="1225" applyFont="1" applyAlignment="1">
      <alignment vertical="center"/>
    </xf>
    <xf numFmtId="0" fontId="3" fillId="0" borderId="0" xfId="1884" applyFont="1" applyBorder="1" applyAlignment="1" applyProtection="1">
      <alignment horizontal="left" vertical="center"/>
    </xf>
    <xf numFmtId="0" fontId="27" fillId="0" borderId="0" xfId="0" applyFont="1" applyAlignment="1">
      <alignment horizontal="center" vertical="center"/>
    </xf>
    <xf numFmtId="0" fontId="30" fillId="0" borderId="0" xfId="1884" applyFont="1" applyBorder="1" applyAlignment="1" applyProtection="1">
      <alignment horizontal="center" vertical="center"/>
    </xf>
    <xf numFmtId="0" fontId="3" fillId="0" borderId="0" xfId="1884" applyFont="1" applyBorder="1" applyAlignment="1" applyProtection="1">
      <alignment horizontal="left" vertical="top"/>
    </xf>
    <xf numFmtId="0" fontId="107" fillId="0" borderId="0" xfId="1136" applyFont="1" applyFill="1" applyBorder="1" applyAlignment="1" applyProtection="1">
      <alignment horizontal="center" vertical="top"/>
    </xf>
    <xf numFmtId="0" fontId="107" fillId="0" borderId="0" xfId="1136" applyFont="1" applyAlignment="1">
      <alignment horizontal="center" vertical="center" wrapText="1"/>
    </xf>
    <xf numFmtId="0" fontId="3" fillId="0" borderId="0" xfId="1225" applyFont="1" applyAlignment="1">
      <alignment vertical="center" wrapText="1"/>
    </xf>
    <xf numFmtId="0" fontId="99" fillId="0" borderId="0" xfId="1884" applyFont="1" applyBorder="1" applyAlignment="1" applyProtection="1">
      <alignment horizontal="right" vertical="center"/>
    </xf>
    <xf numFmtId="0" fontId="3" fillId="0" borderId="0" xfId="1884" applyFont="1" applyBorder="1" applyAlignment="1" applyProtection="1">
      <alignment horizontal="center" vertical="top"/>
    </xf>
    <xf numFmtId="0" fontId="3" fillId="0" borderId="0" xfId="1225" applyFont="1" applyAlignment="1">
      <alignment horizontal="left" vertical="center"/>
    </xf>
    <xf numFmtId="174" fontId="27"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95" fillId="0" borderId="0" xfId="1225" applyFont="1" applyAlignment="1">
      <alignment vertical="top" wrapText="1"/>
    </xf>
    <xf numFmtId="0" fontId="57" fillId="0" borderId="0" xfId="1232" applyFont="1" applyFill="1" applyAlignment="1" applyProtection="1">
      <alignment horizontal="right" vertical="top" wrapText="1" readingOrder="1"/>
      <protection locked="0"/>
    </xf>
    <xf numFmtId="0" fontId="30"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3" fillId="0" borderId="19" xfId="0" applyNumberFormat="1" applyFont="1" applyFill="1" applyBorder="1" applyAlignment="1" applyProtection="1">
      <alignment horizontal="center" vertical="center"/>
    </xf>
    <xf numFmtId="181" fontId="3" fillId="0" borderId="19" xfId="0" applyNumberFormat="1" applyFont="1" applyFill="1" applyBorder="1" applyAlignment="1" applyProtection="1">
      <alignment horizontal="center" vertical="center"/>
    </xf>
    <xf numFmtId="37" fontId="3" fillId="53" borderId="19" xfId="0" applyNumberFormat="1" applyFont="1" applyFill="1" applyBorder="1" applyAlignment="1" applyProtection="1">
      <alignment horizontal="center" vertical="center"/>
    </xf>
    <xf numFmtId="181" fontId="3" fillId="53" borderId="19" xfId="0" applyNumberFormat="1" applyFont="1" applyFill="1" applyBorder="1" applyAlignment="1" applyProtection="1">
      <alignment horizontal="center" vertical="center"/>
    </xf>
    <xf numFmtId="202" fontId="99" fillId="0" borderId="19" xfId="1153" applyNumberFormat="1" applyFont="1" applyBorder="1" applyAlignment="1">
      <alignment horizontal="center" vertical="center"/>
    </xf>
    <xf numFmtId="202" fontId="99" fillId="0" borderId="19" xfId="1153" applyNumberFormat="1" applyFont="1" applyFill="1" applyBorder="1" applyAlignment="1">
      <alignment horizontal="center" vertical="center"/>
    </xf>
    <xf numFmtId="202" fontId="99" fillId="53" borderId="19" xfId="1153" applyNumberFormat="1" applyFont="1" applyFill="1" applyBorder="1" applyAlignment="1">
      <alignment horizontal="center" vertical="center"/>
    </xf>
    <xf numFmtId="0" fontId="3" fillId="53" borderId="19" xfId="0" applyFont="1" applyFill="1" applyBorder="1" applyAlignment="1">
      <alignment horizontal="left" vertical="center" wrapText="1"/>
    </xf>
    <xf numFmtId="173" fontId="86" fillId="0" borderId="0" xfId="0" applyNumberFormat="1" applyFont="1" applyFill="1" applyBorder="1"/>
    <xf numFmtId="0" fontId="3" fillId="53" borderId="19" xfId="0" applyFont="1" applyFill="1" applyBorder="1" applyAlignment="1">
      <alignment horizontal="left" vertical="center"/>
    </xf>
    <xf numFmtId="0" fontId="3" fillId="0" borderId="0" xfId="1241" applyFont="1" applyAlignment="1">
      <alignment wrapText="1"/>
    </xf>
    <xf numFmtId="0" fontId="3" fillId="0" borderId="19" xfId="0" applyFont="1" applyFill="1" applyBorder="1" applyAlignment="1" applyProtection="1">
      <alignment horizontal="center" vertical="center"/>
    </xf>
    <xf numFmtId="0" fontId="86" fillId="0" borderId="19" xfId="0" applyFont="1" applyFill="1" applyBorder="1" applyAlignment="1">
      <alignment horizontal="left" vertical="center"/>
    </xf>
    <xf numFmtId="0" fontId="3" fillId="0" borderId="19" xfId="0" applyFont="1" applyBorder="1" applyAlignment="1">
      <alignment horizontal="left" vertical="center" wrapText="1"/>
    </xf>
    <xf numFmtId="207" fontId="93" fillId="0" borderId="19" xfId="1152" applyNumberFormat="1" applyFont="1" applyFill="1" applyBorder="1" applyAlignment="1">
      <alignment horizontal="center" vertical="center"/>
    </xf>
    <xf numFmtId="169" fontId="30" fillId="0" borderId="0" xfId="0" applyNumberFormat="1" applyFont="1" applyBorder="1" applyAlignment="1">
      <alignment horizontal="center"/>
    </xf>
    <xf numFmtId="0" fontId="0" fillId="0" borderId="0" xfId="0" applyNumberFormat="1" applyFont="1" applyBorder="1"/>
    <xf numFmtId="3" fontId="3"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10" fontId="102" fillId="0" borderId="19" xfId="0" applyNumberFormat="1" applyFont="1" applyFill="1" applyBorder="1" applyAlignment="1">
      <alignment horizontal="center" vertical="center" wrapText="1"/>
    </xf>
    <xf numFmtId="0" fontId="30" fillId="0" borderId="19" xfId="0" applyFont="1" applyFill="1" applyBorder="1" applyAlignment="1">
      <alignment horizontal="center"/>
    </xf>
    <xf numFmtId="0" fontId="30" fillId="0" borderId="0" xfId="0" applyFont="1" applyFill="1" applyAlignment="1"/>
    <xf numFmtId="41" fontId="3" fillId="0" borderId="0" xfId="0" applyNumberFormat="1" applyFont="1" applyFill="1" applyAlignment="1"/>
    <xf numFmtId="41" fontId="114" fillId="0" borderId="0" xfId="0" applyNumberFormat="1" applyFont="1" applyBorder="1"/>
    <xf numFmtId="41" fontId="105" fillId="0" borderId="0" xfId="0" applyNumberFormat="1" applyFont="1" applyFill="1" applyBorder="1" applyAlignment="1"/>
    <xf numFmtId="41" fontId="105" fillId="0" borderId="0" xfId="0" applyNumberFormat="1" applyFont="1" applyFill="1" applyAlignment="1"/>
    <xf numFmtId="0" fontId="122" fillId="0" borderId="0" xfId="0" applyFont="1"/>
    <xf numFmtId="211" fontId="3" fillId="0" borderId="19" xfId="0" applyNumberFormat="1" applyFont="1" applyBorder="1" applyAlignment="1" applyProtection="1">
      <alignment horizontal="center" vertical="center"/>
    </xf>
    <xf numFmtId="211" fontId="3" fillId="0" borderId="19" xfId="0" applyNumberFormat="1" applyFont="1" applyBorder="1" applyAlignment="1" applyProtection="1">
      <alignment horizontal="center"/>
    </xf>
    <xf numFmtId="0" fontId="25" fillId="0" borderId="0" xfId="0" applyFont="1" applyAlignment="1">
      <alignment horizontal="center" wrapText="1"/>
    </xf>
    <xf numFmtId="173" fontId="3" fillId="0" borderId="19" xfId="0" applyNumberFormat="1" applyFont="1" applyBorder="1" applyAlignment="1">
      <alignment horizontal="center" vertical="center"/>
    </xf>
    <xf numFmtId="193" fontId="102" fillId="0" borderId="0" xfId="0" applyNumberFormat="1" applyFont="1" applyFill="1" applyBorder="1" applyAlignment="1">
      <alignment horizontal="center" vertical="top" wrapText="1"/>
    </xf>
    <xf numFmtId="193" fontId="102" fillId="0" borderId="36" xfId="0" applyNumberFormat="1" applyFont="1" applyFill="1" applyBorder="1" applyAlignment="1">
      <alignment horizontal="center" vertical="top" wrapText="1"/>
    </xf>
    <xf numFmtId="170" fontId="95" fillId="0" borderId="19" xfId="0" applyNumberFormat="1" applyFont="1" applyBorder="1" applyAlignment="1">
      <alignment horizontal="center" vertical="center"/>
    </xf>
    <xf numFmtId="0" fontId="71" fillId="0" borderId="0" xfId="1238" applyFont="1" applyBorder="1" applyAlignment="1" applyProtection="1">
      <alignment horizontal="left" vertical="center" wrapText="1" readingOrder="1"/>
      <protection locked="0"/>
    </xf>
    <xf numFmtId="0" fontId="57" fillId="0" borderId="0" xfId="1238" applyFont="1" applyBorder="1" applyAlignment="1" applyProtection="1">
      <alignment horizontal="right" vertical="top" wrapText="1" readingOrder="1"/>
      <protection locked="0"/>
    </xf>
    <xf numFmtId="0" fontId="57" fillId="0" borderId="0" xfId="1238" applyFont="1" applyBorder="1" applyAlignment="1" applyProtection="1">
      <alignment vertical="top" wrapText="1" readingOrder="1"/>
      <protection locked="0"/>
    </xf>
    <xf numFmtId="0" fontId="73" fillId="0" borderId="0" xfId="1238" applyFont="1" applyBorder="1" applyAlignment="1" applyProtection="1">
      <alignment horizontal="right" wrapText="1" readingOrder="1"/>
      <protection locked="0"/>
    </xf>
    <xf numFmtId="4" fontId="3" fillId="0" borderId="0" xfId="0" applyNumberFormat="1" applyFont="1" applyFill="1" applyBorder="1"/>
    <xf numFmtId="9" fontId="30" fillId="0" borderId="0" xfId="0" applyNumberFormat="1" applyFont="1" applyBorder="1"/>
    <xf numFmtId="10" fontId="30" fillId="0" borderId="0" xfId="0" applyNumberFormat="1" applyFont="1"/>
    <xf numFmtId="206" fontId="28" fillId="0" borderId="0" xfId="1153" applyNumberFormat="1" applyFill="1" applyBorder="1"/>
    <xf numFmtId="197" fontId="28" fillId="0" borderId="0" xfId="1153" applyNumberFormat="1" applyFill="1" applyBorder="1"/>
    <xf numFmtId="176" fontId="117" fillId="0" borderId="19" xfId="1153" applyNumberFormat="1" applyFont="1" applyFill="1" applyBorder="1" applyAlignment="1">
      <alignment horizontal="center" vertical="center" wrapText="1"/>
    </xf>
    <xf numFmtId="0" fontId="30" fillId="0" borderId="19" xfId="1882" applyFont="1" applyBorder="1" applyAlignment="1">
      <alignment horizontal="center" vertical="center"/>
    </xf>
    <xf numFmtId="176" fontId="30" fillId="0" borderId="19" xfId="1165" applyNumberFormat="1" applyFont="1" applyBorder="1" applyAlignment="1">
      <alignment horizontal="center" vertical="center" wrapText="1"/>
    </xf>
    <xf numFmtId="0" fontId="117"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20"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4" fontId="0" fillId="0" borderId="0" xfId="0" applyNumberFormat="1"/>
    <xf numFmtId="3" fontId="3" fillId="0" borderId="0" xfId="0" quotePrefix="1" applyNumberFormat="1" applyFont="1" applyFill="1" applyBorder="1" applyAlignment="1">
      <alignment vertical="center"/>
    </xf>
    <xf numFmtId="195" fontId="61" fillId="0" borderId="0" xfId="1233" applyNumberFormat="1" applyFont="1" applyFill="1" applyBorder="1" applyAlignment="1" applyProtection="1">
      <alignment horizontal="right" vertical="top" wrapText="1" readingOrder="1"/>
      <protection locked="0"/>
    </xf>
    <xf numFmtId="170" fontId="3" fillId="0" borderId="0" xfId="0" applyNumberFormat="1" applyFont="1" applyFill="1" applyBorder="1" applyAlignment="1">
      <alignment vertical="center"/>
    </xf>
    <xf numFmtId="3" fontId="3" fillId="0" borderId="0" xfId="0" applyNumberFormat="1" applyFont="1" applyAlignment="1">
      <alignment vertical="center"/>
    </xf>
    <xf numFmtId="199" fontId="3" fillId="0" borderId="0" xfId="0" applyNumberFormat="1" applyFont="1" applyAlignment="1">
      <alignment vertical="center"/>
    </xf>
    <xf numFmtId="3" fontId="3" fillId="53" borderId="19" xfId="0" quotePrefix="1" applyNumberFormat="1" applyFont="1" applyFill="1" applyBorder="1" applyAlignment="1">
      <alignment vertical="center"/>
    </xf>
    <xf numFmtId="170" fontId="3" fillId="53" borderId="19" xfId="0" applyNumberFormat="1" applyFont="1" applyFill="1" applyBorder="1" applyAlignment="1">
      <alignment vertical="center"/>
    </xf>
    <xf numFmtId="3" fontId="3" fillId="53" borderId="19" xfId="0" applyNumberFormat="1" applyFont="1" applyFill="1" applyBorder="1" applyAlignment="1">
      <alignment vertical="center"/>
    </xf>
    <xf numFmtId="173" fontId="3" fillId="53" borderId="19" xfId="0" applyNumberFormat="1" applyFont="1" applyFill="1" applyBorder="1" applyAlignment="1">
      <alignment vertical="center"/>
    </xf>
    <xf numFmtId="3" fontId="99" fillId="0" borderId="0" xfId="0" applyNumberFormat="1" applyFont="1"/>
    <xf numFmtId="0" fontId="81" fillId="0" borderId="0" xfId="0" applyFont="1" applyAlignment="1" applyProtection="1">
      <alignment vertical="top" wrapText="1" readingOrder="1"/>
      <protection locked="0"/>
    </xf>
    <xf numFmtId="9" fontId="28" fillId="0" borderId="0" xfId="1900" applyFill="1" applyBorder="1" applyAlignment="1" applyProtection="1">
      <alignment horizontal="right" vertical="top" wrapText="1" readingOrder="1"/>
      <protection locked="0"/>
    </xf>
    <xf numFmtId="172" fontId="28" fillId="0" borderId="0" xfId="1900" applyNumberFormat="1" applyFill="1" applyBorder="1" applyAlignment="1" applyProtection="1">
      <alignment horizontal="right" vertical="top" wrapText="1" readingOrder="1"/>
      <protection locked="0"/>
    </xf>
    <xf numFmtId="212" fontId="28" fillId="0" borderId="0" xfId="1900" quotePrefix="1" applyNumberFormat="1" applyFill="1" applyBorder="1" applyAlignment="1">
      <alignment vertical="center"/>
    </xf>
    <xf numFmtId="173" fontId="60" fillId="0" borderId="0" xfId="1267" applyNumberFormat="1" applyFont="1" applyBorder="1" applyAlignment="1" applyProtection="1">
      <alignment horizontal="center" vertical="top" wrapText="1" readingOrder="1"/>
      <protection locked="0"/>
    </xf>
    <xf numFmtId="172" fontId="28" fillId="0" borderId="0" xfId="1900" applyNumberFormat="1" applyAlignment="1">
      <alignment vertical="center"/>
    </xf>
    <xf numFmtId="172" fontId="28" fillId="0" borderId="0" xfId="1900" applyNumberFormat="1" applyBorder="1" applyAlignment="1">
      <alignment vertical="center"/>
    </xf>
    <xf numFmtId="170" fontId="3" fillId="0" borderId="0" xfId="0" applyNumberFormat="1" applyFont="1" applyAlignment="1">
      <alignment vertical="center"/>
    </xf>
    <xf numFmtId="1" fontId="28" fillId="0" borderId="0" xfId="1900" quotePrefix="1" applyNumberFormat="1" applyFill="1" applyBorder="1" applyAlignment="1">
      <alignment vertical="center"/>
    </xf>
    <xf numFmtId="9" fontId="28" fillId="0" borderId="0" xfId="1900" applyFill="1" applyBorder="1" applyAlignment="1">
      <alignment vertical="center"/>
    </xf>
    <xf numFmtId="0" fontId="49" fillId="0" borderId="21" xfId="0" applyFont="1" applyFill="1" applyBorder="1" applyAlignment="1">
      <alignment vertical="top" wrapText="1"/>
    </xf>
    <xf numFmtId="17" fontId="3" fillId="0" borderId="19" xfId="1152" applyNumberFormat="1" applyFont="1" applyBorder="1" applyAlignment="1">
      <alignment horizontal="center"/>
    </xf>
    <xf numFmtId="0" fontId="3" fillId="0" borderId="0" xfId="1246" applyAlignment="1">
      <alignment wrapText="1"/>
    </xf>
    <xf numFmtId="172" fontId="30" fillId="0" borderId="0" xfId="0" applyNumberFormat="1" applyFont="1"/>
    <xf numFmtId="0" fontId="49" fillId="0" borderId="19" xfId="0" applyFont="1" applyFill="1" applyBorder="1" applyAlignment="1">
      <alignment vertical="top" wrapText="1"/>
    </xf>
    <xf numFmtId="0" fontId="63" fillId="0" borderId="33" xfId="0" applyFont="1" applyBorder="1" applyAlignment="1">
      <alignment horizontal="center"/>
    </xf>
    <xf numFmtId="0" fontId="30" fillId="53" borderId="33" xfId="0" applyFont="1" applyFill="1" applyBorder="1" applyAlignment="1">
      <alignment horizontal="center"/>
    </xf>
    <xf numFmtId="0" fontId="30" fillId="0" borderId="33" xfId="0" applyFont="1" applyBorder="1" applyAlignment="1">
      <alignment horizontal="center"/>
    </xf>
    <xf numFmtId="41" fontId="0" fillId="0" borderId="0" xfId="0" applyNumberFormat="1" applyFont="1" applyBorder="1"/>
    <xf numFmtId="41" fontId="149" fillId="0" borderId="0" xfId="0" applyNumberFormat="1" applyFont="1" applyBorder="1"/>
    <xf numFmtId="0" fontId="3" fillId="0" borderId="0" xfId="0" applyFont="1" applyFill="1" applyBorder="1" applyAlignment="1"/>
    <xf numFmtId="3" fontId="3" fillId="0" borderId="19" xfId="1152" applyNumberFormat="1" applyFont="1" applyFill="1" applyBorder="1" applyAlignment="1">
      <alignment horizontal="center" vertical="center"/>
    </xf>
    <xf numFmtId="3" fontId="3" fillId="0" borderId="38"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52" fillId="0" borderId="0" xfId="0" applyFont="1"/>
    <xf numFmtId="0" fontId="152" fillId="0" borderId="0" xfId="0" applyFont="1" applyBorder="1" applyAlignment="1"/>
    <xf numFmtId="0" fontId="152" fillId="0" borderId="0" xfId="0" applyFont="1" applyBorder="1"/>
    <xf numFmtId="0" fontId="150" fillId="0" borderId="0" xfId="0" applyFont="1"/>
    <xf numFmtId="0" fontId="24" fillId="0" borderId="19" xfId="0" applyFont="1" applyBorder="1" applyAlignment="1">
      <alignment horizontal="center" vertical="center" wrapText="1"/>
    </xf>
    <xf numFmtId="0" fontId="149" fillId="0" borderId="0" xfId="0" applyFont="1"/>
    <xf numFmtId="174" fontId="180" fillId="0" borderId="0" xfId="1153" applyFont="1"/>
    <xf numFmtId="0" fontId="63" fillId="0" borderId="19" xfId="0" applyFont="1" applyFill="1" applyBorder="1" applyAlignment="1">
      <alignment horizontal="center" vertical="center" wrapText="1"/>
    </xf>
    <xf numFmtId="172" fontId="15" fillId="58" borderId="19" xfId="0" applyNumberFormat="1" applyFont="1" applyFill="1" applyBorder="1" applyAlignment="1">
      <alignment horizontal="center"/>
    </xf>
    <xf numFmtId="172" fontId="3" fillId="58" borderId="19" xfId="0" applyNumberFormat="1" applyFont="1" applyFill="1" applyBorder="1" applyAlignment="1">
      <alignment horizontal="center"/>
    </xf>
    <xf numFmtId="0" fontId="180" fillId="0" borderId="0" xfId="0" applyFont="1" applyFill="1" applyBorder="1"/>
    <xf numFmtId="17" fontId="180" fillId="0" borderId="0" xfId="0" applyNumberFormat="1" applyFont="1" applyFill="1" applyBorder="1"/>
    <xf numFmtId="1" fontId="180" fillId="0" borderId="0" xfId="0" applyNumberFormat="1" applyFont="1" applyFill="1" applyBorder="1" applyAlignment="1">
      <alignment horizontal="center" vertical="center"/>
    </xf>
    <xf numFmtId="14" fontId="180" fillId="0" borderId="0" xfId="0" applyNumberFormat="1" applyFont="1" applyFill="1" applyBorder="1"/>
    <xf numFmtId="1" fontId="180" fillId="0" borderId="0" xfId="0" applyNumberFormat="1" applyFont="1" applyFill="1" applyBorder="1" applyAlignment="1">
      <alignment horizontal="center"/>
    </xf>
    <xf numFmtId="0" fontId="181" fillId="0" borderId="0" xfId="0" applyFont="1" applyBorder="1"/>
    <xf numFmtId="17" fontId="181" fillId="0" borderId="0" xfId="1153" applyNumberFormat="1" applyFont="1" applyFill="1" applyBorder="1"/>
    <xf numFmtId="0" fontId="181" fillId="0" borderId="0" xfId="0" applyFont="1"/>
    <xf numFmtId="174" fontId="181" fillId="0" borderId="0" xfId="1153" applyFont="1" applyBorder="1"/>
    <xf numFmtId="0" fontId="181" fillId="58" borderId="0" xfId="0" applyFont="1" applyFill="1"/>
    <xf numFmtId="174" fontId="181" fillId="58" borderId="0" xfId="1153" applyFont="1" applyFill="1" applyBorder="1"/>
    <xf numFmtId="174" fontId="181" fillId="0" borderId="0" xfId="1153" applyFont="1"/>
    <xf numFmtId="1" fontId="181" fillId="58" borderId="0" xfId="0" applyNumberFormat="1" applyFont="1" applyFill="1"/>
    <xf numFmtId="2" fontId="181" fillId="0" borderId="0" xfId="1153" applyNumberFormat="1" applyFont="1" applyBorder="1"/>
    <xf numFmtId="17" fontId="181" fillId="0" borderId="0" xfId="0" applyNumberFormat="1" applyFont="1" applyBorder="1"/>
    <xf numFmtId="1" fontId="25" fillId="0" borderId="0" xfId="0" applyNumberFormat="1" applyFont="1"/>
    <xf numFmtId="0" fontId="180" fillId="0" borderId="0" xfId="0" applyFont="1" applyFill="1"/>
    <xf numFmtId="0" fontId="180" fillId="0" borderId="0" xfId="0" applyFont="1"/>
    <xf numFmtId="0" fontId="183" fillId="0" borderId="0" xfId="0" applyFont="1"/>
    <xf numFmtId="0" fontId="3" fillId="0" borderId="37" xfId="0" applyFont="1" applyBorder="1" applyAlignment="1" applyProtection="1">
      <alignment horizontal="center" vertical="center"/>
    </xf>
    <xf numFmtId="37" fontId="3" fillId="53" borderId="20" xfId="0" applyNumberFormat="1" applyFont="1" applyFill="1" applyBorder="1" applyAlignment="1" applyProtection="1">
      <alignment horizontal="center" vertical="center"/>
    </xf>
    <xf numFmtId="3" fontId="28" fillId="0" borderId="0" xfId="1900" applyNumberFormat="1"/>
    <xf numFmtId="9" fontId="28" fillId="0" borderId="0" xfId="1900" applyAlignment="1">
      <alignment vertical="center"/>
    </xf>
    <xf numFmtId="202" fontId="25" fillId="0" borderId="0" xfId="0" applyNumberFormat="1" applyFont="1" applyFill="1"/>
    <xf numFmtId="0" fontId="153" fillId="0" borderId="0" xfId="0" applyFont="1" applyFill="1" applyBorder="1" applyAlignment="1">
      <alignment horizontal="right" vertical="center" wrapText="1"/>
    </xf>
    <xf numFmtId="0" fontId="153" fillId="0" borderId="25" xfId="0" applyFont="1" applyFill="1" applyBorder="1" applyAlignment="1">
      <alignment horizontal="right" vertical="center" wrapText="1"/>
    </xf>
    <xf numFmtId="0" fontId="153" fillId="0" borderId="28" xfId="0" applyFont="1" applyFill="1" applyBorder="1" applyAlignment="1">
      <alignment horizontal="right" vertical="center" wrapText="1"/>
    </xf>
    <xf numFmtId="0" fontId="154" fillId="0" borderId="0" xfId="0" applyFont="1"/>
    <xf numFmtId="172" fontId="28" fillId="0" borderId="0" xfId="1900" applyNumberFormat="1" applyFill="1"/>
    <xf numFmtId="0" fontId="25" fillId="0" borderId="0" xfId="0" applyFont="1" applyBorder="1" applyAlignment="1">
      <alignment vertical="center" wrapText="1"/>
    </xf>
    <xf numFmtId="0" fontId="25" fillId="0" borderId="36" xfId="0" applyNumberFormat="1" applyFont="1" applyBorder="1" applyAlignment="1">
      <alignment vertical="center" wrapText="1"/>
    </xf>
    <xf numFmtId="0" fontId="49" fillId="0" borderId="19" xfId="0" applyFont="1" applyFill="1" applyBorder="1" applyAlignment="1">
      <alignment horizontal="left" vertical="top" wrapText="1"/>
    </xf>
    <xf numFmtId="0" fontId="49" fillId="0" borderId="19" xfId="0" applyFont="1" applyFill="1" applyBorder="1" applyAlignment="1">
      <alignment horizontal="left" vertical="center" wrapText="1"/>
    </xf>
    <xf numFmtId="0" fontId="3" fillId="0" borderId="19" xfId="0" applyFont="1" applyBorder="1"/>
    <xf numFmtId="3" fontId="27" fillId="0" borderId="19" xfId="0" applyNumberFormat="1" applyFont="1" applyBorder="1"/>
    <xf numFmtId="177" fontId="27" fillId="0" borderId="19" xfId="1152" applyNumberFormat="1" applyFont="1" applyBorder="1"/>
    <xf numFmtId="0" fontId="184" fillId="0" borderId="19" xfId="0" applyFont="1" applyBorder="1" applyAlignment="1">
      <alignment horizontal="center"/>
    </xf>
    <xf numFmtId="0" fontId="25" fillId="0" borderId="19" xfId="0" applyFont="1" applyFill="1" applyBorder="1"/>
    <xf numFmtId="17" fontId="127" fillId="0" borderId="19" xfId="0" applyNumberFormat="1" applyFont="1" applyBorder="1" applyAlignment="1">
      <alignment horizontal="center" wrapText="1"/>
    </xf>
    <xf numFmtId="0" fontId="3" fillId="53" borderId="19" xfId="0" applyFont="1" applyFill="1" applyBorder="1" applyAlignment="1">
      <alignment horizontal="center" wrapText="1"/>
    </xf>
    <xf numFmtId="3" fontId="27" fillId="0" borderId="19" xfId="0" applyNumberFormat="1" applyFont="1" applyBorder="1" applyAlignment="1">
      <alignment horizontal="center"/>
    </xf>
    <xf numFmtId="0" fontId="49" fillId="0" borderId="19" xfId="0" applyFont="1" applyBorder="1" applyAlignment="1">
      <alignment horizontal="center"/>
    </xf>
    <xf numFmtId="214" fontId="3" fillId="0" borderId="19" xfId="0" applyNumberFormat="1" applyFont="1" applyFill="1" applyBorder="1" applyAlignment="1">
      <alignment horizontal="center" vertical="center"/>
    </xf>
    <xf numFmtId="0" fontId="185" fillId="0" borderId="0" xfId="0" applyFont="1"/>
    <xf numFmtId="0" fontId="185" fillId="0" borderId="0" xfId="0" applyFont="1" applyBorder="1" applyAlignment="1"/>
    <xf numFmtId="0" fontId="186" fillId="0" borderId="0" xfId="0" applyFont="1"/>
    <xf numFmtId="0" fontId="186" fillId="0" borderId="0" xfId="0" applyFont="1" applyAlignment="1"/>
    <xf numFmtId="4" fontId="186" fillId="0" borderId="0" xfId="0" applyNumberFormat="1" applyFont="1"/>
    <xf numFmtId="3" fontId="186" fillId="0" borderId="0" xfId="0" applyNumberFormat="1" applyFont="1" applyAlignment="1"/>
    <xf numFmtId="0" fontId="186" fillId="0" borderId="0" xfId="0" applyFont="1" applyBorder="1" applyAlignment="1"/>
    <xf numFmtId="0" fontId="187" fillId="0" borderId="38" xfId="0" applyFont="1" applyFill="1" applyBorder="1"/>
    <xf numFmtId="0" fontId="117" fillId="0" borderId="40" xfId="0" applyFont="1" applyBorder="1" applyAlignment="1">
      <alignment horizontal="center" vertical="center"/>
    </xf>
    <xf numFmtId="0" fontId="30" fillId="0" borderId="38" xfId="0" applyFont="1" applyBorder="1" applyAlignment="1" applyProtection="1">
      <alignment horizontal="center"/>
    </xf>
    <xf numFmtId="0" fontId="3" fillId="0" borderId="41" xfId="0" applyFont="1" applyBorder="1" applyAlignment="1">
      <alignment horizontal="left"/>
    </xf>
    <xf numFmtId="0" fontId="86" fillId="0" borderId="41" xfId="0" applyFont="1" applyBorder="1" applyAlignment="1">
      <alignment horizontal="left"/>
    </xf>
    <xf numFmtId="1" fontId="30" fillId="0" borderId="19" xfId="1152" applyNumberFormat="1" applyFont="1" applyFill="1" applyBorder="1" applyAlignment="1">
      <alignment horizontal="center" vertical="center"/>
    </xf>
    <xf numFmtId="1" fontId="30" fillId="0" borderId="38" xfId="1152" applyNumberFormat="1" applyFont="1" applyFill="1" applyBorder="1" applyAlignment="1">
      <alignment horizontal="center" vertical="center"/>
    </xf>
    <xf numFmtId="49" fontId="30" fillId="0" borderId="0" xfId="0" applyNumberFormat="1" applyFont="1" applyFill="1" applyBorder="1" applyAlignment="1">
      <alignment vertical="center"/>
    </xf>
    <xf numFmtId="178" fontId="97" fillId="0" borderId="40" xfId="1152" applyNumberFormat="1" applyFont="1" applyBorder="1" applyAlignment="1">
      <alignment horizontal="center" vertical="center"/>
    </xf>
    <xf numFmtId="177" fontId="97" fillId="0" borderId="45" xfId="1152" applyNumberFormat="1" applyFont="1" applyFill="1" applyBorder="1" applyAlignment="1">
      <alignment horizontal="center" vertical="center" wrapText="1"/>
    </xf>
    <xf numFmtId="177" fontId="97" fillId="0" borderId="46" xfId="1152" applyNumberFormat="1" applyFont="1" applyFill="1" applyBorder="1" applyAlignment="1">
      <alignment horizontal="center" vertical="center" wrapText="1"/>
    </xf>
    <xf numFmtId="17" fontId="99" fillId="0" borderId="41" xfId="1152" applyNumberFormat="1" applyFont="1" applyBorder="1" applyAlignment="1">
      <alignment horizontal="center"/>
    </xf>
    <xf numFmtId="17" fontId="25" fillId="0" borderId="41" xfId="0" applyNumberFormat="1" applyFont="1" applyBorder="1" applyAlignment="1">
      <alignment horizontal="center"/>
    </xf>
    <xf numFmtId="17" fontId="25" fillId="0" borderId="0" xfId="0" applyNumberFormat="1" applyFont="1" applyBorder="1" applyAlignment="1">
      <alignment horizontal="center"/>
    </xf>
    <xf numFmtId="1" fontId="95" fillId="0" borderId="0" xfId="1224" applyNumberFormat="1" applyFont="1" applyBorder="1" applyAlignment="1">
      <alignment horizontal="center"/>
    </xf>
    <xf numFmtId="0" fontId="186" fillId="0" borderId="0" xfId="0" applyFont="1" applyFill="1"/>
    <xf numFmtId="0" fontId="186" fillId="0" borderId="0" xfId="0" applyFont="1" applyFill="1" applyAlignment="1"/>
    <xf numFmtId="4" fontId="186" fillId="0" borderId="0" xfId="0" applyNumberFormat="1" applyFont="1" applyFill="1"/>
    <xf numFmtId="4" fontId="186" fillId="0" borderId="0" xfId="0" applyNumberFormat="1" applyFont="1" applyFill="1" applyAlignment="1"/>
    <xf numFmtId="41" fontId="98" fillId="0" borderId="40" xfId="0" applyNumberFormat="1" applyFont="1" applyFill="1" applyBorder="1" applyAlignment="1">
      <alignment horizontal="center" vertical="center" wrapText="1"/>
    </xf>
    <xf numFmtId="41" fontId="98" fillId="0" borderId="41" xfId="0" applyNumberFormat="1" applyFont="1" applyFill="1" applyBorder="1" applyAlignment="1">
      <alignment horizontal="left" vertical="center" wrapText="1"/>
    </xf>
    <xf numFmtId="41" fontId="95" fillId="0" borderId="41" xfId="0" applyNumberFormat="1" applyFont="1" applyFill="1" applyBorder="1" applyAlignment="1">
      <alignment horizontal="left" vertical="center" wrapText="1"/>
    </xf>
    <xf numFmtId="0" fontId="97" fillId="0" borderId="40" xfId="1153" applyNumberFormat="1" applyFont="1" applyFill="1" applyBorder="1" applyAlignment="1">
      <alignment horizontal="center" vertical="center" wrapText="1"/>
    </xf>
    <xf numFmtId="0" fontId="97" fillId="0" borderId="41" xfId="1153" applyNumberFormat="1" applyFont="1" applyFill="1" applyBorder="1" applyAlignment="1">
      <alignment horizontal="left"/>
    </xf>
    <xf numFmtId="0" fontId="99" fillId="0" borderId="41" xfId="1153" applyNumberFormat="1" applyFont="1" applyFill="1" applyBorder="1" applyAlignment="1">
      <alignment horizontal="left"/>
    </xf>
    <xf numFmtId="4" fontId="15" fillId="0" borderId="19" xfId="0" applyNumberFormat="1" applyFont="1" applyBorder="1" applyAlignment="1">
      <alignment horizontal="center" vertical="center"/>
    </xf>
    <xf numFmtId="3" fontId="3" fillId="0" borderId="0" xfId="0" applyNumberFormat="1" applyFont="1" applyAlignment="1"/>
    <xf numFmtId="0" fontId="180" fillId="0" borderId="0" xfId="0" applyFont="1" applyAlignment="1"/>
    <xf numFmtId="4" fontId="180" fillId="0" borderId="0" xfId="0" applyNumberFormat="1" applyFont="1"/>
    <xf numFmtId="3" fontId="180" fillId="0" borderId="0" xfId="0" applyNumberFormat="1" applyFont="1" applyAlignment="1"/>
    <xf numFmtId="4" fontId="180" fillId="0" borderId="0" xfId="0" applyNumberFormat="1" applyFont="1" applyAlignment="1"/>
    <xf numFmtId="0" fontId="30" fillId="0" borderId="41" xfId="0" applyFont="1" applyBorder="1" applyAlignment="1">
      <alignment horizontal="left"/>
    </xf>
    <xf numFmtId="0" fontId="30" fillId="0" borderId="38" xfId="0" applyFont="1" applyBorder="1" applyAlignment="1" applyProtection="1">
      <alignment horizontal="center" vertical="center"/>
    </xf>
    <xf numFmtId="0" fontId="3" fillId="0" borderId="41" xfId="0" applyFont="1" applyBorder="1" applyAlignment="1">
      <alignment horizontal="left" vertical="center"/>
    </xf>
    <xf numFmtId="0" fontId="3" fillId="0" borderId="41" xfId="0" applyFont="1" applyFill="1" applyBorder="1" applyAlignment="1">
      <alignment horizontal="left" vertical="center"/>
    </xf>
    <xf numFmtId="0" fontId="86" fillId="0" borderId="41" xfId="0" applyFont="1" applyBorder="1" applyAlignment="1">
      <alignment horizontal="left" vertical="center"/>
    </xf>
    <xf numFmtId="0" fontId="3" fillId="0" borderId="42" xfId="0" applyFont="1" applyBorder="1" applyAlignment="1">
      <alignment horizontal="left" vertical="center"/>
    </xf>
    <xf numFmtId="0" fontId="103" fillId="0" borderId="41" xfId="0" applyFont="1" applyBorder="1" applyAlignment="1">
      <alignment horizontal="left" vertical="center"/>
    </xf>
    <xf numFmtId="0" fontId="109" fillId="0" borderId="41" xfId="0" applyFont="1" applyBorder="1" applyAlignment="1">
      <alignment horizontal="left" vertical="center"/>
    </xf>
    <xf numFmtId="170" fontId="182" fillId="0" borderId="38" xfId="0" applyNumberFormat="1" applyFont="1" applyBorder="1" applyAlignment="1">
      <alignment horizontal="center" vertical="center"/>
    </xf>
    <xf numFmtId="1" fontId="182" fillId="0" borderId="38" xfId="1153" applyNumberFormat="1" applyFont="1" applyBorder="1" applyAlignment="1">
      <alignment horizontal="center" vertical="center"/>
    </xf>
    <xf numFmtId="1" fontId="182" fillId="0" borderId="44" xfId="1153" applyNumberFormat="1" applyFont="1" applyBorder="1" applyAlignment="1">
      <alignment horizontal="center" vertical="center"/>
    </xf>
    <xf numFmtId="1" fontId="188" fillId="0" borderId="19" xfId="1153" applyNumberFormat="1" applyFont="1" applyFill="1" applyBorder="1" applyAlignment="1">
      <alignment horizontal="center"/>
    </xf>
    <xf numFmtId="0" fontId="188" fillId="0" borderId="19" xfId="0" applyFont="1" applyFill="1" applyBorder="1"/>
    <xf numFmtId="1" fontId="188" fillId="0" borderId="43" xfId="1153" applyNumberFormat="1" applyFont="1" applyFill="1" applyBorder="1" applyAlignment="1">
      <alignment horizontal="center"/>
    </xf>
    <xf numFmtId="0" fontId="188" fillId="0" borderId="43" xfId="0" applyFont="1" applyFill="1" applyBorder="1"/>
    <xf numFmtId="1" fontId="188" fillId="0" borderId="19" xfId="0" applyNumberFormat="1" applyFont="1" applyFill="1" applyBorder="1" applyAlignment="1">
      <alignment horizontal="center"/>
    </xf>
    <xf numFmtId="1" fontId="188" fillId="0" borderId="38" xfId="0" applyNumberFormat="1" applyFont="1" applyFill="1" applyBorder="1" applyAlignment="1">
      <alignment horizontal="center"/>
    </xf>
    <xf numFmtId="0" fontId="188" fillId="0" borderId="38" xfId="0" applyFont="1" applyFill="1" applyBorder="1"/>
    <xf numFmtId="0" fontId="188" fillId="0" borderId="19" xfId="0" applyFont="1" applyFill="1" applyBorder="1" applyAlignment="1">
      <alignment horizontal="center"/>
    </xf>
    <xf numFmtId="9" fontId="182" fillId="0" borderId="38" xfId="0" applyNumberFormat="1" applyFont="1" applyBorder="1" applyAlignment="1" applyProtection="1">
      <alignment horizontal="center" vertical="center"/>
    </xf>
    <xf numFmtId="170" fontId="188" fillId="0" borderId="19" xfId="0" applyNumberFormat="1" applyFont="1" applyFill="1" applyBorder="1" applyAlignment="1">
      <alignment horizontal="center"/>
    </xf>
    <xf numFmtId="1" fontId="182" fillId="0" borderId="19" xfId="0" applyNumberFormat="1" applyFont="1" applyBorder="1" applyAlignment="1">
      <alignment horizontal="center" vertical="center"/>
    </xf>
    <xf numFmtId="1" fontId="182" fillId="0" borderId="38" xfId="0" applyNumberFormat="1" applyFont="1" applyFill="1" applyBorder="1" applyAlignment="1">
      <alignment horizontal="center" vertical="center"/>
    </xf>
    <xf numFmtId="1" fontId="189" fillId="0" borderId="19" xfId="1224" applyNumberFormat="1" applyFont="1" applyBorder="1" applyAlignment="1">
      <alignment horizontal="center"/>
    </xf>
    <xf numFmtId="1" fontId="189" fillId="0" borderId="38" xfId="1224" applyNumberFormat="1" applyFont="1" applyBorder="1" applyAlignment="1">
      <alignment horizontal="center"/>
    </xf>
    <xf numFmtId="205" fontId="182" fillId="0" borderId="19" xfId="1153" applyNumberFormat="1" applyFont="1" applyFill="1" applyBorder="1" applyAlignment="1">
      <alignment horizontal="center" vertical="center"/>
    </xf>
    <xf numFmtId="49" fontId="30" fillId="0" borderId="19" xfId="0" applyNumberFormat="1" applyFont="1" applyFill="1" applyBorder="1" applyAlignment="1">
      <alignment horizontal="center" vertical="center" wrapText="1"/>
    </xf>
    <xf numFmtId="174" fontId="3" fillId="0" borderId="19" xfId="1153" applyFont="1" applyFill="1" applyBorder="1" applyAlignment="1"/>
    <xf numFmtId="0" fontId="25" fillId="0" borderId="19" xfId="0" applyFont="1" applyBorder="1"/>
    <xf numFmtId="2" fontId="25" fillId="0" borderId="19" xfId="0" applyNumberFormat="1" applyFont="1" applyBorder="1" applyAlignment="1">
      <alignment horizontal="center"/>
    </xf>
    <xf numFmtId="202" fontId="182" fillId="0" borderId="19" xfId="1152" applyNumberFormat="1" applyFont="1" applyFill="1" applyBorder="1" applyAlignment="1">
      <alignment horizontal="center" vertical="center"/>
    </xf>
    <xf numFmtId="1" fontId="182" fillId="0" borderId="19" xfId="1152" applyNumberFormat="1" applyFont="1" applyFill="1" applyBorder="1" applyAlignment="1">
      <alignment horizontal="center" vertical="center"/>
    </xf>
    <xf numFmtId="17" fontId="49" fillId="0" borderId="19" xfId="0" applyNumberFormat="1" applyFont="1" applyFill="1" applyBorder="1" applyAlignment="1">
      <alignment horizontal="center" wrapText="1"/>
    </xf>
    <xf numFmtId="0" fontId="0" fillId="0" borderId="0" xfId="0" applyFont="1" applyAlignment="1">
      <alignment wrapText="1"/>
    </xf>
    <xf numFmtId="0" fontId="180" fillId="0" borderId="0" xfId="0" applyFont="1" applyBorder="1" applyAlignment="1"/>
    <xf numFmtId="0" fontId="49" fillId="58" borderId="19" xfId="0" applyFont="1" applyFill="1" applyBorder="1" applyAlignment="1">
      <alignment horizontal="left"/>
    </xf>
    <xf numFmtId="0" fontId="86" fillId="58" borderId="19" xfId="0" applyFont="1" applyFill="1" applyBorder="1" applyAlignment="1">
      <alignment horizontal="left"/>
    </xf>
    <xf numFmtId="0" fontId="49" fillId="58" borderId="19" xfId="0" applyFont="1" applyFill="1" applyBorder="1" applyAlignment="1">
      <alignment horizontal="left" wrapText="1"/>
    </xf>
    <xf numFmtId="0" fontId="86" fillId="58" borderId="19" xfId="0" applyFont="1" applyFill="1" applyBorder="1" applyAlignment="1">
      <alignment horizontal="left" wrapText="1"/>
    </xf>
    <xf numFmtId="3" fontId="3" fillId="53" borderId="19" xfId="0" applyNumberFormat="1" applyFont="1" applyFill="1" applyBorder="1" applyAlignment="1">
      <alignment horizontal="center" vertical="center" wrapText="1"/>
    </xf>
    <xf numFmtId="9" fontId="3" fillId="53" borderId="19" xfId="0" applyNumberFormat="1" applyFont="1" applyFill="1" applyBorder="1" applyAlignment="1">
      <alignment horizontal="center" vertical="center" wrapText="1"/>
    </xf>
    <xf numFmtId="3" fontId="172" fillId="0" borderId="0" xfId="1276" applyNumberFormat="1" applyFont="1"/>
    <xf numFmtId="170" fontId="28" fillId="0" borderId="0" xfId="1900" applyNumberFormat="1"/>
    <xf numFmtId="0" fontId="155" fillId="0" borderId="0" xfId="0" applyFont="1" applyFill="1" applyBorder="1"/>
    <xf numFmtId="0" fontId="155" fillId="0" borderId="0" xfId="0" applyFont="1" applyFill="1" applyBorder="1" applyAlignment="1"/>
    <xf numFmtId="0" fontId="3" fillId="0" borderId="49" xfId="0" applyFont="1" applyFill="1" applyBorder="1" applyAlignment="1">
      <alignment vertical="center"/>
    </xf>
    <xf numFmtId="0" fontId="3" fillId="0" borderId="48" xfId="0" applyFont="1" applyFill="1" applyBorder="1" applyAlignment="1">
      <alignment vertical="center"/>
    </xf>
    <xf numFmtId="3" fontId="3" fillId="0" borderId="21" xfId="1153" applyNumberFormat="1" applyFont="1" applyFill="1" applyBorder="1" applyAlignment="1">
      <alignment horizontal="center" vertical="center"/>
    </xf>
    <xf numFmtId="0" fontId="25" fillId="0" borderId="0" xfId="1882" applyFont="1" applyBorder="1" applyAlignment="1" applyProtection="1">
      <alignment vertical="center" wrapText="1"/>
    </xf>
    <xf numFmtId="0" fontId="3" fillId="0" borderId="49" xfId="0" quotePrefix="1" applyFont="1" applyFill="1" applyBorder="1" applyAlignment="1">
      <alignment vertical="center"/>
    </xf>
    <xf numFmtId="0" fontId="61" fillId="0" borderId="0" xfId="0" applyFont="1" applyAlignment="1" applyProtection="1">
      <alignment horizontal="right" vertical="top" wrapText="1" readingOrder="1"/>
      <protection locked="0"/>
    </xf>
    <xf numFmtId="173" fontId="25" fillId="0" borderId="36" xfId="0" applyNumberFormat="1" applyFont="1" applyBorder="1" applyAlignment="1">
      <alignment vertical="center" wrapText="1"/>
    </xf>
    <xf numFmtId="0" fontId="49" fillId="0" borderId="0" xfId="0" applyFont="1" applyFill="1" applyBorder="1" applyAlignment="1">
      <alignment horizontal="left" wrapText="1"/>
    </xf>
    <xf numFmtId="0" fontId="30" fillId="0" borderId="38" xfId="0" applyFont="1" applyBorder="1" applyAlignment="1" applyProtection="1">
      <alignment horizontal="center" vertical="center" wrapText="1"/>
    </xf>
    <xf numFmtId="3" fontId="15" fillId="0" borderId="0" xfId="0" applyNumberFormat="1" applyFont="1" applyAlignment="1">
      <alignment vertical="center"/>
    </xf>
    <xf numFmtId="170" fontId="25" fillId="0" borderId="0" xfId="0" applyNumberFormat="1" applyFont="1" applyBorder="1" applyAlignment="1">
      <alignment vertical="center" wrapText="1"/>
    </xf>
    <xf numFmtId="0" fontId="30" fillId="0" borderId="19" xfId="0" applyFont="1" applyBorder="1" applyAlignment="1" applyProtection="1">
      <alignment horizontal="center" vertical="center" wrapText="1"/>
    </xf>
    <xf numFmtId="0" fontId="3" fillId="0" borderId="0" xfId="0" applyFont="1" applyAlignment="1">
      <alignment horizontal="right" vertical="center"/>
    </xf>
    <xf numFmtId="3" fontId="3" fillId="0" borderId="19" xfId="1153" applyNumberFormat="1" applyFont="1" applyFill="1" applyBorder="1" applyAlignment="1">
      <alignment horizontal="right" vertical="center" indent="2"/>
    </xf>
    <xf numFmtId="3" fontId="3" fillId="0" borderId="19" xfId="0" quotePrefix="1" applyNumberFormat="1" applyFont="1" applyFill="1" applyBorder="1" applyAlignment="1">
      <alignment horizontal="right" vertical="center" indent="2"/>
    </xf>
    <xf numFmtId="173" fontId="3" fillId="0" borderId="19" xfId="1153" applyNumberFormat="1" applyFont="1" applyFill="1" applyBorder="1" applyAlignment="1">
      <alignment horizontal="right" vertical="center" indent="2"/>
    </xf>
    <xf numFmtId="176" fontId="3" fillId="0" borderId="19" xfId="1153" applyNumberFormat="1" applyFont="1" applyBorder="1" applyAlignment="1">
      <alignment horizontal="right" vertical="center" wrapText="1" indent="5"/>
    </xf>
    <xf numFmtId="176" fontId="3" fillId="0" borderId="19" xfId="1153" applyNumberFormat="1" applyFont="1" applyBorder="1" applyAlignment="1">
      <alignment horizontal="right" vertical="center" wrapText="1" indent="3"/>
    </xf>
    <xf numFmtId="4" fontId="0" fillId="0" borderId="0" xfId="0" applyNumberFormat="1" applyBorder="1"/>
    <xf numFmtId="178" fontId="139" fillId="0" borderId="19" xfId="1152" applyNumberFormat="1" applyFont="1" applyFill="1" applyBorder="1" applyAlignment="1">
      <alignment horizontal="center" vertical="center"/>
    </xf>
    <xf numFmtId="177" fontId="139" fillId="0" borderId="19" xfId="1152" applyNumberFormat="1" applyFont="1" applyFill="1" applyBorder="1" applyAlignment="1">
      <alignment horizontal="center" vertical="center" wrapText="1"/>
    </xf>
    <xf numFmtId="0" fontId="92" fillId="53" borderId="19" xfId="0" applyFont="1" applyFill="1" applyBorder="1" applyAlignment="1">
      <alignment horizontal="center" wrapText="1"/>
    </xf>
    <xf numFmtId="3" fontId="15" fillId="0" borderId="19" xfId="0" applyNumberFormat="1" applyFont="1" applyBorder="1" applyAlignment="1" applyProtection="1">
      <alignment horizontal="center" vertical="center"/>
    </xf>
    <xf numFmtId="0" fontId="190" fillId="0" borderId="0" xfId="0" applyFont="1" applyAlignment="1" applyProtection="1">
      <alignment wrapText="1" readingOrder="1"/>
      <protection locked="0"/>
    </xf>
    <xf numFmtId="3" fontId="3" fillId="0" borderId="19" xfId="1165" applyNumberFormat="1" applyFont="1" applyFill="1" applyBorder="1" applyAlignment="1">
      <alignment horizontal="right" vertical="center" indent="2"/>
    </xf>
    <xf numFmtId="173" fontId="3" fillId="0" borderId="19" xfId="1165" applyNumberFormat="1" applyFont="1" applyFill="1" applyBorder="1" applyAlignment="1">
      <alignment horizontal="right" vertical="center" indent="2"/>
    </xf>
    <xf numFmtId="3" fontId="3" fillId="0" borderId="19" xfId="1882" quotePrefix="1" applyNumberFormat="1" applyFont="1" applyFill="1" applyBorder="1" applyAlignment="1">
      <alignment horizontal="right" vertical="center" indent="2"/>
    </xf>
    <xf numFmtId="173" fontId="3" fillId="53" borderId="19" xfId="1165" applyNumberFormat="1" applyFont="1" applyFill="1" applyBorder="1" applyAlignment="1">
      <alignment horizontal="right" vertical="center" indent="2"/>
    </xf>
    <xf numFmtId="3" fontId="3" fillId="53" borderId="19" xfId="1165" applyNumberFormat="1" applyFont="1" applyFill="1" applyBorder="1" applyAlignment="1">
      <alignment horizontal="right" vertical="center" indent="2"/>
    </xf>
    <xf numFmtId="3" fontId="3" fillId="53" borderId="19" xfId="1882" quotePrefix="1" applyNumberFormat="1" applyFont="1" applyFill="1" applyBorder="1" applyAlignment="1">
      <alignment horizontal="right" vertical="center" indent="2"/>
    </xf>
    <xf numFmtId="0" fontId="188" fillId="0" borderId="38" xfId="0" applyFont="1" applyFill="1" applyBorder="1" applyAlignment="1">
      <alignment horizontal="center"/>
    </xf>
    <xf numFmtId="0" fontId="191" fillId="0" borderId="0" xfId="0" applyFont="1"/>
    <xf numFmtId="41" fontId="49" fillId="0" borderId="42" xfId="0" applyNumberFormat="1" applyFont="1" applyFill="1" applyBorder="1" applyAlignment="1">
      <alignment horizontal="left" vertical="center" wrapText="1"/>
    </xf>
    <xf numFmtId="3" fontId="3" fillId="0" borderId="43" xfId="1152" applyNumberFormat="1" applyFont="1" applyFill="1" applyBorder="1" applyAlignment="1">
      <alignment horizontal="center" vertical="center"/>
    </xf>
    <xf numFmtId="3" fontId="3" fillId="0" borderId="44" xfId="1152" applyNumberFormat="1" applyFont="1" applyFill="1" applyBorder="1" applyAlignment="1">
      <alignment horizontal="center" vertical="center"/>
    </xf>
    <xf numFmtId="0" fontId="145" fillId="0" borderId="0" xfId="0" applyFont="1" applyBorder="1" applyAlignment="1">
      <alignment wrapText="1"/>
    </xf>
    <xf numFmtId="1" fontId="187" fillId="0" borderId="19" xfId="0" applyNumberFormat="1" applyFont="1" applyFill="1" applyBorder="1" applyAlignment="1">
      <alignment horizontal="center"/>
    </xf>
    <xf numFmtId="1" fontId="187" fillId="0" borderId="38" xfId="0" applyNumberFormat="1" applyFont="1" applyFill="1" applyBorder="1" applyAlignment="1">
      <alignment horizontal="center"/>
    </xf>
    <xf numFmtId="1" fontId="188" fillId="0" borderId="19" xfId="0" applyNumberFormat="1" applyFont="1" applyFill="1" applyBorder="1" applyAlignment="1">
      <alignment horizontal="center" vertic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3" fillId="0" borderId="19" xfId="0" applyFont="1" applyFill="1" applyBorder="1" applyAlignment="1">
      <alignment horizontal="center"/>
    </xf>
    <xf numFmtId="0" fontId="3" fillId="58" borderId="19" xfId="0" applyFont="1" applyFill="1" applyBorder="1" applyAlignment="1">
      <alignment horizontal="left"/>
    </xf>
    <xf numFmtId="0" fontId="30" fillId="0" borderId="19" xfId="0" applyFont="1" applyBorder="1" applyAlignment="1">
      <alignment horizontal="center" vertical="center" textRotation="90" wrapText="1"/>
    </xf>
    <xf numFmtId="0" fontId="30" fillId="0" borderId="19" xfId="0" applyFont="1" applyFill="1" applyBorder="1" applyAlignment="1">
      <alignment horizontal="center" vertical="center" textRotation="90" wrapText="1"/>
    </xf>
    <xf numFmtId="0" fontId="117"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30" fillId="53" borderId="19" xfId="0" applyFont="1" applyFill="1" applyBorder="1" applyAlignment="1">
      <alignment horizontal="center" vertical="center" textRotation="90" wrapText="1"/>
    </xf>
    <xf numFmtId="1" fontId="180" fillId="0" borderId="0" xfId="0" applyNumberFormat="1" applyFont="1" applyFill="1"/>
    <xf numFmtId="1" fontId="180" fillId="0" borderId="0" xfId="0" applyNumberFormat="1" applyFont="1" applyFill="1" applyAlignment="1">
      <alignment horizontal="center"/>
    </xf>
    <xf numFmtId="15" fontId="181" fillId="0" borderId="0" xfId="0" applyNumberFormat="1" applyFont="1" applyBorder="1"/>
    <xf numFmtId="0" fontId="3" fillId="58" borderId="19" xfId="0" applyFont="1" applyFill="1" applyBorder="1"/>
    <xf numFmtId="3" fontId="99" fillId="0" borderId="19" xfId="1152" applyNumberFormat="1" applyFont="1" applyFill="1" applyBorder="1" applyAlignment="1">
      <alignment horizontal="center" vertical="center"/>
    </xf>
    <xf numFmtId="0" fontId="15" fillId="0" borderId="19" xfId="0" applyFont="1" applyBorder="1" applyAlignment="1">
      <alignment horizontal="center"/>
    </xf>
    <xf numFmtId="0" fontId="187" fillId="0" borderId="19" xfId="0" applyFont="1" applyFill="1" applyBorder="1" applyAlignment="1">
      <alignment horizontal="center"/>
    </xf>
    <xf numFmtId="215" fontId="3" fillId="0" borderId="19" xfId="0" applyNumberFormat="1" applyFont="1" applyBorder="1" applyAlignment="1" applyProtection="1">
      <alignment horizontal="center" vertical="center"/>
    </xf>
    <xf numFmtId="215" fontId="3" fillId="0" borderId="19" xfId="1152" applyNumberFormat="1" applyFont="1" applyFill="1" applyBorder="1" applyAlignment="1">
      <alignment horizontal="center" vertical="center"/>
    </xf>
    <xf numFmtId="170" fontId="188" fillId="59" borderId="19" xfId="0" applyNumberFormat="1" applyFont="1" applyFill="1" applyBorder="1"/>
    <xf numFmtId="49" fontId="135" fillId="0" borderId="0" xfId="1226" applyNumberFormat="1" applyFont="1" applyAlignment="1">
      <alignment vertical="center"/>
    </xf>
    <xf numFmtId="9" fontId="28" fillId="0" borderId="0" xfId="1900" applyNumberFormat="1" applyAlignment="1">
      <alignment vertical="center"/>
    </xf>
    <xf numFmtId="0" fontId="30" fillId="0" borderId="19" xfId="0" applyFont="1" applyBorder="1" applyAlignment="1">
      <alignment horizontal="center" vertical="center"/>
    </xf>
    <xf numFmtId="0" fontId="30" fillId="0" borderId="45" xfId="0" applyFont="1" applyBorder="1" applyAlignment="1">
      <alignment horizontal="center" vertical="center" wrapText="1"/>
    </xf>
    <xf numFmtId="3" fontId="15" fillId="0" borderId="19" xfId="0" applyNumberFormat="1" applyFont="1" applyBorder="1" applyAlignment="1">
      <alignment horizontal="center"/>
    </xf>
    <xf numFmtId="0" fontId="3" fillId="0" borderId="59" xfId="0" applyFont="1" applyFill="1" applyBorder="1" applyAlignment="1"/>
    <xf numFmtId="9" fontId="3" fillId="0" borderId="60" xfId="0" applyNumberFormat="1" applyFont="1" applyBorder="1" applyAlignment="1">
      <alignment horizontal="center" vertical="center"/>
    </xf>
    <xf numFmtId="172" fontId="3" fillId="0" borderId="61" xfId="0" applyNumberFormat="1" applyFont="1" applyBorder="1" applyAlignment="1">
      <alignment horizontal="right"/>
    </xf>
    <xf numFmtId="0" fontId="3" fillId="0" borderId="42" xfId="0" applyFont="1" applyFill="1" applyBorder="1" applyAlignment="1">
      <alignment horizontal="left"/>
    </xf>
    <xf numFmtId="3" fontId="86" fillId="0" borderId="43" xfId="0" applyNumberFormat="1" applyFont="1" applyFill="1" applyBorder="1" applyAlignment="1">
      <alignment horizontal="center"/>
    </xf>
    <xf numFmtId="1" fontId="25" fillId="0" borderId="0" xfId="0" applyNumberFormat="1" applyFont="1" applyFill="1"/>
    <xf numFmtId="193" fontId="102" fillId="58" borderId="19" xfId="0" applyNumberFormat="1" applyFont="1" applyFill="1" applyBorder="1" applyAlignment="1">
      <alignment horizontal="center" vertical="center" wrapText="1"/>
    </xf>
    <xf numFmtId="17" fontId="99" fillId="0" borderId="62" xfId="1152" applyNumberFormat="1" applyFont="1" applyBorder="1" applyAlignment="1">
      <alignment horizontal="center"/>
    </xf>
    <xf numFmtId="0" fontId="117" fillId="0" borderId="40" xfId="0" applyFont="1" applyBorder="1" applyAlignment="1">
      <alignment horizontal="center" wrapText="1"/>
    </xf>
    <xf numFmtId="0" fontId="30" fillId="0" borderId="4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49" fillId="0" borderId="41" xfId="0" applyFont="1" applyBorder="1" applyAlignment="1">
      <alignment horizontal="left"/>
    </xf>
    <xf numFmtId="170" fontId="95" fillId="0" borderId="38" xfId="0" applyNumberFormat="1" applyFont="1" applyBorder="1" applyAlignment="1">
      <alignment horizontal="center" vertical="center"/>
    </xf>
    <xf numFmtId="0" fontId="49" fillId="0" borderId="41" xfId="0" applyFont="1" applyBorder="1" applyAlignment="1">
      <alignment horizontal="left" wrapText="1"/>
    </xf>
    <xf numFmtId="0" fontId="86" fillId="0" borderId="41" xfId="0" applyFont="1" applyBorder="1" applyAlignment="1">
      <alignment horizontal="left" wrapText="1"/>
    </xf>
    <xf numFmtId="0" fontId="86" fillId="0" borderId="42" xfId="0" applyFont="1" applyBorder="1" applyAlignment="1">
      <alignment horizontal="left" wrapText="1"/>
    </xf>
    <xf numFmtId="170" fontId="95" fillId="0" borderId="43" xfId="0" applyNumberFormat="1" applyFont="1" applyBorder="1" applyAlignment="1">
      <alignment horizontal="center" vertical="center"/>
    </xf>
    <xf numFmtId="170" fontId="95" fillId="0" borderId="44" xfId="0" applyNumberFormat="1" applyFont="1" applyBorder="1" applyAlignment="1">
      <alignment horizontal="center" vertical="center"/>
    </xf>
    <xf numFmtId="0" fontId="25" fillId="0" borderId="68" xfId="0" applyFont="1" applyBorder="1"/>
    <xf numFmtId="3" fontId="23" fillId="0" borderId="69" xfId="0" applyNumberFormat="1" applyFont="1" applyBorder="1"/>
    <xf numFmtId="3" fontId="23" fillId="0" borderId="69" xfId="0" applyNumberFormat="1" applyFont="1" applyFill="1" applyBorder="1"/>
    <xf numFmtId="0" fontId="0" fillId="0" borderId="70" xfId="0" applyBorder="1"/>
    <xf numFmtId="0" fontId="30" fillId="0" borderId="40"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38" xfId="0" applyFont="1" applyFill="1" applyBorder="1" applyAlignment="1">
      <alignment horizontal="center" vertical="center" wrapText="1"/>
    </xf>
    <xf numFmtId="0" fontId="86" fillId="0" borderId="41" xfId="0" applyFont="1" applyFill="1" applyBorder="1" applyAlignment="1">
      <alignment horizontal="center" vertical="center"/>
    </xf>
    <xf numFmtId="3" fontId="3" fillId="0" borderId="38" xfId="0" applyNumberFormat="1" applyFont="1" applyFill="1" applyBorder="1" applyAlignment="1">
      <alignment horizontal="center" vertical="center"/>
    </xf>
    <xf numFmtId="49" fontId="49" fillId="0" borderId="41" xfId="0" quotePrefix="1" applyNumberFormat="1" applyFont="1" applyFill="1" applyBorder="1" applyAlignment="1">
      <alignment horizontal="center" vertical="center"/>
    </xf>
    <xf numFmtId="49" fontId="49" fillId="0" borderId="42" xfId="0" quotePrefix="1"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0" fontId="30" fillId="0" borderId="19" xfId="0" applyFont="1" applyBorder="1" applyAlignment="1">
      <alignment horizontal="center" vertical="center" wrapText="1"/>
    </xf>
    <xf numFmtId="1" fontId="188" fillId="0" borderId="19" xfId="0" applyNumberFormat="1" applyFont="1" applyFill="1" applyBorder="1"/>
    <xf numFmtId="3" fontId="3" fillId="0" borderId="19" xfId="0" applyNumberFormat="1" applyFont="1" applyFill="1" applyBorder="1" applyAlignment="1">
      <alignment horizontal="center" wrapText="1"/>
    </xf>
    <xf numFmtId="3" fontId="3" fillId="0" borderId="19" xfId="0" applyNumberFormat="1" applyFont="1" applyBorder="1" applyAlignment="1">
      <alignment horizontal="center" wrapText="1"/>
    </xf>
    <xf numFmtId="3" fontId="15" fillId="0" borderId="19" xfId="0" applyNumberFormat="1" applyFont="1" applyBorder="1" applyAlignment="1">
      <alignment horizontal="center" wrapText="1"/>
    </xf>
    <xf numFmtId="3" fontId="3" fillId="0" borderId="19" xfId="1252" applyNumberFormat="1" applyFont="1" applyFill="1" applyBorder="1" applyAlignment="1" applyProtection="1">
      <alignment horizontal="center"/>
    </xf>
    <xf numFmtId="4" fontId="3" fillId="53" borderId="19" xfId="0" applyNumberFormat="1" applyFont="1" applyFill="1" applyBorder="1" applyAlignment="1">
      <alignment horizontal="center" wrapText="1"/>
    </xf>
    <xf numFmtId="1" fontId="3" fillId="0" borderId="19" xfId="0" applyNumberFormat="1" applyFont="1" applyBorder="1" applyAlignment="1">
      <alignment horizontal="center" wrapText="1"/>
    </xf>
    <xf numFmtId="1" fontId="3" fillId="0" borderId="19" xfId="0" applyNumberFormat="1" applyFont="1" applyFill="1" applyBorder="1" applyAlignment="1">
      <alignment horizontal="center" wrapText="1"/>
    </xf>
    <xf numFmtId="1" fontId="3" fillId="53" borderId="19" xfId="0" applyNumberFormat="1" applyFont="1" applyFill="1" applyBorder="1" applyAlignment="1">
      <alignment horizontal="center" wrapText="1"/>
    </xf>
    <xf numFmtId="1" fontId="95" fillId="0" borderId="19" xfId="0" applyNumberFormat="1" applyFont="1" applyBorder="1" applyAlignment="1">
      <alignment horizontal="center" vertical="center"/>
    </xf>
    <xf numFmtId="9" fontId="3" fillId="0" borderId="19" xfId="0" applyNumberFormat="1" applyFont="1" applyBorder="1" applyAlignment="1">
      <alignment horizontal="center" wrapText="1"/>
    </xf>
    <xf numFmtId="3" fontId="99" fillId="0" borderId="49" xfId="0" applyNumberFormat="1" applyFont="1" applyBorder="1" applyAlignment="1">
      <alignment horizontal="center"/>
    </xf>
    <xf numFmtId="0" fontId="3" fillId="0" borderId="19" xfId="0" applyFont="1" applyFill="1" applyBorder="1" applyAlignment="1">
      <alignment vertical="center" wrapText="1"/>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9" xfId="0" applyFont="1" applyBorder="1" applyAlignment="1">
      <alignment horizontal="center" vertical="center"/>
    </xf>
    <xf numFmtId="17" fontId="99" fillId="0" borderId="42" xfId="1152" applyNumberFormat="1" applyFont="1" applyBorder="1" applyAlignment="1">
      <alignment horizontal="center"/>
    </xf>
    <xf numFmtId="213" fontId="180" fillId="0" borderId="0" xfId="0" applyNumberFormat="1" applyFont="1" applyBorder="1" applyAlignment="1"/>
    <xf numFmtId="174" fontId="180" fillId="0" borderId="0" xfId="1153" applyFont="1" applyFill="1" applyBorder="1"/>
    <xf numFmtId="17" fontId="180" fillId="0" borderId="0" xfId="0" applyNumberFormat="1" applyFont="1"/>
    <xf numFmtId="1" fontId="183" fillId="0" borderId="0" xfId="0" applyNumberFormat="1" applyFont="1"/>
    <xf numFmtId="0" fontId="183" fillId="0" borderId="0" xfId="1232" applyFont="1" applyBorder="1" applyAlignment="1">
      <alignment horizontal="left"/>
    </xf>
    <xf numFmtId="174" fontId="180" fillId="0" borderId="0" xfId="1153" applyFont="1" applyBorder="1"/>
    <xf numFmtId="213" fontId="183" fillId="0" borderId="0" xfId="0" applyNumberFormat="1" applyFont="1"/>
    <xf numFmtId="0" fontId="30" fillId="0" borderId="19" xfId="0" applyFont="1" applyFill="1" applyBorder="1" applyAlignment="1">
      <alignment horizontal="center" vertical="center" wrapText="1"/>
    </xf>
    <xf numFmtId="0" fontId="30" fillId="53" borderId="40" xfId="0" applyFont="1" applyFill="1" applyBorder="1" applyAlignment="1">
      <alignment horizontal="center" vertical="center"/>
    </xf>
    <xf numFmtId="0" fontId="30" fillId="53" borderId="45" xfId="0" applyFont="1" applyFill="1" applyBorder="1" applyAlignment="1">
      <alignment horizontal="center" vertical="center" wrapText="1"/>
    </xf>
    <xf numFmtId="0" fontId="117" fillId="53" borderId="45" xfId="0" applyFont="1" applyFill="1" applyBorder="1" applyAlignment="1">
      <alignment horizontal="center" vertical="center" wrapText="1"/>
    </xf>
    <xf numFmtId="0" fontId="30" fillId="53" borderId="46" xfId="0" applyFont="1" applyFill="1" applyBorder="1" applyAlignment="1">
      <alignment horizontal="center" vertical="center" wrapText="1"/>
    </xf>
    <xf numFmtId="0" fontId="30" fillId="53" borderId="41" xfId="0" applyFont="1" applyFill="1" applyBorder="1" applyAlignment="1">
      <alignment horizontal="center" vertical="center"/>
    </xf>
    <xf numFmtId="0" fontId="30" fillId="53" borderId="38" xfId="0" applyFont="1" applyFill="1" applyBorder="1" applyAlignment="1">
      <alignment horizontal="center" vertical="center" wrapText="1"/>
    </xf>
    <xf numFmtId="1" fontId="3" fillId="53" borderId="41" xfId="0" applyNumberFormat="1" applyFont="1" applyFill="1" applyBorder="1" applyAlignment="1">
      <alignment horizontal="center" vertical="center"/>
    </xf>
    <xf numFmtId="3" fontId="3" fillId="53" borderId="38" xfId="0" applyNumberFormat="1" applyFont="1" applyFill="1" applyBorder="1" applyAlignment="1">
      <alignment horizontal="center" vertical="center"/>
    </xf>
    <xf numFmtId="49" fontId="3" fillId="53" borderId="41"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49" fontId="3" fillId="53" borderId="62" xfId="0" applyNumberFormat="1" applyFont="1" applyFill="1" applyBorder="1" applyAlignment="1">
      <alignment horizontal="center" vertical="center"/>
    </xf>
    <xf numFmtId="3" fontId="3" fillId="53" borderId="21" xfId="0" applyNumberFormat="1" applyFont="1" applyFill="1" applyBorder="1" applyAlignment="1">
      <alignment horizontal="center" vertical="center"/>
    </xf>
    <xf numFmtId="3" fontId="3" fillId="53" borderId="71" xfId="0" applyNumberFormat="1" applyFont="1" applyFill="1" applyBorder="1" applyAlignment="1">
      <alignment horizontal="center" vertical="center"/>
    </xf>
    <xf numFmtId="214" fontId="3" fillId="0" borderId="19" xfId="0" applyNumberFormat="1" applyFont="1" applyFill="1" applyBorder="1" applyAlignment="1">
      <alignment vertical="center"/>
    </xf>
    <xf numFmtId="0" fontId="63" fillId="0" borderId="0" xfId="1226" applyFont="1" applyAlignment="1">
      <alignment horizontal="center"/>
    </xf>
    <xf numFmtId="0" fontId="98" fillId="0" borderId="0" xfId="1226" applyFont="1" applyAlignment="1">
      <alignment horizontal="center"/>
    </xf>
    <xf numFmtId="17" fontId="49"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42" fillId="0" borderId="0" xfId="1226" applyFont="1" applyAlignment="1">
      <alignment horizontal="center" wrapText="1"/>
    </xf>
    <xf numFmtId="0" fontId="33" fillId="0" borderId="0" xfId="1226" applyFont="1" applyAlignment="1">
      <alignment horizontal="left" wrapText="1"/>
    </xf>
    <xf numFmtId="0" fontId="143" fillId="0" borderId="0" xfId="1226" applyFont="1" applyFill="1" applyAlignment="1">
      <alignment horizontal="center"/>
    </xf>
    <xf numFmtId="0" fontId="98" fillId="0" borderId="0" xfId="1226" applyFont="1" applyAlignment="1">
      <alignment horizontal="center" wrapText="1"/>
    </xf>
    <xf numFmtId="49" fontId="135" fillId="0" borderId="0" xfId="1226" applyNumberFormat="1" applyFont="1" applyAlignment="1">
      <alignment horizontal="center" vertical="center"/>
    </xf>
    <xf numFmtId="0" fontId="97" fillId="0" borderId="0" xfId="0" applyFont="1" applyAlignment="1">
      <alignment horizontal="center"/>
    </xf>
    <xf numFmtId="0" fontId="77" fillId="0" borderId="0" xfId="0" applyFont="1" applyAlignment="1">
      <alignment horizontal="center"/>
    </xf>
    <xf numFmtId="49" fontId="82" fillId="0" borderId="0" xfId="0" applyNumberFormat="1" applyFont="1" applyFill="1" applyAlignment="1">
      <alignment horizontal="left" vertical="top" wrapText="1" readingOrder="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49"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95" fillId="0" borderId="0" xfId="1224" applyFont="1" applyAlignment="1">
      <alignment vertical="center" wrapText="1"/>
    </xf>
    <xf numFmtId="0" fontId="57" fillId="0" borderId="0" xfId="1265" applyFont="1" applyAlignment="1" applyProtection="1">
      <alignment horizontal="right" wrapText="1" readingOrder="1"/>
      <protection locked="0"/>
    </xf>
    <xf numFmtId="0" fontId="56" fillId="0" borderId="0" xfId="1265" applyAlignment="1">
      <alignment wrapText="1"/>
    </xf>
    <xf numFmtId="0" fontId="25" fillId="0" borderId="0" xfId="0" applyFont="1" applyAlignment="1">
      <alignment horizontal="center" wrapText="1"/>
    </xf>
    <xf numFmtId="0" fontId="25" fillId="0" borderId="0" xfId="0" applyFont="1" applyAlignment="1">
      <alignment horizontal="left" vertical="top" wrapText="1"/>
    </xf>
    <xf numFmtId="0" fontId="30" fillId="0" borderId="0" xfId="0" applyFont="1" applyFill="1" applyBorder="1" applyAlignment="1">
      <alignment horizontal="center"/>
    </xf>
    <xf numFmtId="0" fontId="63" fillId="0" borderId="0" xfId="0" applyFont="1" applyBorder="1" applyAlignment="1">
      <alignment horizontal="center" wrapText="1"/>
    </xf>
    <xf numFmtId="0" fontId="117" fillId="0" borderId="0" xfId="0" applyFont="1" applyBorder="1" applyAlignment="1">
      <alignment horizontal="center" wrapText="1"/>
    </xf>
    <xf numFmtId="0" fontId="30" fillId="0" borderId="50" xfId="0" applyFont="1" applyBorder="1" applyAlignment="1">
      <alignment horizontal="center"/>
    </xf>
    <xf numFmtId="0" fontId="25" fillId="0" borderId="0" xfId="0" applyFont="1" applyBorder="1" applyAlignment="1">
      <alignment wrapText="1"/>
    </xf>
    <xf numFmtId="0" fontId="25" fillId="0" borderId="19" xfId="0" applyFont="1" applyBorder="1" applyAlignment="1">
      <alignment wrapText="1"/>
    </xf>
    <xf numFmtId="0" fontId="30" fillId="0" borderId="0" xfId="0" applyFont="1" applyBorder="1" applyAlignment="1">
      <alignment horizontal="center"/>
    </xf>
    <xf numFmtId="0" fontId="30" fillId="0" borderId="50" xfId="0" applyFont="1" applyFill="1" applyBorder="1" applyAlignment="1">
      <alignment horizontal="center"/>
    </xf>
    <xf numFmtId="0" fontId="49" fillId="58" borderId="66" xfId="0" applyFont="1" applyFill="1" applyBorder="1" applyAlignment="1">
      <alignment horizontal="left" vertical="center" wrapText="1"/>
    </xf>
    <xf numFmtId="0" fontId="49" fillId="58" borderId="20" xfId="0" applyFont="1" applyFill="1" applyBorder="1" applyAlignment="1">
      <alignment horizontal="left" vertical="center" wrapText="1"/>
    </xf>
    <xf numFmtId="0" fontId="49" fillId="58" borderId="67" xfId="0" applyFont="1" applyFill="1" applyBorder="1" applyAlignment="1">
      <alignment horizontal="left" vertical="center" wrapText="1"/>
    </xf>
    <xf numFmtId="0" fontId="117"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25" fillId="0" borderId="37" xfId="0" applyFont="1" applyBorder="1" applyAlignment="1" applyProtection="1">
      <alignment vertical="center" wrapText="1"/>
    </xf>
    <xf numFmtId="0" fontId="25" fillId="0" borderId="20" xfId="0" applyFont="1" applyBorder="1" applyAlignment="1" applyProtection="1">
      <alignment vertical="center" wrapText="1"/>
    </xf>
    <xf numFmtId="0" fontId="25" fillId="0" borderId="49" xfId="0" applyFont="1" applyBorder="1" applyAlignment="1" applyProtection="1">
      <alignment vertical="center" wrapText="1"/>
    </xf>
    <xf numFmtId="0" fontId="30" fillId="0" borderId="19" xfId="0" applyFont="1" applyBorder="1" applyAlignment="1">
      <alignment horizontal="center" vertical="center"/>
    </xf>
    <xf numFmtId="0" fontId="25" fillId="0" borderId="37" xfId="1882" applyFont="1" applyBorder="1" applyAlignment="1" applyProtection="1">
      <alignment horizontal="left" vertical="center" wrapText="1"/>
    </xf>
    <xf numFmtId="0" fontId="25" fillId="0" borderId="20" xfId="1882" applyFont="1" applyBorder="1" applyAlignment="1" applyProtection="1">
      <alignment horizontal="left" vertical="center" wrapText="1"/>
    </xf>
    <xf numFmtId="0" fontId="25" fillId="0" borderId="49" xfId="1882" applyFont="1" applyBorder="1" applyAlignment="1" applyProtection="1">
      <alignment horizontal="left" vertical="center" wrapText="1"/>
    </xf>
    <xf numFmtId="0" fontId="30" fillId="0" borderId="0" xfId="1882" applyFont="1" applyBorder="1" applyAlignment="1">
      <alignment horizontal="center" vertical="center" wrapText="1"/>
    </xf>
    <xf numFmtId="0" fontId="30" fillId="0" borderId="0" xfId="1882"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51" xfId="1882" applyFont="1" applyFill="1" applyBorder="1" applyAlignment="1">
      <alignment horizontal="center" vertical="center"/>
    </xf>
    <xf numFmtId="0" fontId="3" fillId="0" borderId="33" xfId="1882" applyFont="1" applyFill="1" applyBorder="1" applyAlignment="1">
      <alignment horizontal="center" vertical="center"/>
    </xf>
    <xf numFmtId="0" fontId="25" fillId="0" borderId="20" xfId="1882" applyFont="1" applyBorder="1" applyAlignment="1" applyProtection="1">
      <alignment horizontal="left" vertical="center"/>
    </xf>
    <xf numFmtId="0" fontId="25" fillId="0" borderId="49" xfId="1882" applyFont="1" applyBorder="1" applyAlignment="1" applyProtection="1">
      <alignment horizontal="left" vertical="center"/>
    </xf>
    <xf numFmtId="0" fontId="3" fillId="0" borderId="3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19" xfId="0" applyFont="1" applyFill="1" applyBorder="1" applyAlignment="1">
      <alignment horizontal="left" vertical="center"/>
    </xf>
    <xf numFmtId="0" fontId="106" fillId="0" borderId="19" xfId="0" applyFont="1" applyBorder="1" applyAlignment="1">
      <alignment horizontal="left"/>
    </xf>
    <xf numFmtId="0" fontId="25" fillId="0" borderId="33" xfId="0" applyFont="1" applyFill="1" applyBorder="1" applyAlignment="1">
      <alignment horizontal="left" wrapText="1"/>
    </xf>
    <xf numFmtId="0" fontId="62" fillId="0" borderId="37" xfId="0" applyFont="1" applyBorder="1" applyAlignment="1">
      <alignment horizontal="left"/>
    </xf>
    <xf numFmtId="0" fontId="106" fillId="0" borderId="20" xfId="0" applyFont="1" applyBorder="1" applyAlignment="1">
      <alignment horizontal="left"/>
    </xf>
    <xf numFmtId="0" fontId="106" fillId="0" borderId="49" xfId="0" applyFont="1" applyBorder="1" applyAlignment="1">
      <alignment horizontal="left"/>
    </xf>
    <xf numFmtId="0" fontId="3" fillId="0" borderId="37" xfId="0" applyFont="1" applyFill="1" applyBorder="1" applyAlignment="1">
      <alignment horizontal="left"/>
    </xf>
    <xf numFmtId="0" fontId="3" fillId="0" borderId="19" xfId="0" applyFont="1" applyFill="1" applyBorder="1" applyAlignment="1">
      <alignment horizontal="left"/>
    </xf>
    <xf numFmtId="0" fontId="106" fillId="0" borderId="21" xfId="0" applyFont="1" applyBorder="1" applyAlignment="1">
      <alignment horizontal="left"/>
    </xf>
    <xf numFmtId="0" fontId="3" fillId="0" borderId="19" xfId="0" applyFont="1" applyFill="1" applyBorder="1" applyAlignment="1">
      <alignment horizontal="center"/>
    </xf>
    <xf numFmtId="0" fontId="25" fillId="0" borderId="19" xfId="0" applyFont="1" applyBorder="1" applyAlignment="1">
      <alignment horizontal="left" vertical="center" wrapText="1"/>
    </xf>
    <xf numFmtId="0" fontId="3" fillId="0" borderId="37" xfId="0" applyFont="1" applyFill="1" applyBorder="1" applyAlignment="1">
      <alignment horizontal="center"/>
    </xf>
    <xf numFmtId="0" fontId="3" fillId="0" borderId="20" xfId="0" applyFont="1" applyFill="1" applyBorder="1" applyAlignment="1">
      <alignment horizontal="center"/>
    </xf>
    <xf numFmtId="0" fontId="3" fillId="0" borderId="49" xfId="0" applyFont="1" applyFill="1" applyBorder="1" applyAlignment="1">
      <alignment horizontal="center"/>
    </xf>
    <xf numFmtId="0" fontId="3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7" fillId="0" borderId="0" xfId="0" applyFont="1" applyBorder="1" applyAlignment="1">
      <alignment horizontal="center" vertical="center"/>
    </xf>
    <xf numFmtId="0" fontId="86"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30" fillId="0" borderId="0" xfId="0" applyFont="1" applyBorder="1" applyAlignment="1" applyProtection="1">
      <alignment horizontal="center" vertical="center"/>
    </xf>
    <xf numFmtId="0" fontId="117" fillId="0" borderId="19" xfId="0" applyFont="1" applyBorder="1" applyAlignment="1" applyProtection="1">
      <alignment horizontal="center" vertical="center" wrapText="1"/>
    </xf>
    <xf numFmtId="0" fontId="30" fillId="0" borderId="49"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0" xfId="0" applyFont="1" applyFill="1" applyBorder="1" applyAlignment="1" applyProtection="1">
      <alignment horizontal="center"/>
    </xf>
    <xf numFmtId="0" fontId="25" fillId="0" borderId="47" xfId="0" applyFont="1" applyBorder="1" applyAlignment="1" applyProtection="1">
      <alignment horizontal="left" wrapText="1"/>
    </xf>
    <xf numFmtId="0" fontId="25" fillId="0" borderId="36" xfId="0" applyFont="1" applyBorder="1" applyAlignment="1" applyProtection="1">
      <alignment horizontal="left" wrapText="1"/>
    </xf>
    <xf numFmtId="0" fontId="25" fillId="0" borderId="48" xfId="0" applyFont="1" applyBorder="1" applyAlignment="1" applyProtection="1">
      <alignment horizontal="left" wrapText="1"/>
    </xf>
    <xf numFmtId="0" fontId="25" fillId="0" borderId="39" xfId="0" applyFont="1" applyBorder="1" applyAlignment="1" applyProtection="1">
      <alignment horizontal="left" wrapText="1"/>
    </xf>
    <xf numFmtId="0" fontId="25" fillId="0" borderId="50" xfId="0" applyFont="1" applyBorder="1" applyAlignment="1" applyProtection="1">
      <alignment horizontal="left" wrapText="1"/>
    </xf>
    <xf numFmtId="0" fontId="25" fillId="0" borderId="52" xfId="0" applyFont="1" applyBorder="1" applyAlignment="1" applyProtection="1">
      <alignment horizontal="left" wrapText="1"/>
    </xf>
    <xf numFmtId="0" fontId="117" fillId="0" borderId="50" xfId="0" applyFont="1" applyFill="1" applyBorder="1" applyAlignment="1" applyProtection="1">
      <alignment horizontal="center"/>
    </xf>
    <xf numFmtId="0" fontId="117" fillId="0" borderId="0" xfId="0" applyFont="1" applyFill="1" applyBorder="1" applyAlignment="1" applyProtection="1">
      <alignment horizontal="center"/>
    </xf>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0" fontId="117" fillId="5" borderId="50" xfId="0" applyFont="1" applyFill="1" applyBorder="1" applyAlignment="1" applyProtection="1">
      <alignment horizontal="center"/>
    </xf>
    <xf numFmtId="169" fontId="30" fillId="0" borderId="0" xfId="0" applyNumberFormat="1" applyFont="1" applyBorder="1" applyAlignment="1">
      <alignment horizontal="center"/>
    </xf>
    <xf numFmtId="0" fontId="25" fillId="0" borderId="0" xfId="0" applyFont="1" applyBorder="1" applyAlignment="1" applyProtection="1">
      <alignment horizontal="left" vertical="center" wrapText="1"/>
    </xf>
    <xf numFmtId="0" fontId="25" fillId="0" borderId="0" xfId="0" applyFont="1" applyBorder="1" applyAlignment="1">
      <alignment horizontal="left"/>
    </xf>
    <xf numFmtId="0" fontId="30" fillId="0" borderId="33" xfId="0" applyFont="1" applyBorder="1" applyAlignment="1">
      <alignment horizontal="center" vertical="center" wrapText="1"/>
    </xf>
    <xf numFmtId="0" fontId="30" fillId="0" borderId="33" xfId="0" applyFont="1" applyBorder="1" applyAlignment="1">
      <alignment horizontal="center" vertical="center"/>
    </xf>
    <xf numFmtId="0" fontId="25" fillId="0" borderId="53" xfId="0" applyFont="1" applyBorder="1" applyAlignment="1">
      <alignment horizontal="left" vertical="center" wrapText="1"/>
    </xf>
    <xf numFmtId="0" fontId="25" fillId="0" borderId="0" xfId="0" applyFont="1" applyBorder="1" applyAlignment="1">
      <alignment horizontal="left" vertical="center" wrapText="1"/>
    </xf>
    <xf numFmtId="0" fontId="25" fillId="0" borderId="54" xfId="0" applyFont="1" applyBorder="1" applyAlignment="1">
      <alignment horizontal="left" vertical="center" wrapText="1"/>
    </xf>
    <xf numFmtId="0" fontId="25" fillId="0" borderId="39" xfId="0" applyFont="1" applyBorder="1" applyAlignment="1">
      <alignment horizontal="left" vertical="center" wrapText="1"/>
    </xf>
    <xf numFmtId="0" fontId="25" fillId="0" borderId="50" xfId="0" applyFont="1" applyBorder="1" applyAlignment="1">
      <alignment horizontal="left" vertical="center" wrapText="1"/>
    </xf>
    <xf numFmtId="0" fontId="25" fillId="0" borderId="52" xfId="0" applyFont="1" applyBorder="1" applyAlignment="1">
      <alignment horizontal="left" vertical="center" wrapText="1"/>
    </xf>
    <xf numFmtId="0" fontId="26" fillId="0" borderId="0" xfId="0" applyFont="1" applyAlignment="1">
      <alignment wrapText="1"/>
    </xf>
    <xf numFmtId="0" fontId="91" fillId="0" borderId="0" xfId="0" applyFont="1" applyAlignment="1">
      <alignment wrapText="1"/>
    </xf>
    <xf numFmtId="0" fontId="117" fillId="5" borderId="0" xfId="0" applyFont="1" applyFill="1" applyBorder="1" applyAlignment="1" applyProtection="1">
      <alignment horizontal="center"/>
    </xf>
    <xf numFmtId="0" fontId="30" fillId="0" borderId="45" xfId="0" applyFont="1" applyBorder="1" applyAlignment="1">
      <alignment horizontal="center" vertical="center" wrapText="1"/>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117" fillId="0" borderId="40" xfId="0" applyFont="1" applyBorder="1" applyAlignment="1">
      <alignment horizontal="center" vertical="center"/>
    </xf>
    <xf numFmtId="0" fontId="117" fillId="0" borderId="41" xfId="0" applyFont="1" applyBorder="1" applyAlignment="1">
      <alignment horizontal="center" vertical="center"/>
    </xf>
    <xf numFmtId="0" fontId="25" fillId="0" borderId="39" xfId="0" applyFont="1" applyBorder="1" applyAlignment="1">
      <alignment horizontal="left" wrapText="1"/>
    </xf>
    <xf numFmtId="0" fontId="25" fillId="0" borderId="50" xfId="0" applyFont="1" applyBorder="1" applyAlignment="1">
      <alignment horizontal="left" wrapText="1"/>
    </xf>
    <xf numFmtId="0" fontId="25" fillId="0" borderId="52" xfId="0" applyFont="1" applyBorder="1" applyAlignment="1">
      <alignment horizontal="left" wrapText="1"/>
    </xf>
    <xf numFmtId="0" fontId="30"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38" xfId="0" applyNumberFormat="1" applyFont="1" applyFill="1" applyBorder="1" applyAlignment="1">
      <alignment horizontal="center" vertical="center"/>
    </xf>
    <xf numFmtId="41" fontId="98" fillId="0" borderId="45" xfId="0" applyNumberFormat="1" applyFont="1" applyFill="1" applyBorder="1" applyAlignment="1">
      <alignment horizontal="center" vertical="center" wrapText="1"/>
    </xf>
    <xf numFmtId="41" fontId="98" fillId="0" borderId="46" xfId="0" applyNumberFormat="1" applyFont="1" applyFill="1" applyBorder="1" applyAlignment="1">
      <alignment horizontal="center" vertical="center" wrapText="1"/>
    </xf>
    <xf numFmtId="0" fontId="30"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97" fillId="0" borderId="19" xfId="1153" applyNumberFormat="1" applyFont="1" applyFill="1" applyBorder="1" applyAlignment="1">
      <alignment horizontal="center"/>
    </xf>
    <xf numFmtId="0" fontId="97" fillId="0" borderId="45" xfId="1153" applyNumberFormat="1" applyFont="1" applyFill="1" applyBorder="1" applyAlignment="1">
      <alignment horizontal="center" vertical="center" wrapText="1"/>
    </xf>
    <xf numFmtId="0" fontId="97" fillId="0" borderId="38" xfId="1153" applyNumberFormat="1" applyFont="1" applyFill="1" applyBorder="1" applyAlignment="1">
      <alignment horizontal="center"/>
    </xf>
    <xf numFmtId="0" fontId="97" fillId="0" borderId="46" xfId="1153" applyNumberFormat="1" applyFont="1" applyFill="1" applyBorder="1" applyAlignment="1">
      <alignment horizontal="center" vertical="center" wrapText="1"/>
    </xf>
    <xf numFmtId="0" fontId="129" fillId="0" borderId="45" xfId="0" applyFont="1" applyBorder="1" applyAlignment="1">
      <alignment horizontal="center" vertical="center" wrapText="1"/>
    </xf>
    <xf numFmtId="0" fontId="129" fillId="0" borderId="45" xfId="0" applyFont="1" applyBorder="1" applyAlignment="1">
      <alignment horizontal="center" vertical="center"/>
    </xf>
    <xf numFmtId="0" fontId="129" fillId="0" borderId="46" xfId="0" applyFont="1" applyBorder="1" applyAlignment="1">
      <alignment horizontal="center" vertical="center"/>
    </xf>
    <xf numFmtId="0" fontId="25" fillId="0" borderId="0"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144" fillId="0" borderId="40" xfId="0" applyFont="1" applyBorder="1" applyAlignment="1">
      <alignment horizontal="center" vertical="center"/>
    </xf>
    <xf numFmtId="0" fontId="144" fillId="0" borderId="41" xfId="0" applyFont="1" applyBorder="1" applyAlignment="1">
      <alignment horizontal="center" vertical="center"/>
    </xf>
    <xf numFmtId="0" fontId="151" fillId="0" borderId="0" xfId="0" applyFont="1" applyAlignment="1">
      <alignment horizontal="center" vertical="center"/>
    </xf>
    <xf numFmtId="49" fontId="30" fillId="0" borderId="19" xfId="0" applyNumberFormat="1" applyFont="1" applyFill="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19" xfId="0" applyNumberFormat="1" applyFont="1" applyFill="1" applyBorder="1" applyAlignment="1">
      <alignment horizontal="center" vertical="center"/>
    </xf>
    <xf numFmtId="0" fontId="117" fillId="0" borderId="19" xfId="0" applyFont="1" applyBorder="1" applyAlignment="1">
      <alignment horizontal="center" vertical="center"/>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97" fillId="0" borderId="0" xfId="0" applyFont="1" applyBorder="1" applyAlignment="1">
      <alignment horizontal="center"/>
    </xf>
    <xf numFmtId="49" fontId="30" fillId="0" borderId="0" xfId="0" applyNumberFormat="1" applyFont="1" applyBorder="1" applyAlignment="1">
      <alignment horizontal="center"/>
    </xf>
    <xf numFmtId="49" fontId="97" fillId="0" borderId="0" xfId="0" applyNumberFormat="1" applyFont="1" applyBorder="1" applyAlignment="1">
      <alignment horizontal="center"/>
    </xf>
    <xf numFmtId="0" fontId="120" fillId="0" borderId="50" xfId="0" applyFont="1" applyFill="1" applyBorder="1" applyAlignment="1">
      <alignment horizontal="center" vertical="top" wrapText="1"/>
    </xf>
    <xf numFmtId="0" fontId="144"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20" fillId="0" borderId="19" xfId="0" applyFont="1" applyFill="1" applyBorder="1" applyAlignment="1">
      <alignment horizontal="center" vertical="center" wrapText="1"/>
    </xf>
    <xf numFmtId="0" fontId="103" fillId="0" borderId="0" xfId="0" applyFont="1" applyBorder="1" applyAlignment="1">
      <alignment horizontal="left" wrapText="1"/>
    </xf>
    <xf numFmtId="0" fontId="145" fillId="0" borderId="0" xfId="0" applyFont="1" applyBorder="1" applyAlignment="1">
      <alignment horizontal="left" wrapText="1"/>
    </xf>
    <xf numFmtId="0" fontId="49" fillId="0" borderId="3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49" xfId="0" applyFont="1" applyFill="1" applyBorder="1" applyAlignment="1">
      <alignment horizontal="left" vertical="top" wrapText="1"/>
    </xf>
    <xf numFmtId="0" fontId="145" fillId="0" borderId="19" xfId="0" applyFont="1" applyBorder="1" applyAlignment="1">
      <alignment horizontal="left" wrapText="1"/>
    </xf>
    <xf numFmtId="0" fontId="119" fillId="0" borderId="53" xfId="0" applyFont="1" applyFill="1" applyBorder="1" applyAlignment="1">
      <alignment horizontal="left" vertical="top" wrapText="1"/>
    </xf>
    <xf numFmtId="0" fontId="119" fillId="0" borderId="0" xfId="0" applyFont="1" applyFill="1" applyBorder="1" applyAlignment="1">
      <alignment horizontal="left" vertical="top" wrapText="1"/>
    </xf>
    <xf numFmtId="0" fontId="144" fillId="0" borderId="21" xfId="0" applyFont="1" applyFill="1" applyBorder="1" applyAlignment="1">
      <alignment horizontal="center" vertical="center" wrapText="1"/>
    </xf>
    <xf numFmtId="0" fontId="144" fillId="0" borderId="51" xfId="0" applyFont="1" applyFill="1" applyBorder="1" applyAlignment="1">
      <alignment horizontal="center" vertical="center" wrapText="1"/>
    </xf>
    <xf numFmtId="0" fontId="144" fillId="0" borderId="33" xfId="0" applyFont="1" applyFill="1" applyBorder="1" applyAlignment="1">
      <alignment horizontal="center" vertical="center" wrapText="1"/>
    </xf>
    <xf numFmtId="0" fontId="120" fillId="0" borderId="19" xfId="0" applyFont="1" applyFill="1" applyBorder="1" applyAlignment="1">
      <alignment horizontal="center" vertical="top" wrapText="1"/>
    </xf>
    <xf numFmtId="0" fontId="120" fillId="0" borderId="37" xfId="0" applyFont="1" applyFill="1" applyBorder="1" applyAlignment="1">
      <alignment horizontal="center" vertical="center" wrapText="1"/>
    </xf>
    <xf numFmtId="0" fontId="120" fillId="0" borderId="20" xfId="0" applyFont="1" applyFill="1" applyBorder="1" applyAlignment="1">
      <alignment horizontal="center" vertical="center" wrapText="1"/>
    </xf>
    <xf numFmtId="0" fontId="120" fillId="0" borderId="49" xfId="0" applyFont="1" applyFill="1" applyBorder="1" applyAlignment="1">
      <alignment horizontal="center" vertical="center" wrapText="1"/>
    </xf>
    <xf numFmtId="0" fontId="31" fillId="0" borderId="50" xfId="0" applyFont="1" applyBorder="1" applyAlignment="1">
      <alignment horizontal="center"/>
    </xf>
    <xf numFmtId="0" fontId="25" fillId="0" borderId="37" xfId="0" applyFont="1" applyBorder="1" applyAlignment="1">
      <alignment horizontal="left" vertical="center"/>
    </xf>
    <xf numFmtId="0" fontId="25" fillId="0" borderId="20" xfId="0" applyFont="1" applyBorder="1" applyAlignment="1">
      <alignment horizontal="left" vertical="center"/>
    </xf>
    <xf numFmtId="0" fontId="25" fillId="0" borderId="49" xfId="0" applyFont="1" applyBorder="1" applyAlignment="1">
      <alignment horizontal="left" vertical="center"/>
    </xf>
    <xf numFmtId="178" fontId="98" fillId="0" borderId="21" xfId="1152" applyNumberFormat="1" applyFont="1" applyBorder="1" applyAlignment="1">
      <alignment horizontal="center" vertical="center"/>
    </xf>
    <xf numFmtId="178" fontId="98" fillId="0" borderId="33" xfId="1152" applyNumberFormat="1" applyFont="1" applyBorder="1" applyAlignment="1">
      <alignment horizontal="center" vertical="center"/>
    </xf>
    <xf numFmtId="177" fontId="98" fillId="0" borderId="37"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49" xfId="1152" applyNumberFormat="1" applyFont="1" applyBorder="1" applyAlignment="1">
      <alignment horizontal="center" vertical="center" wrapText="1"/>
    </xf>
    <xf numFmtId="0" fontId="117" fillId="0" borderId="50" xfId="0" applyFont="1" applyBorder="1" applyAlignment="1">
      <alignment horizontal="center"/>
    </xf>
    <xf numFmtId="0" fontId="3" fillId="0" borderId="0" xfId="1225" applyFont="1" applyAlignment="1">
      <alignment vertical="top" wrapText="1"/>
    </xf>
    <xf numFmtId="0" fontId="95" fillId="0" borderId="0" xfId="1225" applyFont="1" applyAlignment="1">
      <alignment vertical="top" wrapText="1"/>
    </xf>
    <xf numFmtId="0" fontId="3" fillId="0" borderId="0" xfId="1225" applyFont="1" applyAlignment="1">
      <alignment horizontal="left" vertical="center"/>
    </xf>
    <xf numFmtId="0" fontId="3"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5" fillId="0" borderId="0" xfId="0" applyFont="1" applyAlignment="1">
      <alignment horizont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center" wrapText="1"/>
    </xf>
    <xf numFmtId="0" fontId="49" fillId="58" borderId="37" xfId="0" applyFont="1" applyFill="1" applyBorder="1" applyAlignment="1">
      <alignment horizontal="left" vertical="center" wrapText="1"/>
    </xf>
    <xf numFmtId="0" fontId="49" fillId="58" borderId="49" xfId="0" applyFont="1" applyFill="1" applyBorder="1" applyAlignment="1">
      <alignment horizontal="left" vertical="center" wrapText="1"/>
    </xf>
    <xf numFmtId="0" fontId="25" fillId="0" borderId="0" xfId="0" applyFont="1" applyBorder="1" applyAlignment="1" applyProtection="1">
      <alignment vertical="center" wrapText="1"/>
    </xf>
    <xf numFmtId="0" fontId="3" fillId="0" borderId="0" xfId="0" applyFont="1" applyAlignment="1">
      <alignment horizontal="left" vertical="center" wrapText="1"/>
    </xf>
    <xf numFmtId="0" fontId="25" fillId="0" borderId="19" xfId="0" applyFont="1" applyBorder="1" applyAlignment="1" applyProtection="1">
      <alignment horizontal="left"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25" fillId="0" borderId="19" xfId="0" applyFont="1" applyBorder="1" applyAlignment="1" applyProtection="1">
      <alignment vertical="center" wrapText="1"/>
    </xf>
    <xf numFmtId="0" fontId="3" fillId="0" borderId="5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9" xfId="0" applyFont="1" applyFill="1" applyBorder="1" applyAlignment="1">
      <alignment vertical="center" wrapText="1"/>
    </xf>
    <xf numFmtId="0" fontId="6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37" xfId="0" applyFont="1" applyFill="1" applyBorder="1" applyAlignment="1">
      <alignment vertical="center" wrapText="1"/>
    </xf>
    <xf numFmtId="0" fontId="3" fillId="0" borderId="20" xfId="0" applyFont="1" applyFill="1" applyBorder="1" applyAlignment="1">
      <alignment vertical="center" wrapText="1"/>
    </xf>
    <xf numFmtId="0" fontId="3" fillId="0" borderId="49" xfId="0" applyFont="1" applyFill="1" applyBorder="1" applyAlignment="1">
      <alignment vertical="center" wrapText="1"/>
    </xf>
    <xf numFmtId="0" fontId="0" fillId="0" borderId="19" xfId="0" applyBorder="1" applyAlignment="1">
      <alignment horizontal="center"/>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37" xfId="0" applyFont="1" applyFill="1" applyBorder="1" applyAlignment="1"/>
    <xf numFmtId="0" fontId="3" fillId="0" borderId="20" xfId="0" applyFont="1" applyFill="1" applyBorder="1" applyAlignment="1"/>
    <xf numFmtId="0" fontId="3" fillId="0" borderId="49" xfId="0" applyFont="1" applyFill="1" applyBorder="1" applyAlignment="1"/>
    <xf numFmtId="0" fontId="106" fillId="0" borderId="0" xfId="0" applyFont="1" applyBorder="1" applyAlignment="1">
      <alignment horizontal="left" vertical="center" wrapText="1"/>
    </xf>
    <xf numFmtId="0" fontId="25" fillId="0" borderId="0" xfId="0" applyFont="1" applyBorder="1" applyAlignment="1">
      <alignment horizontal="center" vertical="center" wrapText="1"/>
    </xf>
    <xf numFmtId="0" fontId="106" fillId="0" borderId="0" xfId="0" applyFont="1" applyBorder="1" applyAlignment="1">
      <alignment horizontal="left" vertical="center"/>
    </xf>
    <xf numFmtId="0" fontId="62"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25" fillId="0" borderId="36" xfId="0" applyFont="1" applyBorder="1" applyAlignment="1" applyProtection="1">
      <alignment horizontal="left" vertical="center" wrapText="1"/>
    </xf>
    <xf numFmtId="0" fontId="30" fillId="0" borderId="0" xfId="0" applyFont="1" applyFill="1" applyBorder="1" applyAlignment="1" applyProtection="1">
      <alignment horizontal="center" vertical="center"/>
    </xf>
    <xf numFmtId="0" fontId="30" fillId="0" borderId="50" xfId="0" applyFont="1" applyFill="1" applyBorder="1" applyAlignment="1" applyProtection="1">
      <alignment horizontal="center"/>
    </xf>
    <xf numFmtId="0" fontId="25" fillId="0" borderId="37"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49" xfId="0" applyFont="1" applyBorder="1" applyAlignment="1" applyProtection="1">
      <alignment horizontal="left"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169" fontId="30" fillId="0" borderId="0" xfId="0" applyNumberFormat="1" applyFont="1" applyFill="1" applyBorder="1" applyAlignment="1">
      <alignment horizontal="center"/>
    </xf>
    <xf numFmtId="169" fontId="30" fillId="0" borderId="0" xfId="0" applyNumberFormat="1" applyFont="1" applyBorder="1" applyAlignment="1">
      <alignment horizontal="center" vertical="center"/>
    </xf>
    <xf numFmtId="169" fontId="30" fillId="0" borderId="0" xfId="0" applyNumberFormat="1" applyFont="1" applyFill="1" applyBorder="1" applyAlignment="1">
      <alignment horizontal="center" vertical="center"/>
    </xf>
    <xf numFmtId="0" fontId="25" fillId="0" borderId="63"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25" fillId="0" borderId="37" xfId="0" applyFont="1" applyBorder="1" applyAlignment="1">
      <alignment horizontal="left" vertical="center" wrapText="1"/>
    </xf>
    <xf numFmtId="0" fontId="25" fillId="0" borderId="20" xfId="0" applyFont="1" applyBorder="1" applyAlignment="1">
      <alignment horizontal="left" vertical="center" wrapText="1"/>
    </xf>
    <xf numFmtId="0" fontId="25" fillId="0" borderId="49" xfId="0" applyFont="1" applyBorder="1" applyAlignment="1">
      <alignment horizontal="left" vertical="center" wrapText="1"/>
    </xf>
    <xf numFmtId="0" fontId="25" fillId="0" borderId="19" xfId="0" applyFont="1" applyBorder="1" applyAlignment="1">
      <alignment horizontal="left" wrapText="1"/>
    </xf>
    <xf numFmtId="0" fontId="30" fillId="0" borderId="19" xfId="0" applyFont="1" applyBorder="1" applyAlignment="1">
      <alignment horizontal="left" vertical="center"/>
    </xf>
    <xf numFmtId="49" fontId="30" fillId="0" borderId="19" xfId="0" applyNumberFormat="1" applyFont="1" applyBorder="1" applyAlignment="1">
      <alignment horizontal="center" vertical="center"/>
    </xf>
    <xf numFmtId="0" fontId="3"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3" fillId="0" borderId="0" xfId="1225" applyFont="1" applyAlignment="1">
      <alignment horizontal="left" vertical="top" wrapText="1"/>
    </xf>
    <xf numFmtId="0" fontId="95" fillId="0" borderId="0" xfId="1225" applyFont="1" applyAlignment="1">
      <alignment vertical="center" wrapText="1"/>
    </xf>
    <xf numFmtId="0" fontId="3" fillId="0" borderId="0" xfId="1225" applyFont="1" applyFill="1" applyAlignment="1">
      <alignment horizontal="left" vertical="center" wrapText="1"/>
    </xf>
    <xf numFmtId="0" fontId="97" fillId="0" borderId="0" xfId="0" applyFont="1" applyAlignment="1">
      <alignment horizontal="center" vertical="center"/>
    </xf>
    <xf numFmtId="0" fontId="3" fillId="0" borderId="0" xfId="1225" applyFont="1" applyFill="1" applyAlignment="1">
      <alignment horizontal="left" vertical="top" wrapText="1"/>
    </xf>
    <xf numFmtId="0" fontId="70" fillId="0" borderId="0" xfId="1238" applyFont="1" applyAlignment="1" applyProtection="1">
      <alignment horizontal="center" vertical="top" wrapText="1" readingOrder="1"/>
      <protection locked="0"/>
    </xf>
    <xf numFmtId="0" fontId="3" fillId="0" borderId="0" xfId="1238" applyAlignment="1">
      <alignment wrapText="1"/>
    </xf>
    <xf numFmtId="0" fontId="71" fillId="0" borderId="29" xfId="1238" applyFont="1" applyBorder="1" applyAlignment="1" applyProtection="1">
      <alignment horizontal="left" vertical="center" wrapText="1" readingOrder="1"/>
      <protection locked="0"/>
    </xf>
    <xf numFmtId="0" fontId="3" fillId="0" borderId="29" xfId="1238" applyBorder="1" applyAlignment="1">
      <alignment wrapText="1"/>
    </xf>
    <xf numFmtId="0" fontId="57" fillId="0" borderId="29" xfId="1238" applyFont="1" applyBorder="1" applyAlignment="1" applyProtection="1">
      <alignment horizontal="right" vertical="top" wrapText="1" readingOrder="1"/>
      <protection locked="0"/>
    </xf>
    <xf numFmtId="0" fontId="3" fillId="0" borderId="29" xfId="1238" applyBorder="1" applyAlignment="1">
      <alignment vertical="top" wrapText="1"/>
    </xf>
    <xf numFmtId="0" fontId="70" fillId="0" borderId="0" xfId="1238" applyFont="1" applyAlignment="1" applyProtection="1">
      <alignment horizontal="right" vertical="top" wrapText="1" readingOrder="1"/>
      <protection locked="0"/>
    </xf>
    <xf numFmtId="0" fontId="73" fillId="0" borderId="55" xfId="1238" applyFont="1" applyBorder="1" applyAlignment="1" applyProtection="1">
      <alignment horizontal="center" wrapText="1" readingOrder="2"/>
      <protection locked="0"/>
    </xf>
    <xf numFmtId="0" fontId="3" fillId="0" borderId="55" xfId="1238" applyBorder="1" applyAlignment="1">
      <alignment wrapText="1"/>
    </xf>
    <xf numFmtId="0" fontId="57" fillId="0" borderId="0" xfId="1238" applyFont="1" applyAlignment="1" applyProtection="1">
      <alignment horizontal="left" vertical="top" wrapText="1" readingOrder="1"/>
      <protection locked="0"/>
    </xf>
    <xf numFmtId="0" fontId="57" fillId="0" borderId="0" xfId="1238" applyFont="1" applyAlignment="1" applyProtection="1">
      <alignment horizontal="right" vertical="top" wrapText="1" readingOrder="1"/>
      <protection locked="0"/>
    </xf>
    <xf numFmtId="0" fontId="73" fillId="0" borderId="31" xfId="1238" applyFont="1" applyBorder="1" applyAlignment="1" applyProtection="1">
      <alignment horizontal="right" vertical="top" wrapText="1" readingOrder="1"/>
      <protection locked="0"/>
    </xf>
    <xf numFmtId="0" fontId="3" fillId="0" borderId="31" xfId="1238" applyBorder="1" applyAlignment="1">
      <alignment vertical="top" wrapText="1"/>
    </xf>
    <xf numFmtId="0" fontId="57" fillId="0" borderId="0" xfId="1238" applyFont="1" applyBorder="1" applyAlignment="1" applyProtection="1">
      <alignment horizontal="right" vertical="top" wrapText="1" readingOrder="1"/>
      <protection locked="0"/>
    </xf>
    <xf numFmtId="0" fontId="3" fillId="0" borderId="0" xfId="1238" applyBorder="1" applyAlignment="1">
      <alignment wrapText="1"/>
    </xf>
    <xf numFmtId="0" fontId="25" fillId="0" borderId="19" xfId="0" applyFont="1" applyBorder="1" applyAlignment="1">
      <alignment vertical="center" wrapText="1"/>
    </xf>
    <xf numFmtId="0" fontId="3" fillId="0" borderId="0" xfId="1238" applyBorder="1" applyAlignment="1">
      <alignment vertical="top" wrapText="1"/>
    </xf>
    <xf numFmtId="0" fontId="73" fillId="0" borderId="0" xfId="1238" applyFont="1" applyBorder="1" applyAlignment="1" applyProtection="1">
      <alignment horizontal="right" wrapText="1" readingOrder="1"/>
      <protection locked="0"/>
    </xf>
    <xf numFmtId="0" fontId="25" fillId="58" borderId="19" xfId="0" applyFont="1" applyFill="1" applyBorder="1" applyAlignment="1">
      <alignment horizontal="left"/>
    </xf>
    <xf numFmtId="0" fontId="49" fillId="0" borderId="19" xfId="0" applyFont="1" applyBorder="1" applyAlignment="1">
      <alignment horizontal="left" vertical="center" wrapText="1"/>
    </xf>
    <xf numFmtId="0" fontId="49" fillId="58" borderId="19" xfId="0" applyFont="1" applyFill="1" applyBorder="1" applyAlignment="1">
      <alignment horizontal="left" vertical="center" wrapText="1"/>
    </xf>
    <xf numFmtId="0" fontId="25" fillId="0" borderId="19" xfId="1882" applyFont="1" applyBorder="1" applyAlignment="1" applyProtection="1">
      <alignment horizontal="left" vertical="center" wrapText="1"/>
    </xf>
    <xf numFmtId="0" fontId="3" fillId="0" borderId="19" xfId="0" applyFont="1" applyBorder="1" applyAlignment="1">
      <alignment horizontal="center" vertical="center" wrapText="1"/>
    </xf>
    <xf numFmtId="187" fontId="3" fillId="0" borderId="19" xfId="1152" applyNumberFormat="1" applyFont="1" applyFill="1" applyBorder="1" applyAlignment="1">
      <alignment horizontal="center" vertical="center" wrapText="1"/>
    </xf>
    <xf numFmtId="0" fontId="106" fillId="0" borderId="0" xfId="0" applyFont="1" applyBorder="1" applyAlignment="1">
      <alignment horizontal="left" wrapText="1"/>
    </xf>
    <xf numFmtId="0" fontId="62" fillId="0" borderId="37" xfId="0" applyFont="1" applyBorder="1" applyAlignment="1">
      <alignment horizontal="left" vertical="center"/>
    </xf>
    <xf numFmtId="0" fontId="106" fillId="0" borderId="20" xfId="0" applyFont="1" applyBorder="1" applyAlignment="1">
      <alignment horizontal="left" vertical="center"/>
    </xf>
    <xf numFmtId="0" fontId="106" fillId="0" borderId="49" xfId="0" applyFont="1" applyBorder="1" applyAlignment="1">
      <alignment horizontal="left" vertical="center"/>
    </xf>
    <xf numFmtId="0" fontId="25" fillId="0" borderId="19" xfId="0" applyFont="1" applyBorder="1" applyAlignment="1" applyProtection="1">
      <alignment horizontal="left" vertical="center"/>
    </xf>
    <xf numFmtId="0" fontId="30" fillId="5" borderId="0" xfId="0" applyFont="1" applyFill="1" applyBorder="1" applyAlignment="1" applyProtection="1">
      <alignment horizontal="center" vertical="top"/>
    </xf>
    <xf numFmtId="0" fontId="30" fillId="0" borderId="19" xfId="0" applyFont="1" applyFill="1" applyBorder="1" applyAlignment="1" applyProtection="1">
      <alignment horizontal="center" vertical="center" wrapText="1"/>
    </xf>
    <xf numFmtId="0" fontId="30" fillId="0" borderId="19" xfId="0" applyFont="1" applyBorder="1" applyAlignment="1">
      <alignment horizontal="center" vertical="center" wrapText="1"/>
    </xf>
    <xf numFmtId="0" fontId="26" fillId="0" borderId="0" xfId="0" applyFont="1" applyFill="1" applyAlignment="1">
      <alignment wrapText="1"/>
    </xf>
    <xf numFmtId="0" fontId="91" fillId="0" borderId="0" xfId="0" applyFont="1" applyFill="1" applyAlignment="1">
      <alignment wrapText="1"/>
    </xf>
    <xf numFmtId="0" fontId="25" fillId="0" borderId="33" xfId="0" applyFont="1" applyBorder="1" applyAlignment="1">
      <alignment horizontal="left" vertical="center" wrapText="1"/>
    </xf>
    <xf numFmtId="0" fontId="30" fillId="0" borderId="0" xfId="0" applyFont="1" applyFill="1" applyBorder="1" applyAlignment="1">
      <alignment horizontal="center" wrapText="1"/>
    </xf>
    <xf numFmtId="2" fontId="25" fillId="0" borderId="19" xfId="0" applyNumberFormat="1" applyFont="1" applyBorder="1" applyAlignment="1">
      <alignment horizontal="left" vertical="top" wrapText="1"/>
    </xf>
    <xf numFmtId="14" fontId="25" fillId="0" borderId="19" xfId="0" applyNumberFormat="1" applyFont="1" applyBorder="1" applyAlignment="1">
      <alignment horizontal="left" vertical="center"/>
    </xf>
    <xf numFmtId="0" fontId="129" fillId="0" borderId="0" xfId="0" applyFont="1" applyFill="1" applyBorder="1" applyAlignment="1">
      <alignment horizontal="center"/>
    </xf>
    <xf numFmtId="0" fontId="63"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Border="1" applyAlignment="1">
      <alignment horizontal="center" vertical="center" wrapText="1"/>
    </xf>
    <xf numFmtId="0" fontId="25" fillId="0" borderId="0" xfId="1232" applyFont="1" applyBorder="1" applyAlignment="1">
      <alignment horizontal="left"/>
    </xf>
  </cellXfs>
  <cellStyles count="1983">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33"/>
      <color rgb="FF199791"/>
      <color rgb="FFFF6600"/>
      <color rgb="FFFF99CC"/>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'4'!$B$6:$B$8</c:f>
              <c:numCache>
                <c:formatCode>mmm\-yy</c:formatCode>
                <c:ptCount val="3"/>
                <c:pt idx="0">
                  <c:v>43586</c:v>
                </c:pt>
                <c:pt idx="1">
                  <c:v>43617</c:v>
                </c:pt>
                <c:pt idx="2">
                  <c:v>43647</c:v>
                </c:pt>
              </c:numCache>
            </c:numRef>
          </c:cat>
          <c:val>
            <c:numRef>
              <c:f>'4'!$D$6:$D$8</c:f>
              <c:numCache>
                <c:formatCode>#,##0</c:formatCode>
                <c:ptCount val="3"/>
                <c:pt idx="0">
                  <c:v>777.49</c:v>
                </c:pt>
                <c:pt idx="1">
                  <c:v>780.83</c:v>
                </c:pt>
                <c:pt idx="2">
                  <c:v>771.46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'4'!$B$6:$B$8</c:f>
              <c:numCache>
                <c:formatCode>mmm\-yy</c:formatCode>
                <c:ptCount val="3"/>
                <c:pt idx="0">
                  <c:v>43586</c:v>
                </c:pt>
                <c:pt idx="1">
                  <c:v>43617</c:v>
                </c:pt>
                <c:pt idx="2">
                  <c:v>43647</c:v>
                </c:pt>
              </c:numCache>
            </c:numRef>
          </c:cat>
          <c:val>
            <c:numRef>
              <c:f>'4'!$E$6:$E$17</c:f>
              <c:numCache>
                <c:formatCode>#,##0</c:formatCode>
                <c:ptCount val="12"/>
                <c:pt idx="0">
                  <c:v>759.46</c:v>
                </c:pt>
                <c:pt idx="1">
                  <c:v>763.06</c:v>
                </c:pt>
                <c:pt idx="2">
                  <c:v>760.15</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'20'!$B$6:$B$21</c:f>
              <c:numCache>
                <c:formatCode>mmm\-yy</c:formatCode>
                <c:ptCount val="1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numCache>
            </c:numRef>
          </c:cat>
          <c:val>
            <c:numRef>
              <c:f>'20'!$G$6:$G$21</c:f>
              <c:numCache>
                <c:formatCode>0</c:formatCode>
                <c:ptCount val="16"/>
                <c:pt idx="0">
                  <c:v>151.69976190476189</c:v>
                </c:pt>
                <c:pt idx="1">
                  <c:v>141.51612903225808</c:v>
                </c:pt>
                <c:pt idx="2">
                  <c:v>146.28333333333333</c:v>
                </c:pt>
                <c:pt idx="3">
                  <c:v>157</c:v>
                </c:pt>
                <c:pt idx="4">
                  <c:v>165.69565217391303</c:v>
                </c:pt>
                <c:pt idx="5">
                  <c:v>167</c:v>
                </c:pt>
                <c:pt idx="6">
                  <c:v>173.70967741935485</c:v>
                </c:pt>
                <c:pt idx="7">
                  <c:v>179.55</c:v>
                </c:pt>
                <c:pt idx="8">
                  <c:v>175</c:v>
                </c:pt>
                <c:pt idx="9">
                  <c:v>176.75</c:v>
                </c:pt>
                <c:pt idx="10">
                  <c:v>185.43548387096772</c:v>
                </c:pt>
                <c:pt idx="11">
                  <c:v>187.32407407407408</c:v>
                </c:pt>
                <c:pt idx="12">
                  <c:v>184.92884615384617</c:v>
                </c:pt>
                <c:pt idx="13">
                  <c:v>184.79838709677421</c:v>
                </c:pt>
                <c:pt idx="14">
                  <c:v>185</c:v>
                </c:pt>
                <c:pt idx="15">
                  <c:v>185</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'20'!$B$6:$B$21</c:f>
              <c:numCache>
                <c:formatCode>mmm\-yy</c:formatCode>
                <c:ptCount val="1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numCache>
            </c:numRef>
          </c:cat>
          <c:val>
            <c:numRef>
              <c:f>'20'!$F$6:$F$21</c:f>
              <c:numCache>
                <c:formatCode>0</c:formatCode>
                <c:ptCount val="16"/>
                <c:pt idx="0">
                  <c:v>140.33821428571429</c:v>
                </c:pt>
                <c:pt idx="1">
                  <c:v>155.83935483870968</c:v>
                </c:pt>
                <c:pt idx="2">
                  <c:v>166.15233333333333</c:v>
                </c:pt>
                <c:pt idx="3">
                  <c:v>194.36129032258066</c:v>
                </c:pt>
                <c:pt idx="4">
                  <c:v>200.15533333333332</c:v>
                </c:pt>
                <c:pt idx="5">
                  <c:v>190.3</c:v>
                </c:pt>
                <c:pt idx="6">
                  <c:v>188.81096774193549</c:v>
                </c:pt>
                <c:pt idx="7">
                  <c:v>190.08478260869563</c:v>
                </c:pt>
                <c:pt idx="8">
                  <c:v>188.76870967741937</c:v>
                </c:pt>
                <c:pt idx="9">
                  <c:v>182.00266666666667</c:v>
                </c:pt>
                <c:pt idx="10">
                  <c:v>187.52225806451614</c:v>
                </c:pt>
                <c:pt idx="11">
                  <c:v>191.34296296296296</c:v>
                </c:pt>
                <c:pt idx="12">
                  <c:v>193.52071428571426</c:v>
                </c:pt>
                <c:pt idx="13">
                  <c:v>186.08387096774194</c:v>
                </c:pt>
                <c:pt idx="14">
                  <c:v>178.56900000000002</c:v>
                </c:pt>
                <c:pt idx="15">
                  <c:v>179.64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'20'!$B$6:$B$21</c:f>
              <c:numCache>
                <c:formatCode>mmm\-yy</c:formatCode>
                <c:ptCount val="1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numCache>
            </c:numRef>
          </c:cat>
          <c:val>
            <c:numRef>
              <c:f>'20'!$H$6:$H$21</c:f>
              <c:numCache>
                <c:formatCode>0</c:formatCode>
                <c:ptCount val="16"/>
                <c:pt idx="0">
                  <c:v>123.58286800853594</c:v>
                </c:pt>
                <c:pt idx="1">
                  <c:v>125.1048193992839</c:v>
                </c:pt>
                <c:pt idx="2">
                  <c:v>126.83310766497112</c:v>
                </c:pt>
                <c:pt idx="3">
                  <c:v>137.2415737054634</c:v>
                </c:pt>
                <c:pt idx="4">
                  <c:v>140.20755495222161</c:v>
                </c:pt>
                <c:pt idx="5">
                  <c:v>154.30000000000001</c:v>
                </c:pt>
                <c:pt idx="6">
                  <c:v>178.49999999999997</c:v>
                </c:pt>
                <c:pt idx="7">
                  <c:v>182.95760315568393</c:v>
                </c:pt>
                <c:pt idx="8">
                  <c:v>178.25003789752421</c:v>
                </c:pt>
                <c:pt idx="9">
                  <c:v>182.89531336517589</c:v>
                </c:pt>
                <c:pt idx="10">
                  <c:v>174.95892290883702</c:v>
                </c:pt>
                <c:pt idx="11">
                  <c:v>166.85648771019902</c:v>
                </c:pt>
                <c:pt idx="12">
                  <c:v>163.01295756642645</c:v>
                </c:pt>
                <c:pt idx="13">
                  <c:v>167.39144725350198</c:v>
                </c:pt>
                <c:pt idx="14">
                  <c:v>169.69257301329134</c:v>
                </c:pt>
                <c:pt idx="15">
                  <c:v>175.93265098289484</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244184704"/>
        <c:crosses val="autoZero"/>
        <c:auto val="0"/>
        <c:lblAlgn val="ctr"/>
        <c:lblOffset val="100"/>
        <c:noMultiLvlLbl val="1"/>
      </c:catAx>
      <c:valAx>
        <c:axId val="244184704"/>
        <c:scaling>
          <c:orientation val="minMax"/>
          <c:max val="210"/>
          <c:min val="100"/>
        </c:scaling>
        <c:delete val="0"/>
        <c:axPos val="l"/>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819456"/>
        <c:crosses val="autoZero"/>
        <c:crossBetween val="between"/>
      </c:valAx>
      <c:spPr>
        <a:solidFill>
          <a:srgbClr val="FFFFFF"/>
        </a:solidFill>
        <a:ln w="12700">
          <a:solidFill>
            <a:srgbClr val="808080"/>
          </a:solidFill>
          <a:prstDash val="solid"/>
        </a:ln>
      </c:spPr>
    </c:plotArea>
    <c:legend>
      <c:legendPos val="r"/>
      <c:layout>
        <c:manualLayout>
          <c:xMode val="edge"/>
          <c:yMode val="edge"/>
          <c:x val="5.3227502510739211E-2"/>
          <c:y val="0.70293950605571898"/>
          <c:w val="0.88551197981281282"/>
          <c:h val="0.201597571387913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Nº 11. Evolución de los precios del trigo HRW en el mercado de futuros de Kansas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desde el 7 de enero de 2019 hasta el 8 de julio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diarios en USD / tonelada)</a:t>
            </a:r>
          </a:p>
        </c:rich>
      </c:tx>
      <c:layout>
        <c:manualLayout>
          <c:xMode val="edge"/>
          <c:yMode val="edge"/>
          <c:x val="0.23395319527790304"/>
          <c:y val="1.7959441390580894E-2"/>
        </c:manualLayout>
      </c:layout>
      <c:overlay val="0"/>
      <c:spPr>
        <a:noFill/>
        <a:ln w="25400">
          <a:noFill/>
        </a:ln>
      </c:spPr>
    </c:title>
    <c:autoTitleDeleted val="0"/>
    <c:plotArea>
      <c:layout>
        <c:manualLayout>
          <c:layoutTarget val="inner"/>
          <c:xMode val="edge"/>
          <c:yMode val="edge"/>
          <c:x val="7.3658821102646724E-2"/>
          <c:y val="0.16832040610417454"/>
          <c:w val="0.8614863419850296"/>
          <c:h val="0.6552288180906235"/>
        </c:manualLayout>
      </c:layout>
      <c:lineChart>
        <c:grouping val="standard"/>
        <c:varyColors val="0"/>
        <c:ser>
          <c:idx val="0"/>
          <c:order val="0"/>
          <c:tx>
            <c:strRef>
              <c:f>'21'!$U$1</c:f>
              <c:strCache>
                <c:ptCount val="1"/>
                <c:pt idx="0">
                  <c:v>jul-20</c:v>
                </c:pt>
              </c:strCache>
            </c:strRef>
          </c:tx>
          <c:marker>
            <c:symbol val="none"/>
          </c:marker>
          <c:cat>
            <c:numRef>
              <c:f>'21'!$N$2:$N$27</c:f>
              <c:numCache>
                <c:formatCode>dd/mm/yyyy;@</c:formatCode>
                <c:ptCount val="26"/>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numCache>
            </c:numRef>
          </c:cat>
          <c:val>
            <c:numRef>
              <c:f>'21'!$U$2:$U$27</c:f>
              <c:numCache>
                <c:formatCode>0</c:formatCode>
                <c:ptCount val="26"/>
                <c:pt idx="0">
                  <c:v>208.88963999999999</c:v>
                </c:pt>
                <c:pt idx="1">
                  <c:v>207.87917999999999</c:v>
                </c:pt>
                <c:pt idx="2">
                  <c:v>207.69546</c:v>
                </c:pt>
                <c:pt idx="3">
                  <c:v>206.13383999999999</c:v>
                </c:pt>
                <c:pt idx="4">
                  <c:v>203.01059999999998</c:v>
                </c:pt>
                <c:pt idx="5">
                  <c:v>195.75366</c:v>
                </c:pt>
                <c:pt idx="6">
                  <c:v>190.88507999999999</c:v>
                </c:pt>
                <c:pt idx="7">
                  <c:v>185.37348</c:v>
                </c:pt>
                <c:pt idx="8">
                  <c:v>182.61768000000001</c:v>
                </c:pt>
                <c:pt idx="9">
                  <c:v>188.40485999999999</c:v>
                </c:pt>
                <c:pt idx="10">
                  <c:v>191.16066000000001</c:v>
                </c:pt>
                <c:pt idx="11">
                  <c:v>186.56765999999999</c:v>
                </c:pt>
                <c:pt idx="12">
                  <c:v>186.65951999999999</c:v>
                </c:pt>
                <c:pt idx="13">
                  <c:v>179.21886000000001</c:v>
                </c:pt>
                <c:pt idx="14">
                  <c:v>172.88051999999999</c:v>
                </c:pt>
                <c:pt idx="15">
                  <c:v>166.7259</c:v>
                </c:pt>
                <c:pt idx="16">
                  <c:v>168.47123999999999</c:v>
                </c:pt>
                <c:pt idx="17">
                  <c:v>174.16656</c:v>
                </c:pt>
                <c:pt idx="18">
                  <c:v>185.92463999999998</c:v>
                </c:pt>
                <c:pt idx="19">
                  <c:v>194.37575999999999</c:v>
                </c:pt>
                <c:pt idx="20">
                  <c:v>199.06062</c:v>
                </c:pt>
                <c:pt idx="21">
                  <c:v>196.39668</c:v>
                </c:pt>
                <c:pt idx="22">
                  <c:v>199.88736</c:v>
                </c:pt>
                <c:pt idx="23">
                  <c:v>197.04</c:v>
                </c:pt>
                <c:pt idx="24">
                  <c:v>186.38394</c:v>
                </c:pt>
                <c:pt idx="25">
                  <c:v>184.82231999999999</c:v>
                </c:pt>
              </c:numCache>
            </c:numRef>
          </c:val>
          <c:smooth val="0"/>
          <c:extLst>
            <c:ext xmlns:c16="http://schemas.microsoft.com/office/drawing/2014/chart" uri="{C3380CC4-5D6E-409C-BE32-E72D297353CC}">
              <c16:uniqueId val="{00000000-D0C7-4629-916B-4523494536C6}"/>
            </c:ext>
          </c:extLst>
        </c:ser>
        <c:ser>
          <c:idx val="1"/>
          <c:order val="1"/>
          <c:tx>
            <c:strRef>
              <c:f>'21'!$P$1</c:f>
              <c:strCache>
                <c:ptCount val="1"/>
                <c:pt idx="0">
                  <c:v>sept-19</c:v>
                </c:pt>
              </c:strCache>
            </c:strRef>
          </c:tx>
          <c:marker>
            <c:symbol val="none"/>
          </c:marker>
          <c:cat>
            <c:numRef>
              <c:f>'21'!$N$2:$N$27</c:f>
              <c:numCache>
                <c:formatCode>dd/mm/yyyy;@</c:formatCode>
                <c:ptCount val="26"/>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numCache>
            </c:numRef>
          </c:cat>
          <c:val>
            <c:numRef>
              <c:f>'21'!$P$2:$P$27</c:f>
              <c:numCache>
                <c:formatCode>General</c:formatCode>
                <c:ptCount val="26"/>
                <c:pt idx="9" formatCode="0">
                  <c:v>168.47123999999999</c:v>
                </c:pt>
                <c:pt idx="10" formatCode="0">
                  <c:v>172.51308</c:v>
                </c:pt>
                <c:pt idx="11" formatCode="0">
                  <c:v>166.54218</c:v>
                </c:pt>
                <c:pt idx="12" formatCode="0">
                  <c:v>165.34799999999998</c:v>
                </c:pt>
                <c:pt idx="13" formatCode="0">
                  <c:v>159.28523999999999</c:v>
                </c:pt>
                <c:pt idx="14" formatCode="0">
                  <c:v>153.68178</c:v>
                </c:pt>
                <c:pt idx="15" formatCode="0">
                  <c:v>145.87368000000001</c:v>
                </c:pt>
                <c:pt idx="16" formatCode="0">
                  <c:v>148.07831999999999</c:v>
                </c:pt>
                <c:pt idx="17" formatCode="0">
                  <c:v>149.91551999999999</c:v>
                </c:pt>
                <c:pt idx="18" formatCode="0">
                  <c:v>163.51079999999999</c:v>
                </c:pt>
                <c:pt idx="19" formatCode="0">
                  <c:v>173.24796000000001</c:v>
                </c:pt>
                <c:pt idx="20" formatCode="0">
                  <c:v>176.92236</c:v>
                </c:pt>
                <c:pt idx="21" formatCode="0">
                  <c:v>171.22703999999999</c:v>
                </c:pt>
                <c:pt idx="22" formatCode="0">
                  <c:v>179.12699999999998</c:v>
                </c:pt>
                <c:pt idx="23" formatCode="0">
                  <c:v>175.45</c:v>
                </c:pt>
                <c:pt idx="24" formatCode="0">
                  <c:v>163.14336</c:v>
                </c:pt>
                <c:pt idx="25" formatCode="0">
                  <c:v>161.94917999999998</c:v>
                </c:pt>
              </c:numCache>
            </c:numRef>
          </c:val>
          <c:smooth val="0"/>
          <c:extLst>
            <c:ext xmlns:c16="http://schemas.microsoft.com/office/drawing/2014/chart" uri="{C3380CC4-5D6E-409C-BE32-E72D297353CC}">
              <c16:uniqueId val="{00000001-BB4C-49AC-A744-161F00363AFB}"/>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1560000" vert="horz"/>
          <a:lstStyle/>
          <a:p>
            <a:pPr>
              <a:defRPr sz="900" b="0" i="0" u="none" strike="noStrike" baseline="0">
                <a:solidFill>
                  <a:srgbClr val="000000"/>
                </a:solidFill>
                <a:latin typeface="Arial"/>
                <a:ea typeface="Arial"/>
                <a:cs typeface="Arial"/>
              </a:defRPr>
            </a:pPr>
            <a:endParaRPr lang="es-CL"/>
          </a:p>
        </c:txPr>
        <c:crossAx val="979681280"/>
        <c:crosses val="autoZero"/>
        <c:auto val="0"/>
        <c:lblOffset val="100"/>
        <c:baseTimeUnit val="days"/>
        <c:majorUnit val="10"/>
        <c:majorTimeUnit val="days"/>
        <c:minorUnit val="1"/>
        <c:minorTimeUnit val="days"/>
      </c:dateAx>
      <c:valAx>
        <c:axId val="979681280"/>
        <c:scaling>
          <c:orientation val="minMax"/>
          <c:min val="14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595959"/>
                    </a:solidFill>
                    <a:latin typeface="Arial"/>
                    <a:ea typeface="Arial"/>
                    <a:cs typeface="Arial"/>
                  </a:defRPr>
                </a:pPr>
                <a:r>
                  <a:rPr lang="es-CL"/>
                  <a:t>USD/ton</a:t>
                </a:r>
              </a:p>
            </c:rich>
          </c:tx>
          <c:layout>
            <c:manualLayout>
              <c:xMode val="edge"/>
              <c:yMode val="edge"/>
              <c:x val="1.0674783493473007E-2"/>
              <c:y val="0.431313220678875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42690048"/>
        <c:crosses val="autoZero"/>
        <c:crossBetween val="midCat"/>
      </c:valAx>
      <c:spPr>
        <a:noFill/>
        <a:ln w="25400">
          <a:noFill/>
        </a:ln>
      </c:spPr>
    </c:plotArea>
    <c:legend>
      <c:legendPos val="r"/>
      <c:layout>
        <c:manualLayout>
          <c:xMode val="edge"/>
          <c:yMode val="edge"/>
          <c:x val="0.81160451859817084"/>
          <c:y val="0.16224176472322982"/>
          <c:w val="0.11332824586354019"/>
          <c:h val="8.7827538411631143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2019/20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'26'!$E$5</c:f>
              <c:strCache>
                <c:ptCount val="1"/>
                <c:pt idx="0">
                  <c:v>Producción</c:v>
                </c:pt>
              </c:strCache>
            </c:strRef>
          </c:tx>
          <c:spPr>
            <a:pattFill prst="dkUpDiag">
              <a:fgClr>
                <a:srgbClr val="C00000"/>
              </a:fgClr>
              <a:bgClr>
                <a:schemeClr val="bg1"/>
              </a:bgClr>
            </a:pattFill>
          </c:spPr>
          <c:invertIfNegative val="0"/>
          <c:cat>
            <c:numRef>
              <c:f>'26'!$C$6:$C$8</c:f>
              <c:numCache>
                <c:formatCode>mmm\-yy</c:formatCode>
                <c:ptCount val="3"/>
                <c:pt idx="0">
                  <c:v>43586</c:v>
                </c:pt>
                <c:pt idx="1">
                  <c:v>43617</c:v>
                </c:pt>
                <c:pt idx="2">
                  <c:v>43647</c:v>
                </c:pt>
              </c:numCache>
            </c:numRef>
          </c:cat>
          <c:val>
            <c:numRef>
              <c:f>'26'!$E$6:$E$8</c:f>
              <c:numCache>
                <c:formatCode>#,##0</c:formatCode>
                <c:ptCount val="3"/>
                <c:pt idx="0">
                  <c:v>1133.78</c:v>
                </c:pt>
                <c:pt idx="1">
                  <c:v>1099.19</c:v>
                </c:pt>
                <c:pt idx="2">
                  <c:v>1105.1400000000001</c:v>
                </c:pt>
              </c:numCache>
            </c:numRef>
          </c:val>
          <c:extLst>
            <c:ext xmlns:c16="http://schemas.microsoft.com/office/drawing/2014/chart" uri="{C3380CC4-5D6E-409C-BE32-E72D297353CC}">
              <c16:uniqueId val="{00000000-11F8-4D7A-84EF-8CD7F6E79246}"/>
            </c:ext>
          </c:extLst>
        </c:ser>
        <c:ser>
          <c:idx val="0"/>
          <c:order val="1"/>
          <c:tx>
            <c:strRef>
              <c:f>'26'!$F$5</c:f>
              <c:strCache>
                <c:ptCount val="1"/>
                <c:pt idx="0">
                  <c:v>Demanda</c:v>
                </c:pt>
              </c:strCache>
            </c:strRef>
          </c:tx>
          <c:spPr>
            <a:ln>
              <a:prstDash val="sysDash"/>
            </a:ln>
          </c:spPr>
          <c:invertIfNegative val="0"/>
          <c:cat>
            <c:numRef>
              <c:f>'26'!$C$6:$C$8</c:f>
              <c:numCache>
                <c:formatCode>mmm\-yy</c:formatCode>
                <c:ptCount val="3"/>
                <c:pt idx="0">
                  <c:v>43586</c:v>
                </c:pt>
                <c:pt idx="1">
                  <c:v>43617</c:v>
                </c:pt>
                <c:pt idx="2">
                  <c:v>43647</c:v>
                </c:pt>
              </c:numCache>
            </c:numRef>
          </c:cat>
          <c:val>
            <c:numRef>
              <c:f>'26'!$F$6:$F$8</c:f>
              <c:numCache>
                <c:formatCode>#,##0</c:formatCode>
                <c:ptCount val="3"/>
                <c:pt idx="0">
                  <c:v>1145.01</c:v>
                </c:pt>
                <c:pt idx="1">
                  <c:v>1134.05</c:v>
                </c:pt>
                <c:pt idx="2">
                  <c:v>1134.97</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julio 2019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'27'!$D$6:$D$15</c:f>
              <c:numCache>
                <c:formatCode>#,##0</c:formatCode>
                <c:ptCount val="10"/>
                <c:pt idx="0">
                  <c:v>835.38</c:v>
                </c:pt>
                <c:pt idx="1">
                  <c:v>888.16300000000001</c:v>
                </c:pt>
                <c:pt idx="2">
                  <c:v>867.96600000000001</c:v>
                </c:pt>
                <c:pt idx="3">
                  <c:v>990.47</c:v>
                </c:pt>
                <c:pt idx="4">
                  <c:v>1015.57</c:v>
                </c:pt>
                <c:pt idx="5">
                  <c:v>972.21</c:v>
                </c:pt>
                <c:pt idx="6">
                  <c:v>1123.4100000000001</c:v>
                </c:pt>
                <c:pt idx="7">
                  <c:v>1077.98</c:v>
                </c:pt>
                <c:pt idx="8">
                  <c:v>1122.69</c:v>
                </c:pt>
                <c:pt idx="9">
                  <c:v>1105.1400000000001</c:v>
                </c:pt>
              </c:numCache>
            </c:numRef>
          </c:val>
          <c:smooth val="0"/>
          <c:extLst>
            <c:ext xmlns:c16="http://schemas.microsoft.com/office/drawing/2014/chart" uri="{C3380CC4-5D6E-409C-BE32-E72D297353CC}">
              <c16:uniqueId val="{00000009-8D2C-4061-B259-2C9D0C047E9A}"/>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4.8245614035087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'27'!$E$6:$E$15</c:f>
              <c:numCache>
                <c:formatCode>#,##0</c:formatCode>
                <c:ptCount val="10"/>
                <c:pt idx="0">
                  <c:v>851.95</c:v>
                </c:pt>
                <c:pt idx="1">
                  <c:v>883.69299999999998</c:v>
                </c:pt>
                <c:pt idx="2">
                  <c:v>864.69399999999996</c:v>
                </c:pt>
                <c:pt idx="3">
                  <c:v>948.85</c:v>
                </c:pt>
                <c:pt idx="4">
                  <c:v>980.58</c:v>
                </c:pt>
                <c:pt idx="5">
                  <c:v>968.01</c:v>
                </c:pt>
                <c:pt idx="6">
                  <c:v>1084.1400000000001</c:v>
                </c:pt>
                <c:pt idx="7">
                  <c:v>1090.1400000000001</c:v>
                </c:pt>
                <c:pt idx="8">
                  <c:v>1133.24</c:v>
                </c:pt>
                <c:pt idx="9">
                  <c:v>1134.97</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'27'!$G$5</c:f>
              <c:strCache>
                <c:ptCount val="1"/>
                <c:pt idx="0">
                  <c:v>Relación stock final/consumo</c:v>
                </c:pt>
              </c:strCache>
            </c:strRef>
          </c:tx>
          <c:val>
            <c:numRef>
              <c:f>'27'!$G$6:$G$15</c:f>
              <c:numCache>
                <c:formatCode>0%</c:formatCode>
                <c:ptCount val="10"/>
                <c:pt idx="0">
                  <c:v>0.15266154117025646</c:v>
                </c:pt>
                <c:pt idx="1">
                  <c:v>0.15223386402291292</c:v>
                </c:pt>
                <c:pt idx="2">
                  <c:v>0.1593627341001557</c:v>
                </c:pt>
                <c:pt idx="3">
                  <c:v>0.18446540549085735</c:v>
                </c:pt>
                <c:pt idx="4">
                  <c:v>0.21392441208264495</c:v>
                </c:pt>
                <c:pt idx="5">
                  <c:v>0.22099978306009235</c:v>
                </c:pt>
                <c:pt idx="6">
                  <c:v>0.32326083347169182</c:v>
                </c:pt>
                <c:pt idx="7">
                  <c:v>0.31124442732126145</c:v>
                </c:pt>
                <c:pt idx="8">
                  <c:v>0.29009741978751191</c:v>
                </c:pt>
                <c:pt idx="9">
                  <c:v>0.26337260015683234</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'29'!$D$5</c:f>
              <c:strCache>
                <c:ptCount val="1"/>
                <c:pt idx="0">
                  <c:v> Producción 
(miles de toneladas) </c:v>
                </c:pt>
              </c:strCache>
            </c:strRef>
          </c:tx>
          <c:spPr>
            <a:solidFill>
              <a:srgbClr val="C0504D"/>
            </a:solidFill>
            <a:ln w="25400">
              <a:noFill/>
            </a:ln>
          </c:spPr>
          <c:invertIfNegative val="0"/>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'29'!$D$6:$D$14</c:f>
              <c:numCache>
                <c:formatCode>#,##0.0</c:formatCode>
                <c:ptCount val="9"/>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'29'!$C$5</c:f>
              <c:strCache>
                <c:ptCount val="1"/>
                <c:pt idx="0">
                  <c:v> Superficie 
(miles de hectáreas) </c:v>
                </c:pt>
              </c:strCache>
            </c:strRef>
          </c:tx>
          <c:spPr>
            <a:ln w="25400">
              <a:solidFill>
                <a:srgbClr val="4F81BD"/>
              </a:solidFill>
              <a:prstDash val="solid"/>
            </a:ln>
          </c:spPr>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'29'!$C$6:$C$14</c:f>
              <c:numCache>
                <c:formatCode>0.0</c:formatCode>
                <c:ptCount val="9"/>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numCache>
            </c:numRef>
          </c:val>
          <c:smooth val="0"/>
          <c:extLst>
            <c:ext xmlns:c16="http://schemas.microsoft.com/office/drawing/2014/chart" uri="{C3380CC4-5D6E-409C-BE32-E72D297353CC}">
              <c16:uniqueId val="{00000001-1D83-40D3-A96A-9137F38F9E1B}"/>
            </c:ext>
          </c:extLst>
        </c:ser>
        <c:ser>
          <c:idx val="2"/>
          <c:order val="2"/>
          <c:tx>
            <c:strRef>
              <c:f>'29'!$E$5</c:f>
              <c:strCache>
                <c:ptCount val="1"/>
                <c:pt idx="0">
                  <c:v> Rendimiento 
(qqm/ha) </c:v>
                </c:pt>
              </c:strCache>
            </c:strRef>
          </c:tx>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'29'!$E$6:$E$14</c:f>
              <c:numCache>
                <c:formatCode>0.0</c:formatCode>
                <c:ptCount val="9"/>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'33'!$C$7:$C$17</c:f>
              <c:numCache>
                <c:formatCode>#,##0_);\(#,##0\)</c:formatCode>
                <c:ptCount val="11"/>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pt idx="10">
                  <c:v>1087909.8671827174</c:v>
                </c:pt>
              </c:numCache>
            </c:numRef>
          </c:val>
          <c:extLst>
            <c:ext xmlns:c16="http://schemas.microsoft.com/office/drawing/2014/chart" uri="{C3380CC4-5D6E-409C-BE32-E72D297353CC}">
              <c16:uniqueId val="{00000000-84AC-4A66-8628-B9D3FB741781}"/>
            </c:ext>
          </c:extLst>
        </c:ser>
        <c:ser>
          <c:idx val="2"/>
          <c:order val="1"/>
          <c:tx>
            <c:strRef>
              <c:f>'33'!$E$6</c:f>
              <c:strCache>
                <c:ptCount val="1"/>
                <c:pt idx="0">
                  <c:v>Importación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'33'!$E$7:$E$17</c:f>
              <c:numCache>
                <c:formatCode>#,##0_);\(#,##0\)</c:formatCode>
                <c:ptCount val="11"/>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1590526.189</c:v>
                </c:pt>
                <c:pt idx="10">
                  <c:v>1918486.1880699999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'33'!$G$6</c:f>
              <c:strCache>
                <c:ptCount val="1"/>
                <c:pt idx="0">
                  <c:v>Disponibilidad aparente</c:v>
                </c:pt>
              </c:strCache>
            </c:strRef>
          </c:tx>
          <c:marker>
            <c:symbol val="none"/>
          </c:marker>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'33'!$G$7:$G$17</c:f>
              <c:numCache>
                <c:formatCode>#,##0_);\(#,##0\)</c:formatCode>
                <c:ptCount val="11"/>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2630202.1890000002</c:v>
                </c:pt>
                <c:pt idx="10">
                  <c:v>3006396.0552527173</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2015 - 2019</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'34'!$C$6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0-FB1B-4964-BD3E-576F1C886E72}"/>
            </c:ext>
          </c:extLst>
        </c:ser>
        <c:ser>
          <c:idx val="2"/>
          <c:order val="1"/>
          <c:tx>
            <c:strRef>
              <c:f>'34'!$D$6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1-FB1B-4964-BD3E-576F1C886E72}"/>
            </c:ext>
          </c:extLst>
        </c:ser>
        <c:ser>
          <c:idx val="3"/>
          <c:order val="2"/>
          <c:tx>
            <c:strRef>
              <c:f>'34'!$E$6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2-FB1B-4964-BD3E-576F1C886E72}"/>
            </c:ext>
          </c:extLst>
        </c:ser>
        <c:ser>
          <c:idx val="0"/>
          <c:order val="3"/>
          <c:tx>
            <c:strRef>
              <c:f>'34'!$F$6</c:f>
              <c:strCache>
                <c:ptCount val="1"/>
                <c:pt idx="0">
                  <c:v>2018</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3-FB1B-4964-BD3E-576F1C886E72}"/>
            </c:ext>
          </c:extLst>
        </c:ser>
        <c:ser>
          <c:idx val="4"/>
          <c:order val="4"/>
          <c:tx>
            <c:strRef>
              <c:f>'34'!$G$6</c:f>
              <c:strCache>
                <c:ptCount val="1"/>
                <c:pt idx="0">
                  <c:v>2019</c:v>
                </c:pt>
              </c:strCache>
            </c:strRef>
          </c:tx>
          <c:invertIfNegative val="0"/>
          <c:val>
            <c:numRef>
              <c:f>'34'!$G$7:$G$11</c:f>
              <c:numCache>
                <c:formatCode>#,##0</c:formatCode>
                <c:ptCount val="5"/>
                <c:pt idx="0">
                  <c:v>210065</c:v>
                </c:pt>
                <c:pt idx="1">
                  <c:v>298256.81199999998</c:v>
                </c:pt>
                <c:pt idx="2">
                  <c:v>120993</c:v>
                </c:pt>
                <c:pt idx="3" formatCode="_-* #,##0_-;\-* #,##0_-;_-* \-??_-;_-@_-">
                  <c:v>35949</c:v>
                </c:pt>
                <c:pt idx="4">
                  <c:v>156074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t>
            </a:r>
          </a:p>
        </c:rich>
      </c:tx>
      <c:layout>
        <c:manualLayout>
          <c:xMode val="edge"/>
          <c:yMode val="edge"/>
          <c:x val="0.20733236470441194"/>
          <c:y val="5.213148356455443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1.5586332958380203E-2"/>
          <c:y val="0.27520926550847813"/>
          <c:w val="0.95953757225433522"/>
          <c:h val="0.60799668082726765"/>
        </c:manualLayout>
      </c:layout>
      <c:pie3DChart>
        <c:varyColors val="1"/>
        <c:ser>
          <c:idx val="0"/>
          <c:order val="0"/>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1"/>
              <c:layout>
                <c:manualLayout>
                  <c:x val="-6.5178447521646074E-2"/>
                  <c:y val="3.665521191294387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1.1646044244469441E-2"/>
                  <c:y val="-7.095413073365833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'35'!$M$10:$P$10</c:f>
              <c:strCache>
                <c:ptCount val="4"/>
                <c:pt idx="0">
                  <c:v>Argentina</c:v>
                </c:pt>
                <c:pt idx="1">
                  <c:v>Estados Unidos</c:v>
                </c:pt>
                <c:pt idx="2">
                  <c:v>Paraguay</c:v>
                </c:pt>
                <c:pt idx="3">
                  <c:v>Otros</c:v>
                </c:pt>
              </c:strCache>
            </c:strRef>
          </c:cat>
          <c:val>
            <c:numRef>
              <c:f>'35'!$M$11:$P$11</c:f>
              <c:numCache>
                <c:formatCode>0.0%</c:formatCode>
                <c:ptCount val="4"/>
                <c:pt idx="0">
                  <c:v>0.79532331463533223</c:v>
                </c:pt>
                <c:pt idx="1">
                  <c:v>8.0041256463181439E-3</c:v>
                </c:pt>
                <c:pt idx="2">
                  <c:v>0.15993378432534816</c:v>
                </c:pt>
                <c:pt idx="3">
                  <c:v>3.6738775393001466E-2</c:v>
                </c:pt>
              </c:numCache>
            </c:numRef>
          </c:val>
          <c:extLst>
            <c:ext xmlns:c16="http://schemas.microsoft.com/office/drawing/2014/chart" uri="{C3380CC4-5D6E-409C-BE32-E72D297353CC}">
              <c16:uniqueId val="{00000004-0177-4097-AAC3-FB3FD7B92062}"/>
            </c:ext>
          </c:extLst>
        </c:ser>
        <c:ser>
          <c:idx val="1"/>
          <c:order val="1"/>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0"/>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julio 2019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'5'!$C$6:$C$15</c:f>
              <c:numCache>
                <c:formatCode>#,##0</c:formatCode>
                <c:ptCount val="10"/>
                <c:pt idx="0">
                  <c:v>649.70899999999995</c:v>
                </c:pt>
                <c:pt idx="1">
                  <c:v>695.95</c:v>
                </c:pt>
                <c:pt idx="2">
                  <c:v>658.649</c:v>
                </c:pt>
                <c:pt idx="3">
                  <c:v>715.36</c:v>
                </c:pt>
                <c:pt idx="4">
                  <c:v>728.26</c:v>
                </c:pt>
                <c:pt idx="5">
                  <c:v>735.21</c:v>
                </c:pt>
                <c:pt idx="6">
                  <c:v>756.4</c:v>
                </c:pt>
                <c:pt idx="7">
                  <c:v>761.88</c:v>
                </c:pt>
                <c:pt idx="8">
                  <c:v>730.9</c:v>
                </c:pt>
                <c:pt idx="9">
                  <c:v>771.46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'5'!$D$6:$D$15</c:f>
              <c:numCache>
                <c:formatCode>#,##0</c:formatCode>
                <c:ptCount val="10"/>
                <c:pt idx="0">
                  <c:v>653.76199999999994</c:v>
                </c:pt>
                <c:pt idx="1">
                  <c:v>697.43299999999999</c:v>
                </c:pt>
                <c:pt idx="2">
                  <c:v>679.38300000000004</c:v>
                </c:pt>
                <c:pt idx="3">
                  <c:v>698.33</c:v>
                </c:pt>
                <c:pt idx="4">
                  <c:v>705.74</c:v>
                </c:pt>
                <c:pt idx="5">
                  <c:v>711.16</c:v>
                </c:pt>
                <c:pt idx="6">
                  <c:v>739.09</c:v>
                </c:pt>
                <c:pt idx="7">
                  <c:v>742.91</c:v>
                </c:pt>
                <c:pt idx="8">
                  <c:v>736.81</c:v>
                </c:pt>
                <c:pt idx="9">
                  <c:v>760.15</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'5'!$G$6:$G$15</c:f>
              <c:numCache>
                <c:formatCode>0%</c:formatCode>
                <c:ptCount val="10"/>
                <c:pt idx="0">
                  <c:v>0.30458637852918957</c:v>
                </c:pt>
                <c:pt idx="1">
                  <c:v>0.28338779495664818</c:v>
                </c:pt>
                <c:pt idx="2">
                  <c:v>0.26039803763120356</c:v>
                </c:pt>
                <c:pt idx="3">
                  <c:v>0.27793450088067245</c:v>
                </c:pt>
                <c:pt idx="4">
                  <c:v>0.30776206534984551</c:v>
                </c:pt>
                <c:pt idx="5">
                  <c:v>0.34132965858597225</c:v>
                </c:pt>
                <c:pt idx="6">
                  <c:v>0.34132965858597225</c:v>
                </c:pt>
                <c:pt idx="7">
                  <c:v>0.37832308085770822</c:v>
                </c:pt>
                <c:pt idx="8">
                  <c:v>0.37343412820130018</c:v>
                </c:pt>
                <c:pt idx="9">
                  <c:v>0.37684667499835556</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2014 - 2019</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'36'!$B$8</c:f>
              <c:strCache>
                <c:ptCount val="1"/>
                <c:pt idx="0">
                  <c:v>2014</c:v>
                </c:pt>
              </c:strCache>
            </c:strRef>
          </c:tx>
          <c:invertIfNegative val="0"/>
          <c:cat>
            <c:strRef>
              <c:f>'36'!$D$7:$F$7</c:f>
              <c:strCache>
                <c:ptCount val="3"/>
                <c:pt idx="0">
                  <c:v>Maíz partido</c:v>
                </c:pt>
                <c:pt idx="1">
                  <c:v>Sorgo</c:v>
                </c:pt>
                <c:pt idx="2">
                  <c:v>Preparaciones que contienen maíz</c:v>
                </c:pt>
              </c:strCache>
            </c:strRef>
          </c:cat>
          <c:val>
            <c:numRef>
              <c:f>'36'!$D$8:$F$8</c:f>
              <c:numCache>
                <c:formatCode>#,##0</c:formatCode>
                <c:ptCount val="3"/>
                <c:pt idx="0">
                  <c:v>34672.550000000003</c:v>
                </c:pt>
                <c:pt idx="1">
                  <c:v>182636.91200000001</c:v>
                </c:pt>
                <c:pt idx="2">
                  <c:v>353619.85899999988</c:v>
                </c:pt>
              </c:numCache>
            </c:numRef>
          </c:val>
          <c:extLst>
            <c:ext xmlns:c16="http://schemas.microsoft.com/office/drawing/2014/chart" uri="{C3380CC4-5D6E-409C-BE32-E72D297353CC}">
              <c16:uniqueId val="{00000000-F3A3-416E-AE85-D0BC37D0BBCB}"/>
            </c:ext>
          </c:extLst>
        </c:ser>
        <c:ser>
          <c:idx val="3"/>
          <c:order val="1"/>
          <c:tx>
            <c:strRef>
              <c:f>'36'!$B$9</c:f>
              <c:strCache>
                <c:ptCount val="1"/>
                <c:pt idx="0">
                  <c:v>2015</c:v>
                </c:pt>
              </c:strCache>
            </c:strRef>
          </c:tx>
          <c:invertIfNegative val="0"/>
          <c:cat>
            <c:strRef>
              <c:f>'36'!$D$7:$F$7</c:f>
              <c:strCache>
                <c:ptCount val="3"/>
                <c:pt idx="0">
                  <c:v>Maíz partido</c:v>
                </c:pt>
                <c:pt idx="1">
                  <c:v>Sorgo</c:v>
                </c:pt>
                <c:pt idx="2">
                  <c:v>Preparaciones que contienen maíz</c:v>
                </c:pt>
              </c:strCache>
            </c:strRef>
          </c:cat>
          <c:val>
            <c:numRef>
              <c:f>'36'!$D$9:$F$9</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2"/>
          <c:tx>
            <c:strRef>
              <c:f>'36'!$B$10</c:f>
              <c:strCache>
                <c:ptCount val="1"/>
                <c:pt idx="0">
                  <c:v>2016</c:v>
                </c:pt>
              </c:strCache>
            </c:strRef>
          </c:tx>
          <c:invertIfNegative val="0"/>
          <c:cat>
            <c:strRef>
              <c:f>'36'!$D$7:$F$7</c:f>
              <c:strCache>
                <c:ptCount val="3"/>
                <c:pt idx="0">
                  <c:v>Maíz partido</c:v>
                </c:pt>
                <c:pt idx="1">
                  <c:v>Sorgo</c:v>
                </c:pt>
                <c:pt idx="2">
                  <c:v>Preparaciones que contienen maíz</c:v>
                </c:pt>
              </c:strCache>
            </c:strRef>
          </c:cat>
          <c:val>
            <c:numRef>
              <c:f>'36'!$D$10:$F$10</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3"/>
          <c:tx>
            <c:strRef>
              <c:f>'36'!$B$11</c:f>
              <c:strCache>
                <c:ptCount val="1"/>
                <c:pt idx="0">
                  <c:v>2017</c:v>
                </c:pt>
              </c:strCache>
            </c:strRef>
          </c:tx>
          <c:spPr>
            <a:solidFill>
              <a:srgbClr val="FFCC00"/>
            </a:solidFill>
            <a:ln w="25400">
              <a:solidFill>
                <a:srgbClr val="FFC000"/>
              </a:solidFill>
              <a:prstDash val="solid"/>
            </a:ln>
          </c:spPr>
          <c:invertIfNegative val="0"/>
          <c:cat>
            <c:strRef>
              <c:f>'36'!$D$7:$F$7</c:f>
              <c:strCache>
                <c:ptCount val="3"/>
                <c:pt idx="0">
                  <c:v>Maíz partido</c:v>
                </c:pt>
                <c:pt idx="1">
                  <c:v>Sorgo</c:v>
                </c:pt>
                <c:pt idx="2">
                  <c:v>Preparaciones que contienen maíz</c:v>
                </c:pt>
              </c:strCache>
            </c:strRef>
          </c:cat>
          <c:val>
            <c:numRef>
              <c:f>'36'!$D$11:$F$11</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4"/>
          <c:tx>
            <c:strRef>
              <c:f>'36'!$B$12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'36'!$D$7:$F$7</c:f>
              <c:strCache>
                <c:ptCount val="3"/>
                <c:pt idx="0">
                  <c:v>Maíz partido</c:v>
                </c:pt>
                <c:pt idx="1">
                  <c:v>Sorgo</c:v>
                </c:pt>
                <c:pt idx="2">
                  <c:v>Preparaciones que contienen maíz</c:v>
                </c:pt>
              </c:strCache>
            </c:strRef>
          </c:cat>
          <c:val>
            <c:numRef>
              <c:f>'36'!$D$12:$F$12</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5"/>
          <c:tx>
            <c:strRef>
              <c:f>'36'!$B$13</c:f>
              <c:strCache>
                <c:ptCount val="1"/>
                <c:pt idx="0">
                  <c:v>2019 (a junio)</c:v>
                </c:pt>
              </c:strCache>
            </c:strRef>
          </c:tx>
          <c:invertIfNegative val="0"/>
          <c:cat>
            <c:strRef>
              <c:f>'36'!$D$7:$F$7</c:f>
              <c:strCache>
                <c:ptCount val="3"/>
                <c:pt idx="0">
                  <c:v>Maíz partido</c:v>
                </c:pt>
                <c:pt idx="1">
                  <c:v>Sorgo</c:v>
                </c:pt>
                <c:pt idx="2">
                  <c:v>Preparaciones que contienen maíz</c:v>
                </c:pt>
              </c:strCache>
            </c:strRef>
          </c:cat>
          <c:val>
            <c:numRef>
              <c:f>'36'!$D$13:$F$13</c:f>
              <c:numCache>
                <c:formatCode>#,##0</c:formatCode>
                <c:ptCount val="3"/>
                <c:pt idx="0">
                  <c:v>3540.7999999999997</c:v>
                </c:pt>
                <c:pt idx="1">
                  <c:v>25413.5</c:v>
                </c:pt>
                <c:pt idx="2">
                  <c:v>25599.05127</c:v>
                </c:pt>
              </c:numCache>
            </c:numRef>
          </c:val>
          <c:extLst>
            <c:ext xmlns:c16="http://schemas.microsoft.com/office/drawing/2014/chart" uri="{C3380CC4-5D6E-409C-BE32-E72D297353CC}">
              <c16:uniqueId val="{00000005-F3A3-416E-AE85-D0BC37D0BBCB}"/>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0.15060336845649391"/>
          <c:h val="0.3793784711080394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1"/>
          <c:order val="0"/>
          <c:tx>
            <c:strRef>
              <c:f>'37'!$E$7</c:f>
              <c:strCache>
                <c:ptCount val="1"/>
                <c:pt idx="0">
                  <c:v>Maíz partido</c:v>
                </c:pt>
              </c:strCache>
            </c:strRef>
          </c:tx>
          <c:spPr>
            <a:ln w="38100">
              <a:noFill/>
              <a:prstDash val="solid"/>
            </a:ln>
          </c:spPr>
          <c:invertIfNegative val="0"/>
          <c:cat>
            <c:strRef>
              <c:f>'37'!$C$8:$C$13</c:f>
              <c:strCache>
                <c:ptCount val="6"/>
                <c:pt idx="0">
                  <c:v>2014</c:v>
                </c:pt>
                <c:pt idx="1">
                  <c:v>2015</c:v>
                </c:pt>
                <c:pt idx="2">
                  <c:v>2016</c:v>
                </c:pt>
                <c:pt idx="3">
                  <c:v>2017</c:v>
                </c:pt>
                <c:pt idx="4">
                  <c:v>2018</c:v>
                </c:pt>
                <c:pt idx="5">
                  <c:v>junio - 2019</c:v>
                </c:pt>
              </c:strCache>
            </c:strRef>
          </c:cat>
          <c:val>
            <c:numRef>
              <c:f>'37'!$E$8:$E$13</c:f>
              <c:numCache>
                <c:formatCode>#,##0</c:formatCode>
                <c:ptCount val="6"/>
                <c:pt idx="0">
                  <c:v>219.4995176299407</c:v>
                </c:pt>
                <c:pt idx="1">
                  <c:v>190.27359341016816</c:v>
                </c:pt>
                <c:pt idx="2">
                  <c:v>207</c:v>
                </c:pt>
                <c:pt idx="3">
                  <c:v>287</c:v>
                </c:pt>
                <c:pt idx="4">
                  <c:v>342.94811407654373</c:v>
                </c:pt>
                <c:pt idx="5">
                  <c:v>395.66635157651888</c:v>
                </c:pt>
              </c:numCache>
            </c:numRef>
          </c:val>
          <c:extLst>
            <c:ext xmlns:c16="http://schemas.microsoft.com/office/drawing/2014/chart" uri="{C3380CC4-5D6E-409C-BE32-E72D297353CC}">
              <c16:uniqueId val="{00000001-3991-432A-9A38-D3DA5DA21343}"/>
            </c:ext>
          </c:extLst>
        </c:ser>
        <c:ser>
          <c:idx val="5"/>
          <c:order val="1"/>
          <c:tx>
            <c:strRef>
              <c:f>'37'!$F$7</c:f>
              <c:strCache>
                <c:ptCount val="1"/>
                <c:pt idx="0">
                  <c:v>Sorgo</c:v>
                </c:pt>
              </c:strCache>
            </c:strRef>
          </c:tx>
          <c:spPr>
            <a:ln>
              <a:noFill/>
            </a:ln>
          </c:spPr>
          <c:invertIfNegative val="0"/>
          <c:cat>
            <c:strRef>
              <c:f>'37'!$C$8:$C$13</c:f>
              <c:strCache>
                <c:ptCount val="6"/>
                <c:pt idx="0">
                  <c:v>2014</c:v>
                </c:pt>
                <c:pt idx="1">
                  <c:v>2015</c:v>
                </c:pt>
                <c:pt idx="2">
                  <c:v>2016</c:v>
                </c:pt>
                <c:pt idx="3">
                  <c:v>2017</c:v>
                </c:pt>
                <c:pt idx="4">
                  <c:v>2018</c:v>
                </c:pt>
                <c:pt idx="5">
                  <c:v>junio - 2019</c:v>
                </c:pt>
              </c:strCache>
            </c:strRef>
          </c:cat>
          <c:val>
            <c:numRef>
              <c:f>'37'!$F$8:$F$13</c:f>
              <c:numCache>
                <c:formatCode>#,##0</c:formatCode>
                <c:ptCount val="6"/>
                <c:pt idx="0">
                  <c:v>183.38222341385179</c:v>
                </c:pt>
                <c:pt idx="1">
                  <c:v>157.55825875454391</c:v>
                </c:pt>
                <c:pt idx="2">
                  <c:v>186</c:v>
                </c:pt>
                <c:pt idx="3">
                  <c:v>178</c:v>
                </c:pt>
                <c:pt idx="4">
                  <c:v>169.25566820801745</c:v>
                </c:pt>
                <c:pt idx="5">
                  <c:v>175.68430737062207</c:v>
                </c:pt>
              </c:numCache>
            </c:numRef>
          </c:val>
          <c:extLst>
            <c:ext xmlns:c16="http://schemas.microsoft.com/office/drawing/2014/chart" uri="{C3380CC4-5D6E-409C-BE32-E72D297353CC}">
              <c16:uniqueId val="{00000002-3991-432A-9A38-D3DA5DA21343}"/>
            </c:ext>
          </c:extLst>
        </c:ser>
        <c:ser>
          <c:idx val="2"/>
          <c:order val="2"/>
          <c:tx>
            <c:strRef>
              <c:f>'37'!$G$7</c:f>
              <c:strCache>
                <c:ptCount val="1"/>
                <c:pt idx="0">
                  <c:v>Preparaciones que contienen maíz</c:v>
                </c:pt>
              </c:strCache>
            </c:strRef>
          </c:tx>
          <c:invertIfNegative val="0"/>
          <c:cat>
            <c:strRef>
              <c:f>'37'!$C$8:$C$13</c:f>
              <c:strCache>
                <c:ptCount val="6"/>
                <c:pt idx="0">
                  <c:v>2014</c:v>
                </c:pt>
                <c:pt idx="1">
                  <c:v>2015</c:v>
                </c:pt>
                <c:pt idx="2">
                  <c:v>2016</c:v>
                </c:pt>
                <c:pt idx="3">
                  <c:v>2017</c:v>
                </c:pt>
                <c:pt idx="4">
                  <c:v>2018</c:v>
                </c:pt>
                <c:pt idx="5">
                  <c:v>junio - 2019</c:v>
                </c:pt>
              </c:strCache>
            </c:strRef>
          </c:cat>
          <c:val>
            <c:numRef>
              <c:f>'37'!$G$8:$G$13</c:f>
              <c:numCache>
                <c:formatCode>#,##0</c:formatCode>
                <c:ptCount val="6"/>
                <c:pt idx="0">
                  <c:v>465.57422556972477</c:v>
                </c:pt>
                <c:pt idx="1">
                  <c:v>349.71610196013978</c:v>
                </c:pt>
                <c:pt idx="2">
                  <c:v>356</c:v>
                </c:pt>
                <c:pt idx="3">
                  <c:v>351</c:v>
                </c:pt>
                <c:pt idx="4">
                  <c:v>399.55360741689088</c:v>
                </c:pt>
                <c:pt idx="5">
                  <c:v>378.93212676774726</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'37'!$C$8:$C$13</c15:sqref>
                        </c15:formulaRef>
                      </c:ext>
                    </c:extLst>
                    <c:strCache>
                      <c:ptCount val="6"/>
                      <c:pt idx="0">
                        <c:v>2014</c:v>
                      </c:pt>
                      <c:pt idx="1">
                        <c:v>2015</c:v>
                      </c:pt>
                      <c:pt idx="2">
                        <c:v>2016</c:v>
                      </c:pt>
                      <c:pt idx="3">
                        <c:v>2017</c:v>
                      </c:pt>
                      <c:pt idx="4">
                        <c:v>2018</c:v>
                      </c:pt>
                      <c:pt idx="5">
                        <c:v>junio - 2019</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35722763181"/>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'38'!$E$6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'38'!$F$6</c:f>
              <c:strCache>
                <c:ptCount val="1"/>
                <c:pt idx="0">
                  <c:v>2018</c:v>
                </c:pt>
              </c:strCache>
            </c:strRef>
          </c:tx>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'38'!$G$6</c:f>
              <c:strCache>
                <c:ptCount val="1"/>
                <c:pt idx="0">
                  <c:v>2019</c:v>
                </c:pt>
              </c:strCache>
            </c:strRef>
          </c:tx>
          <c:val>
            <c:numRef>
              <c:f>'38'!$G$7:$G$18</c:f>
              <c:numCache>
                <c:formatCode>#,##0_ ;\-#,##0\ </c:formatCode>
                <c:ptCount val="12"/>
                <c:pt idx="0">
                  <c:v>16500</c:v>
                </c:pt>
                <c:pt idx="2">
                  <c:v>13062</c:v>
                </c:pt>
                <c:pt idx="3">
                  <c:v>12797</c:v>
                </c:pt>
                <c:pt idx="4">
                  <c:v>12679.577464788732</c:v>
                </c:pt>
                <c:pt idx="5">
                  <c:v>13021</c:v>
                </c:pt>
              </c:numCache>
            </c:numRef>
          </c:val>
          <c:smooth val="0"/>
          <c:extLst>
            <c:ext xmlns:c16="http://schemas.microsoft.com/office/drawing/2014/chart" uri="{C3380CC4-5D6E-409C-BE32-E72D297353CC}">
              <c16:uniqueId val="{00000002-8C46-4ACD-8E92-028C8AB7B2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32103489494931442"/>
          <c:y val="0.87313499164877117"/>
          <c:w val="0.3792687502392833"/>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'40'!$C$5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'40'!$B$6:$B$19</c:f>
              <c:numCache>
                <c:formatCode>mmm/yyyy;@</c:formatCode>
                <c:ptCount val="14"/>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numCache>
            </c:numRef>
          </c:cat>
          <c:val>
            <c:numRef>
              <c:f>'40'!$C$6:$C$19</c:f>
              <c:numCache>
                <c:formatCode>_-* #,##0_-;\-* #,##0_-;_-* \-_-;_-@_-</c:formatCode>
                <c:ptCount val="14"/>
                <c:pt idx="0">
                  <c:v>119588.92</c:v>
                </c:pt>
                <c:pt idx="1">
                  <c:v>108349.06799999998</c:v>
                </c:pt>
                <c:pt idx="2">
                  <c:v>107367.11369999999</c:v>
                </c:pt>
                <c:pt idx="3">
                  <c:v>110099.0625</c:v>
                </c:pt>
                <c:pt idx="4">
                  <c:v>108673.23599999999</c:v>
                </c:pt>
                <c:pt idx="5">
                  <c:v>109648.08</c:v>
                </c:pt>
                <c:pt idx="6">
                  <c:v>109264.6125</c:v>
                </c:pt>
                <c:pt idx="7">
                  <c:v>116579.37059999999</c:v>
                </c:pt>
                <c:pt idx="8">
                  <c:v>117408.97459999999</c:v>
                </c:pt>
                <c:pt idx="9">
                  <c:v>111735.075</c:v>
                </c:pt>
                <c:pt idx="10">
                  <c:v>108584.79839999999</c:v>
                </c:pt>
                <c:pt idx="11">
                  <c:v>103867.462</c:v>
                </c:pt>
                <c:pt idx="12">
                  <c:v>114277.8812</c:v>
                </c:pt>
                <c:pt idx="13">
                  <c:v>125824.74519999999</c:v>
                </c:pt>
              </c:numCache>
            </c:numRef>
          </c:val>
          <c:smooth val="0"/>
          <c:extLst>
            <c:ext xmlns:c16="http://schemas.microsoft.com/office/drawing/2014/chart" uri="{C3380CC4-5D6E-409C-BE32-E72D297353CC}">
              <c16:uniqueId val="{00000000-095D-41C2-A795-16EE4B9D28DE}"/>
            </c:ext>
          </c:extLst>
        </c:ser>
        <c:ser>
          <c:idx val="1"/>
          <c:order val="1"/>
          <c:tx>
            <c:strRef>
              <c:f>'40'!$D$5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'40'!$B$6:$B$19</c:f>
              <c:numCache>
                <c:formatCode>mmm/yyyy;@</c:formatCode>
                <c:ptCount val="14"/>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numCache>
            </c:numRef>
          </c:cat>
          <c:val>
            <c:numRef>
              <c:f>'40'!$D$6:$D$19</c:f>
              <c:numCache>
                <c:formatCode>_-* #,##0_-;\-* #,##0_-;_-* \-_-;_-@_-</c:formatCode>
                <c:ptCount val="14"/>
                <c:pt idx="0">
                  <c:v>123433.2968</c:v>
                </c:pt>
                <c:pt idx="1">
                  <c:v>109945.8045</c:v>
                </c:pt>
                <c:pt idx="2">
                  <c:v>107053.95689999999</c:v>
                </c:pt>
                <c:pt idx="3">
                  <c:v>111805.3125</c:v>
                </c:pt>
                <c:pt idx="4">
                  <c:v>110566.16579999999</c:v>
                </c:pt>
                <c:pt idx="5">
                  <c:v>113275.94240000001</c:v>
                </c:pt>
                <c:pt idx="6">
                  <c:v>112090.24619999999</c:v>
                </c:pt>
                <c:pt idx="7">
                  <c:v>117124.96260000001</c:v>
                </c:pt>
                <c:pt idx="8">
                  <c:v>116752.22639999999</c:v>
                </c:pt>
                <c:pt idx="9">
                  <c:v>116499.81299999998</c:v>
                </c:pt>
                <c:pt idx="10">
                  <c:v>118105.91519999999</c:v>
                </c:pt>
                <c:pt idx="11">
                  <c:v>112129.874</c:v>
                </c:pt>
                <c:pt idx="12">
                  <c:v>123321.90359999999</c:v>
                </c:pt>
                <c:pt idx="13">
                  <c:v>138461.22769999999</c:v>
                </c:pt>
              </c:numCache>
            </c:numRef>
          </c:val>
          <c:smooth val="0"/>
          <c:extLst>
            <c:ext xmlns:c16="http://schemas.microsoft.com/office/drawing/2014/chart" uri="{C3380CC4-5D6E-409C-BE32-E72D297353CC}">
              <c16:uniqueId val="{00000001-095D-41C2-A795-16EE4B9D28DE}"/>
            </c:ext>
          </c:extLst>
        </c:ser>
        <c:ser>
          <c:idx val="0"/>
          <c:order val="2"/>
          <c:tx>
            <c:strRef>
              <c:f>'40'!$E$5</c:f>
              <c:strCache>
                <c:ptCount val="1"/>
                <c:pt idx="0">
                  <c:v> Precio maíz nacional </c:v>
                </c:pt>
              </c:strCache>
            </c:strRef>
          </c:tx>
          <c:spPr>
            <a:ln w="28575">
              <a:solidFill>
                <a:srgbClr val="FF0000"/>
              </a:solidFill>
              <a:prstDash val="solid"/>
            </a:ln>
          </c:spPr>
          <c:marker>
            <c:symbol val="none"/>
          </c:marker>
          <c:cat>
            <c:numRef>
              <c:f>'40'!$B$6:$B$19</c:f>
              <c:numCache>
                <c:formatCode>mmm/yyyy;@</c:formatCode>
                <c:ptCount val="14"/>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numCache>
            </c:numRef>
          </c:cat>
          <c:val>
            <c:numRef>
              <c:f>'40'!$E$6:$E$19</c:f>
              <c:numCache>
                <c:formatCode>_-* #,##0_-;\-* #,##0_-;_-* \-_-;_-@_-</c:formatCode>
                <c:ptCount val="14"/>
                <c:pt idx="0">
                  <c:v>130743.9024390244</c:v>
                </c:pt>
                <c:pt idx="1">
                  <c:v>133592.59259259258</c:v>
                </c:pt>
                <c:pt idx="2">
                  <c:v>132518.51851851854</c:v>
                </c:pt>
                <c:pt idx="3">
                  <c:v>134888.88888888888</c:v>
                </c:pt>
                <c:pt idx="4">
                  <c:v>136538.46153846156</c:v>
                </c:pt>
                <c:pt idx="5">
                  <c:v>137600</c:v>
                </c:pt>
                <c:pt idx="6">
                  <c:v>143400</c:v>
                </c:pt>
                <c:pt idx="7">
                  <c:v>152600</c:v>
                </c:pt>
                <c:pt idx="8">
                  <c:v>165000</c:v>
                </c:pt>
                <c:pt idx="10">
                  <c:v>130619.04761904762</c:v>
                </c:pt>
                <c:pt idx="11">
                  <c:v>127973.33333333334</c:v>
                </c:pt>
                <c:pt idx="12">
                  <c:v>126795.77464788732</c:v>
                </c:pt>
                <c:pt idx="13">
                  <c:v>130213.33333333334</c:v>
                </c:pt>
              </c:numCache>
            </c:numRef>
          </c:val>
          <c:smooth val="0"/>
          <c:extLst>
            <c:ext xmlns:c16="http://schemas.microsoft.com/office/drawing/2014/chart" uri="{C3380CC4-5D6E-409C-BE32-E72D297353CC}">
              <c16:uniqueId val="{00000002-095D-41C2-A795-16EE4B9D28DE}"/>
            </c:ext>
          </c:extLst>
        </c:ser>
        <c:ser>
          <c:idx val="3"/>
          <c:order val="3"/>
          <c:tx>
            <c:strRef>
              <c:f>'40'!$F$5</c:f>
              <c:strCache>
                <c:ptCount val="1"/>
                <c:pt idx="0">
                  <c:v> Costo de importación desde Argentina (Odepa) </c:v>
                </c:pt>
              </c:strCache>
            </c:strRef>
          </c:tx>
          <c:spPr>
            <a:ln w="38100">
              <a:solidFill>
                <a:srgbClr val="00B0F0"/>
              </a:solidFill>
              <a:prstDash val="sysDot"/>
              <a:bevel/>
            </a:ln>
          </c:spPr>
          <c:marker>
            <c:symbol val="none"/>
          </c:marker>
          <c:cat>
            <c:numRef>
              <c:f>'40'!$B$6:$B$19</c:f>
              <c:numCache>
                <c:formatCode>mmm/yyyy;@</c:formatCode>
                <c:ptCount val="14"/>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numCache>
            </c:numRef>
          </c:cat>
          <c:val>
            <c:numRef>
              <c:f>'40'!$F$6:$F$19</c:f>
              <c:numCache>
                <c:formatCode>_-* #,##0_-;\-* #,##0_-;_-* \-_-;_-@_-</c:formatCode>
                <c:ptCount val="14"/>
                <c:pt idx="0">
                  <c:v>144811.81703225806</c:v>
                </c:pt>
                <c:pt idx="1">
                  <c:v>134260.82368999999</c:v>
                </c:pt>
                <c:pt idx="2">
                  <c:v>133395</c:v>
                </c:pt>
                <c:pt idx="3">
                  <c:v>136407.1325064516</c:v>
                </c:pt>
                <c:pt idx="4">
                  <c:v>135159.0177</c:v>
                </c:pt>
                <c:pt idx="5">
                  <c:v>136100.59043225806</c:v>
                </c:pt>
                <c:pt idx="6">
                  <c:v>136853.80340333332</c:v>
                </c:pt>
                <c:pt idx="7">
                  <c:v>143615.80730000001</c:v>
                </c:pt>
                <c:pt idx="8">
                  <c:v>143956.54495806451</c:v>
                </c:pt>
                <c:pt idx="9">
                  <c:v>140872.89900357145</c:v>
                </c:pt>
                <c:pt idx="10">
                  <c:v>135298.46635483872</c:v>
                </c:pt>
                <c:pt idx="11">
                  <c:v>128776.34919666668</c:v>
                </c:pt>
                <c:pt idx="12">
                  <c:v>140029.46216129031</c:v>
                </c:pt>
                <c:pt idx="13">
                  <c:v>153878.29916666666</c:v>
                </c:pt>
              </c:numCache>
            </c:numRef>
          </c:val>
          <c:smooth val="0"/>
          <c:extLst>
            <c:ext xmlns:c16="http://schemas.microsoft.com/office/drawing/2014/chart" uri="{C3380CC4-5D6E-409C-BE32-E72D297353CC}">
              <c16:uniqueId val="{00000003-095D-41C2-A795-16EE4B9D28DE}"/>
            </c:ext>
          </c:extLst>
        </c:ser>
        <c:ser>
          <c:idx val="4"/>
          <c:order val="4"/>
          <c:tx>
            <c:strRef>
              <c:f>'40'!$G$5</c:f>
              <c:strCache>
                <c:ptCount val="1"/>
                <c:pt idx="0">
                  <c:v> Costo de importación desde EE.UU. (Odepa) </c:v>
                </c:pt>
              </c:strCache>
            </c:strRef>
          </c:tx>
          <c:spPr>
            <a:ln w="38100">
              <a:solidFill>
                <a:srgbClr val="00B050"/>
              </a:solidFill>
              <a:prstDash val="sysDash"/>
            </a:ln>
          </c:spPr>
          <c:marker>
            <c:symbol val="none"/>
          </c:marker>
          <c:cat>
            <c:numRef>
              <c:f>'40'!$B$6:$B$19</c:f>
              <c:numCache>
                <c:formatCode>mmm/yyyy;@</c:formatCode>
                <c:ptCount val="14"/>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numCache>
            </c:numRef>
          </c:cat>
          <c:val>
            <c:numRef>
              <c:f>'40'!$G$6:$G$19</c:f>
              <c:numCache>
                <c:formatCode>_-* #,##0_-;\-* #,##0_-;_-* \-_-;_-@_-</c:formatCode>
                <c:ptCount val="14"/>
                <c:pt idx="0">
                  <c:v>150338.90856774192</c:v>
                </c:pt>
                <c:pt idx="1">
                  <c:v>137775.52356666667</c:v>
                </c:pt>
                <c:pt idx="2">
                  <c:v>137179</c:v>
                </c:pt>
                <c:pt idx="3">
                  <c:v>141358.82413225807</c:v>
                </c:pt>
                <c:pt idx="4">
                  <c:v>143149.86416956523</c:v>
                </c:pt>
                <c:pt idx="5">
                  <c:v>143606.46731290323</c:v>
                </c:pt>
                <c:pt idx="6">
                  <c:v>141942.69013333332</c:v>
                </c:pt>
                <c:pt idx="7">
                  <c:v>149533.0120766667</c:v>
                </c:pt>
                <c:pt idx="8">
                  <c:v>149599.12639677417</c:v>
                </c:pt>
                <c:pt idx="9">
                  <c:v>148280.39950714284</c:v>
                </c:pt>
                <c:pt idx="10">
                  <c:v>149082.96145161291</c:v>
                </c:pt>
                <c:pt idx="11">
                  <c:v>143252.09130999999</c:v>
                </c:pt>
                <c:pt idx="12">
                  <c:v>153294.13332580647</c:v>
                </c:pt>
                <c:pt idx="13">
                  <c:v>171559.66114000001</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8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Gráfico Nº 11. Evolución de los precios del maíz en el mercado de futuros de Chicago desde el 4 de febrero de 2019 hasta el 10 de junio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(precios diarios en USD/tonelada)</a:t>
            </a:r>
          </a:p>
        </c:rich>
      </c:tx>
      <c:layout>
        <c:manualLayout>
          <c:xMode val="edge"/>
          <c:yMode val="edge"/>
          <c:x val="0.11722726519650158"/>
          <c:y val="5.9996148280207114E-2"/>
        </c:manualLayout>
      </c:layout>
      <c:overlay val="0"/>
      <c:spPr>
        <a:noFill/>
        <a:ln w="25400">
          <a:noFill/>
        </a:ln>
      </c:spPr>
    </c:title>
    <c:autoTitleDeleted val="0"/>
    <c:plotArea>
      <c:layout>
        <c:manualLayout>
          <c:layoutTarget val="inner"/>
          <c:xMode val="edge"/>
          <c:yMode val="edge"/>
          <c:x val="0.11713305727248315"/>
          <c:y val="0.23898337491297397"/>
          <c:w val="0.80101341880141386"/>
          <c:h val="0.45978027098098706"/>
        </c:manualLayout>
      </c:layout>
      <c:lineChart>
        <c:grouping val="standard"/>
        <c:varyColors val="0"/>
        <c:ser>
          <c:idx val="1"/>
          <c:order val="0"/>
          <c:tx>
            <c:strRef>
              <c:f>'41'!$I$1</c:f>
              <c:strCache>
                <c:ptCount val="1"/>
                <c:pt idx="0">
                  <c:v>sept-18</c:v>
                </c:pt>
              </c:strCache>
            </c:strRef>
          </c:tx>
          <c:spPr>
            <a:ln w="28575" cap="rnd">
              <a:solidFill>
                <a:schemeClr val="accent2"/>
              </a:solidFill>
              <a:round/>
            </a:ln>
            <a:effectLst/>
          </c:spPr>
          <c:marker>
            <c:symbol val="none"/>
          </c:marker>
          <c:cat>
            <c:numRef>
              <c:f>'41'!$F$2:$F$20</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'41'!$I$8:$I$58</c:f>
            </c:numRef>
          </c:val>
          <c:smooth val="0"/>
          <c:extLst>
            <c:ext xmlns:c16="http://schemas.microsoft.com/office/drawing/2014/chart" uri="{C3380CC4-5D6E-409C-BE32-E72D297353CC}">
              <c16:uniqueId val="{00000000-3652-4FDA-B84A-CCB8825D4F1E}"/>
            </c:ext>
          </c:extLst>
        </c:ser>
        <c:ser>
          <c:idx val="2"/>
          <c:order val="1"/>
          <c:tx>
            <c:strRef>
              <c:f>'41'!$H$1</c:f>
              <c:strCache>
                <c:ptCount val="1"/>
                <c:pt idx="0">
                  <c:v>jul-18</c:v>
                </c:pt>
              </c:strCache>
            </c:strRef>
          </c:tx>
          <c:spPr>
            <a:ln w="28575" cap="rnd">
              <a:solidFill>
                <a:schemeClr val="accent3"/>
              </a:solidFill>
              <a:round/>
            </a:ln>
            <a:effectLst/>
          </c:spPr>
          <c:marker>
            <c:symbol val="none"/>
          </c:marker>
          <c:cat>
            <c:numRef>
              <c:f>'41'!$F$2:$F$20</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'41'!$H$8:$H$55</c:f>
            </c:numRef>
          </c:val>
          <c:smooth val="0"/>
          <c:extLst>
            <c:ext xmlns:c16="http://schemas.microsoft.com/office/drawing/2014/chart" uri="{C3380CC4-5D6E-409C-BE32-E72D297353CC}">
              <c16:uniqueId val="{00000001-3652-4FDA-B84A-CCB8825D4F1E}"/>
            </c:ext>
          </c:extLst>
        </c:ser>
        <c:ser>
          <c:idx val="0"/>
          <c:order val="2"/>
          <c:tx>
            <c:strRef>
              <c:f>'41'!$J$1</c:f>
              <c:strCache>
                <c:ptCount val="1"/>
                <c:pt idx="0">
                  <c:v>Diciembre ´18</c:v>
                </c:pt>
              </c:strCache>
            </c:strRef>
          </c:tx>
          <c:marker>
            <c:symbol val="none"/>
          </c:marker>
          <c:cat>
            <c:numRef>
              <c:f>'41'!$F$2:$F$20</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'41'!$J$10:$J$77</c:f>
            </c:numRef>
          </c:val>
          <c:smooth val="0"/>
          <c:extLst>
            <c:ext xmlns:c16="http://schemas.microsoft.com/office/drawing/2014/chart" uri="{C3380CC4-5D6E-409C-BE32-E72D297353CC}">
              <c16:uniqueId val="{00000002-3652-4FDA-B84A-CCB8825D4F1E}"/>
            </c:ext>
          </c:extLst>
        </c:ser>
        <c:ser>
          <c:idx val="5"/>
          <c:order val="4"/>
          <c:tx>
            <c:strRef>
              <c:f>'41'!$S$1</c:f>
              <c:strCache>
                <c:ptCount val="1"/>
                <c:pt idx="0">
                  <c:v>mar-20</c:v>
                </c:pt>
              </c:strCache>
            </c:strRef>
          </c:tx>
          <c:marker>
            <c:symbol val="none"/>
          </c:marker>
          <c:cat>
            <c:numRef>
              <c:f>'41'!$F$2:$F$20</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'41'!$S$2:$S$20</c:f>
              <c:numCache>
                <c:formatCode>General</c:formatCode>
                <c:ptCount val="19"/>
                <c:pt idx="0">
                  <c:v>161.90089999999998</c:v>
                </c:pt>
                <c:pt idx="1">
                  <c:v>160.22775999999999</c:v>
                </c:pt>
                <c:pt idx="2">
                  <c:v>159.83408</c:v>
                </c:pt>
                <c:pt idx="3">
                  <c:v>160.81827999999999</c:v>
                </c:pt>
                <c:pt idx="4">
                  <c:v>159.93249999999998</c:v>
                </c:pt>
                <c:pt idx="5">
                  <c:v>156.88147999999998</c:v>
                </c:pt>
                <c:pt idx="6">
                  <c:v>159.73566</c:v>
                </c:pt>
                <c:pt idx="7">
                  <c:v>162.09773999999999</c:v>
                </c:pt>
                <c:pt idx="8">
                  <c:v>160.71985999999998</c:v>
                </c:pt>
                <c:pt idx="9">
                  <c:v>161.60563999999999</c:v>
                </c:pt>
                <c:pt idx="10">
                  <c:v>162.29458</c:v>
                </c:pt>
                <c:pt idx="11">
                  <c:v>159.44039999999998</c:v>
                </c:pt>
                <c:pt idx="12">
                  <c:v>159.34197999999998</c:v>
                </c:pt>
                <c:pt idx="13">
                  <c:v>158.4562</c:v>
                </c:pt>
                <c:pt idx="14">
                  <c:v>157.07831999999999</c:v>
                </c:pt>
                <c:pt idx="15">
                  <c:v>164.8535</c:v>
                </c:pt>
                <c:pt idx="16">
                  <c:v>176.86073999999999</c:v>
                </c:pt>
                <c:pt idx="17">
                  <c:v>177.45</c:v>
                </c:pt>
                <c:pt idx="18">
                  <c:v>174.59707999999998</c:v>
                </c:pt>
              </c:numCache>
            </c:numRef>
          </c:val>
          <c:smooth val="0"/>
          <c:extLst>
            <c:ext xmlns:c16="http://schemas.microsoft.com/office/drawing/2014/chart" uri="{C3380CC4-5D6E-409C-BE32-E72D297353CC}">
              <c16:uniqueId val="{00000000-AF8A-40F1-8953-8E2B06DF9D6A}"/>
            </c:ext>
          </c:extLst>
        </c:ser>
        <c:ser>
          <c:idx val="3"/>
          <c:order val="5"/>
          <c:tx>
            <c:strRef>
              <c:f>'41'!$O$1</c:f>
              <c:strCache>
                <c:ptCount val="1"/>
                <c:pt idx="0">
                  <c:v>ago-19</c:v>
                </c:pt>
              </c:strCache>
            </c:strRef>
          </c:tx>
          <c:marker>
            <c:symbol val="none"/>
          </c:marker>
          <c:cat>
            <c:numRef>
              <c:f>'41'!$F$2:$F$20</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'41'!$O$2:$O$24</c:f>
              <c:numCache>
                <c:formatCode>General</c:formatCode>
                <c:ptCount val="23"/>
                <c:pt idx="13">
                  <c:v>146.35054</c:v>
                </c:pt>
                <c:pt idx="14">
                  <c:v>143.98846</c:v>
                </c:pt>
                <c:pt idx="15">
                  <c:v>156.19253999999998</c:v>
                </c:pt>
                <c:pt idx="16">
                  <c:v>169.08555999999999</c:v>
                </c:pt>
                <c:pt idx="17">
                  <c:v>170.76</c:v>
                </c:pt>
                <c:pt idx="18">
                  <c:v>166.92031999999998</c:v>
                </c:pt>
                <c:pt idx="19">
                  <c:v>181.68331999999998</c:v>
                </c:pt>
                <c:pt idx="20">
                  <c:v>177.84</c:v>
                </c:pt>
                <c:pt idx="21">
                  <c:v>163.57404</c:v>
                </c:pt>
                <c:pt idx="22">
                  <c:v>173.02235999999999</c:v>
                </c:pt>
              </c:numCache>
            </c:numRef>
          </c:val>
          <c:smooth val="0"/>
          <c:extLst>
            <c:ext xmlns:c16="http://schemas.microsoft.com/office/drawing/2014/chart" uri="{C3380CC4-5D6E-409C-BE32-E72D297353CC}">
              <c16:uniqueId val="{00000000-2586-45A4-8475-0C8BB4D22947}"/>
            </c:ext>
          </c:extLst>
        </c:ser>
        <c:dLbls>
          <c:showLegendKey val="0"/>
          <c:showVal val="0"/>
          <c:showCatName val="0"/>
          <c:showSerName val="0"/>
          <c:showPercent val="0"/>
          <c:showBubbleSize val="0"/>
        </c:dLbls>
        <c:smooth val="0"/>
        <c:axId val="946122240"/>
        <c:axId val="943835392"/>
        <c:extLst>
          <c:ext xmlns:c15="http://schemas.microsoft.com/office/drawing/2012/chart" uri="{02D57815-91ED-43cb-92C2-25804820EDAC}">
            <c15:filteredLineSeries>
              <c15:ser>
                <c:idx val="4"/>
                <c:order val="3"/>
                <c:tx>
                  <c:strRef>
                    <c:extLst>
                      <c:ext uri="{02D57815-91ED-43cb-92C2-25804820EDAC}">
                        <c15:formulaRef>
                          <c15:sqref>'41'!$Q$1</c15:sqref>
                        </c15:formulaRef>
                      </c:ext>
                    </c:extLst>
                    <c:strCache>
                      <c:ptCount val="1"/>
                      <c:pt idx="0">
                        <c:v>oct-19</c:v>
                      </c:pt>
                    </c:strCache>
                  </c:strRef>
                </c:tx>
                <c:marker>
                  <c:symbol val="none"/>
                </c:marker>
                <c:cat>
                  <c:numRef>
                    <c:extLst>
                      <c:ext uri="{02D57815-91ED-43cb-92C2-25804820EDAC}">
                        <c15:formulaRef>
                          <c15:sqref>'41'!$F$2:$F$20</c15:sqref>
                        </c15:formulaRef>
                      </c:ext>
                    </c:extLst>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extLst>
                      <c:ext uri="{02D57815-91ED-43cb-92C2-25804820EDAC}">
                        <c15:formulaRef>
                          <c15:sqref>'41'!$Q$2:$Q$20</c15:sqref>
                        </c15:formulaRef>
                      </c:ext>
                    </c:extLst>
                    <c:numCache>
                      <c:formatCode>General</c:formatCode>
                      <c:ptCount val="19"/>
                    </c:numCache>
                  </c:numRef>
                </c:val>
                <c:smooth val="0"/>
                <c:extLst>
                  <c:ext xmlns:c16="http://schemas.microsoft.com/office/drawing/2014/chart" uri="{C3380CC4-5D6E-409C-BE32-E72D297353CC}">
                    <c16:uniqueId val="{00000002-FF5F-4A8B-AA57-97BF5BC2DF74}"/>
                  </c:ext>
                </c:extLst>
              </c15:ser>
            </c15:filteredLineSeries>
          </c:ext>
        </c:extLst>
      </c:lineChart>
      <c:dateAx>
        <c:axId val="946122240"/>
        <c:scaling>
          <c:orientation val="minMax"/>
        </c:scaling>
        <c:delete val="0"/>
        <c:axPos val="b"/>
        <c:numFmt formatCode="dd/mm/yyyy" sourceLinked="0"/>
        <c:majorTickMark val="none"/>
        <c:minorTickMark val="none"/>
        <c:tickLblPos val="nextTo"/>
        <c:spPr>
          <a:noFill/>
          <a:ln w="9525" cap="flat" cmpd="sng" algn="ctr">
            <a:solidFill>
              <a:schemeClr val="tx1">
                <a:lumMod val="15000"/>
                <a:lumOff val="85000"/>
              </a:schemeClr>
            </a:solidFill>
            <a:round/>
          </a:ln>
          <a:effectLst/>
        </c:spPr>
        <c:txPr>
          <a:bodyPr rot="-1980000" vert="horz"/>
          <a:lstStyle/>
          <a:p>
            <a:pPr>
              <a:defRPr sz="900" b="0" i="0" u="none" strike="noStrike" baseline="0">
                <a:solidFill>
                  <a:srgbClr val="000000"/>
                </a:solidFill>
                <a:latin typeface="Arial"/>
                <a:ea typeface="Arial"/>
                <a:cs typeface="Arial"/>
              </a:defRPr>
            </a:pPr>
            <a:endParaRPr lang="es-CL"/>
          </a:p>
        </c:txPr>
        <c:crossAx val="943835392"/>
        <c:crosses val="autoZero"/>
        <c:auto val="0"/>
        <c:lblOffset val="100"/>
        <c:baseTimeUnit val="days"/>
        <c:majorUnit val="10"/>
        <c:majorTimeUnit val="days"/>
        <c:minorUnit val="1"/>
      </c:dateAx>
      <c:valAx>
        <c:axId val="943835392"/>
        <c:scaling>
          <c:orientation val="minMax"/>
          <c:min val="135"/>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USD/ton</a:t>
                </a:r>
              </a:p>
            </c:rich>
          </c:tx>
          <c:layout>
            <c:manualLayout>
              <c:xMode val="edge"/>
              <c:yMode val="edge"/>
              <c:x val="2.6578073089700997E-2"/>
              <c:y val="0.4129475010592229"/>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6122240"/>
        <c:crosses val="autoZero"/>
        <c:crossBetween val="between"/>
      </c:valAx>
      <c:spPr>
        <a:noFill/>
        <a:ln w="25400">
          <a:noFill/>
        </a:ln>
      </c:spPr>
    </c:plotArea>
    <c:legend>
      <c:legendPos val="r"/>
      <c:layout>
        <c:manualLayout>
          <c:xMode val="edge"/>
          <c:yMode val="edge"/>
          <c:x val="0.60744656917885265"/>
          <c:y val="0.86352366331567043"/>
          <c:w val="0.30274937669519186"/>
          <c:h val="8.991981710531427E-2"/>
        </c:manualLayout>
      </c:layout>
      <c:overlay val="0"/>
      <c:spPr>
        <a:noFill/>
        <a:ln w="25400">
          <a:noFill/>
        </a:ln>
      </c:spPr>
      <c:txPr>
        <a:bodyPr/>
        <a:lstStyle/>
        <a:p>
          <a:pPr>
            <a:defRPr sz="900" b="0" i="0" u="none" strike="noStrike" baseline="0">
              <a:solidFill>
                <a:srgbClr val="595959"/>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'43'!$D$5</c:f>
              <c:strCache>
                <c:ptCount val="1"/>
                <c:pt idx="0">
                  <c:v>Producción</c:v>
                </c:pt>
              </c:strCache>
            </c:strRef>
          </c:tx>
          <c:spPr>
            <a:pattFill prst="dkUpDiag">
              <a:fgClr>
                <a:srgbClr val="C00000"/>
              </a:fgClr>
              <a:bgClr>
                <a:schemeClr val="bg1"/>
              </a:bgClr>
            </a:pattFill>
          </c:spPr>
          <c:invertIfNegative val="0"/>
          <c:cat>
            <c:numRef>
              <c:f>'43'!$B$6:$B$8</c:f>
              <c:numCache>
                <c:formatCode>mmm\-yy</c:formatCode>
                <c:ptCount val="3"/>
                <c:pt idx="0">
                  <c:v>43586</c:v>
                </c:pt>
                <c:pt idx="1">
                  <c:v>43617</c:v>
                </c:pt>
                <c:pt idx="2">
                  <c:v>43647</c:v>
                </c:pt>
              </c:numCache>
            </c:numRef>
          </c:cat>
          <c:val>
            <c:numRef>
              <c:f>'43'!$D$6:$D$8</c:f>
              <c:numCache>
                <c:formatCode>#,##0</c:formatCode>
                <c:ptCount val="3"/>
                <c:pt idx="0">
                  <c:v>498.42</c:v>
                </c:pt>
                <c:pt idx="1">
                  <c:v>497.62</c:v>
                </c:pt>
                <c:pt idx="2">
                  <c:v>497.82</c:v>
                </c:pt>
              </c:numCache>
            </c:numRef>
          </c:val>
          <c:extLst>
            <c:ext xmlns:c16="http://schemas.microsoft.com/office/drawing/2014/chart" uri="{C3380CC4-5D6E-409C-BE32-E72D297353CC}">
              <c16:uniqueId val="{00000000-E6E3-47D6-80A2-CAE54C8B1271}"/>
            </c:ext>
          </c:extLst>
        </c:ser>
        <c:ser>
          <c:idx val="0"/>
          <c:order val="1"/>
          <c:tx>
            <c:strRef>
              <c:f>'43'!$E$5</c:f>
              <c:strCache>
                <c:ptCount val="1"/>
                <c:pt idx="0">
                  <c:v>Demanda</c:v>
                </c:pt>
              </c:strCache>
            </c:strRef>
          </c:tx>
          <c:spPr>
            <a:ln>
              <a:prstDash val="sysDash"/>
            </a:ln>
          </c:spPr>
          <c:invertIfNegative val="0"/>
          <c:cat>
            <c:numRef>
              <c:f>'43'!$B$6:$B$8</c:f>
              <c:numCache>
                <c:formatCode>mmm\-yy</c:formatCode>
                <c:ptCount val="3"/>
                <c:pt idx="0">
                  <c:v>43586</c:v>
                </c:pt>
                <c:pt idx="1">
                  <c:v>43617</c:v>
                </c:pt>
                <c:pt idx="2">
                  <c:v>43647</c:v>
                </c:pt>
              </c:numCache>
            </c:numRef>
          </c:cat>
          <c:val>
            <c:numRef>
              <c:f>'43'!$E$6:$E$8</c:f>
              <c:numCache>
                <c:formatCode>#,##0</c:formatCode>
                <c:ptCount val="3"/>
                <c:pt idx="0">
                  <c:v>496.13</c:v>
                </c:pt>
                <c:pt idx="1">
                  <c:v>495.95</c:v>
                </c:pt>
                <c:pt idx="2">
                  <c:v>496.08</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julio 2019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'44'!$D$5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'44'!$D$6:$D$14</c:f>
              <c:numCache>
                <c:formatCode>0</c:formatCode>
                <c:ptCount val="9"/>
                <c:pt idx="0">
                  <c:v>466.97399999999999</c:v>
                </c:pt>
                <c:pt idx="1">
                  <c:v>471.97</c:v>
                </c:pt>
                <c:pt idx="2">
                  <c:v>478.42</c:v>
                </c:pt>
                <c:pt idx="3">
                  <c:v>478.7</c:v>
                </c:pt>
                <c:pt idx="4">
                  <c:v>472.94</c:v>
                </c:pt>
                <c:pt idx="5">
                  <c:v>490.95</c:v>
                </c:pt>
                <c:pt idx="6">
                  <c:v>494.88</c:v>
                </c:pt>
                <c:pt idx="7">
                  <c:v>498.65</c:v>
                </c:pt>
                <c:pt idx="8">
                  <c:v>497.82</c:v>
                </c:pt>
              </c:numCache>
            </c:numRef>
          </c:val>
          <c:smooth val="0"/>
          <c:extLst>
            <c:ext xmlns:c16="http://schemas.microsoft.com/office/drawing/2014/chart" uri="{C3380CC4-5D6E-409C-BE32-E72D297353CC}">
              <c16:uniqueId val="{00000008-BF7D-4411-ACBF-0A43B9DA3832}"/>
            </c:ext>
          </c:extLst>
        </c:ser>
        <c:ser>
          <c:idx val="0"/>
          <c:order val="1"/>
          <c:tx>
            <c:strRef>
              <c:f>'44'!$E$5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'44'!$E$6:$E$14</c:f>
              <c:numCache>
                <c:formatCode>0</c:formatCode>
                <c:ptCount val="9"/>
                <c:pt idx="0">
                  <c:v>459.7</c:v>
                </c:pt>
                <c:pt idx="1">
                  <c:v>468.72</c:v>
                </c:pt>
                <c:pt idx="2">
                  <c:v>481.56</c:v>
                </c:pt>
                <c:pt idx="3">
                  <c:v>478.09</c:v>
                </c:pt>
                <c:pt idx="4">
                  <c:v>468.09</c:v>
                </c:pt>
                <c:pt idx="5">
                  <c:v>483.69</c:v>
                </c:pt>
                <c:pt idx="6">
                  <c:v>482.21</c:v>
                </c:pt>
                <c:pt idx="7">
                  <c:v>490.03</c:v>
                </c:pt>
                <c:pt idx="8">
                  <c:v>496.08</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'44'!$G$5</c:f>
              <c:strCache>
                <c:ptCount val="1"/>
                <c:pt idx="0">
                  <c:v>Relación stock final/consumo</c:v>
                </c:pt>
              </c:strCache>
            </c:strRef>
          </c:tx>
          <c:marker>
            <c:symbol val="none"/>
          </c:marker>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'44'!$G$6:$G$14</c:f>
              <c:numCache>
                <c:formatCode>0%</c:formatCode>
                <c:ptCount val="9"/>
                <c:pt idx="0">
                  <c:v>0.22806177942136177</c:v>
                </c:pt>
                <c:pt idx="1">
                  <c:v>0.23470302099334356</c:v>
                </c:pt>
                <c:pt idx="2">
                  <c:v>0.22319129495805301</c:v>
                </c:pt>
                <c:pt idx="3">
                  <c:v>0.23922274048819261</c:v>
                </c:pt>
                <c:pt idx="4">
                  <c:v>0.28357794441239936</c:v>
                </c:pt>
                <c:pt idx="5">
                  <c:v>0.30988856498997291</c:v>
                </c:pt>
                <c:pt idx="6">
                  <c:v>0.33655461313535595</c:v>
                </c:pt>
                <c:pt idx="7">
                  <c:v>0.34877456482256192</c:v>
                </c:pt>
                <c:pt idx="8">
                  <c:v>0.34802854378326081</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360000000000000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'46'!$D$5</c:f>
              <c:strCache>
                <c:ptCount val="1"/>
                <c:pt idx="0">
                  <c:v> Producción (miles de toneladas) </c:v>
                </c:pt>
              </c:strCache>
            </c:strRef>
          </c:tx>
          <c:spPr>
            <a:solidFill>
              <a:srgbClr val="C0504D"/>
            </a:solidFill>
            <a:ln w="25400">
              <a:noFill/>
            </a:ln>
          </c:spPr>
          <c:invertIfNegative val="0"/>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'46'!$D$6:$D$16</c:f>
              <c:numCache>
                <c:formatCode>_(* #,##0.0_);_(* \(#,##0.0\);_(* "-"_);_(@_)</c:formatCode>
                <c:ptCount val="11"/>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'46'!$C$5</c:f>
              <c:strCache>
                <c:ptCount val="1"/>
                <c:pt idx="0">
                  <c:v> Superficie (miles de hectáreas) </c:v>
                </c:pt>
              </c:strCache>
            </c:strRef>
          </c:tx>
          <c:spPr>
            <a:ln w="25400">
              <a:solidFill>
                <a:srgbClr val="4F81BD"/>
              </a:solidFill>
              <a:prstDash val="solid"/>
            </a:ln>
          </c:spPr>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'46'!$C$6:$C$16</c:f>
              <c:numCache>
                <c:formatCode>_(* #,##0.0_);_(* \(#,##0.0\);_(* "-"_);_(@_)</c:formatCode>
                <c:ptCount val="11"/>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numCache>
            </c:numRef>
          </c:val>
          <c:smooth val="0"/>
          <c:extLst>
            <c:ext xmlns:c16="http://schemas.microsoft.com/office/drawing/2014/chart" uri="{C3380CC4-5D6E-409C-BE32-E72D297353CC}">
              <c16:uniqueId val="{00000001-E5CE-4FEB-9F86-B06CFE6FA5D1}"/>
            </c:ext>
          </c:extLst>
        </c:ser>
        <c:ser>
          <c:idx val="2"/>
          <c:order val="2"/>
          <c:tx>
            <c:strRef>
              <c:f>'46'!$E$5</c:f>
              <c:strCache>
                <c:ptCount val="1"/>
                <c:pt idx="0">
                  <c:v> Rendimiento (qqm/ha) </c:v>
                </c:pt>
              </c:strCache>
            </c:strRef>
          </c:tx>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'46'!$E$6:$E$16</c:f>
              <c:numCache>
                <c:formatCode>_(* #,##0.0_);_(* \(#,##0.0\);_(* "-"_);_(@_)</c:formatCode>
                <c:ptCount val="11"/>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'49'!$C$6:$C$7</c:f>
              <c:strCache>
                <c:ptCount val="2"/>
                <c:pt idx="0">
                  <c:v>Producción (rdto. ind. 50 -56%)</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'49'!$C$11:$C$18</c:f>
              <c:numCache>
                <c:formatCode>#,##0_);\(#,##0\)</c:formatCode>
                <c:ptCount val="8"/>
                <c:pt idx="0">
                  <c:v>70402.445999999996</c:v>
                </c:pt>
                <c:pt idx="1">
                  <c:v>80885.466</c:v>
                </c:pt>
                <c:pt idx="2">
                  <c:v>70365.941999999995</c:v>
                </c:pt>
                <c:pt idx="3">
                  <c:v>72837.521999999997</c:v>
                </c:pt>
                <c:pt idx="4">
                  <c:v>88322.4</c:v>
                </c:pt>
                <c:pt idx="5">
                  <c:v>93964</c:v>
                </c:pt>
                <c:pt idx="6">
                  <c:v>71604.954400000017</c:v>
                </c:pt>
                <c:pt idx="7">
                  <c:v>107972.48000000001</c:v>
                </c:pt>
              </c:numCache>
            </c:numRef>
          </c:val>
          <c:extLst>
            <c:ext xmlns:c16="http://schemas.microsoft.com/office/drawing/2014/chart" uri="{C3380CC4-5D6E-409C-BE32-E72D297353CC}">
              <c16:uniqueId val="{00000000-EDFD-4C3D-9BF5-B050113B6FDB}"/>
            </c:ext>
          </c:extLst>
        </c:ser>
        <c:ser>
          <c:idx val="2"/>
          <c:order val="1"/>
          <c:tx>
            <c:strRef>
              <c:f>'49'!$D$6:$D$7</c:f>
              <c:strCache>
                <c:ptCount val="2"/>
                <c:pt idx="0">
                  <c:v>Importación total (elaborado)</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'49'!$D$11:$D$18</c:f>
              <c:numCache>
                <c:formatCode>#,##0_);\(#,##0\)</c:formatCode>
                <c:ptCount val="8"/>
                <c:pt idx="0">
                  <c:v>83594.012600000002</c:v>
                </c:pt>
                <c:pt idx="1">
                  <c:v>93846.020999999993</c:v>
                </c:pt>
                <c:pt idx="2">
                  <c:v>90685.751000000004</c:v>
                </c:pt>
                <c:pt idx="3">
                  <c:v>90177</c:v>
                </c:pt>
                <c:pt idx="4">
                  <c:v>118644</c:v>
                </c:pt>
                <c:pt idx="5">
                  <c:v>103903.446</c:v>
                </c:pt>
                <c:pt idx="6">
                  <c:v>131211.84099999999</c:v>
                </c:pt>
                <c:pt idx="7">
                  <c:v>133366.25400000002</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'49'!$F$6:$F$7</c:f>
              <c:strCache>
                <c:ptCount val="2"/>
                <c:pt idx="0">
                  <c:v>Disponibilidad aparente</c:v>
                </c:pt>
              </c:strCache>
            </c:strRef>
          </c:tx>
          <c:marker>
            <c:symbol val="none"/>
          </c:marker>
          <c:cat>
            <c:numRef>
              <c:f>'49'!$B$11:$B$17</c:f>
              <c:numCache>
                <c:formatCode>General</c:formatCode>
                <c:ptCount val="7"/>
                <c:pt idx="0">
                  <c:v>2011</c:v>
                </c:pt>
                <c:pt idx="1">
                  <c:v>2012</c:v>
                </c:pt>
                <c:pt idx="2">
                  <c:v>2013</c:v>
                </c:pt>
                <c:pt idx="3">
                  <c:v>2014</c:v>
                </c:pt>
                <c:pt idx="4">
                  <c:v>2015</c:v>
                </c:pt>
                <c:pt idx="5">
                  <c:v>2016</c:v>
                </c:pt>
                <c:pt idx="6">
                  <c:v>2017</c:v>
                </c:pt>
              </c:numCache>
            </c:numRef>
          </c:cat>
          <c:val>
            <c:numRef>
              <c:f>'49'!$F$11:$F$18</c:f>
              <c:numCache>
                <c:formatCode>#,##0_);\(#,##0\)</c:formatCode>
                <c:ptCount val="8"/>
                <c:pt idx="0">
                  <c:v>153650.35860000001</c:v>
                </c:pt>
                <c:pt idx="1">
                  <c:v>174669.18700000001</c:v>
                </c:pt>
                <c:pt idx="2">
                  <c:v>161049.693</c:v>
                </c:pt>
                <c:pt idx="3">
                  <c:v>155797.42199999999</c:v>
                </c:pt>
                <c:pt idx="4">
                  <c:v>203947.4</c:v>
                </c:pt>
                <c:pt idx="5">
                  <c:v>196648.734</c:v>
                </c:pt>
                <c:pt idx="6">
                  <c:v>201333.7954</c:v>
                </c:pt>
                <c:pt idx="7">
                  <c:v>236953.14700000003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034642073850358"/>
          <c:y val="2.6460686979344976E-3"/>
        </c:manualLayout>
      </c:layout>
      <c:overlay val="0"/>
      <c:spPr>
        <a:noFill/>
        <a:ln w="25400">
          <a:noFill/>
        </a:ln>
      </c:spPr>
    </c:title>
    <c:autoTitleDeleted val="0"/>
    <c:plotArea>
      <c:layout>
        <c:manualLayout>
          <c:layoutTarget val="inner"/>
          <c:xMode val="edge"/>
          <c:yMode val="edge"/>
          <c:x val="0.11020667192720311"/>
          <c:y val="0.2451452416762511"/>
          <c:w val="0.87082007960925412"/>
          <c:h val="0.50254003361939303"/>
        </c:manualLayout>
      </c:layout>
      <c:barChart>
        <c:barDir val="col"/>
        <c:grouping val="clustered"/>
        <c:varyColors val="0"/>
        <c:ser>
          <c:idx val="2"/>
          <c:order val="0"/>
          <c:tx>
            <c:strRef>
              <c:f>'50'!$E$5</c:f>
              <c:strCache>
                <c:ptCount val="1"/>
                <c:pt idx="0">
                  <c:v>2017</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'50'!$F$5</c:f>
              <c:strCache>
                <c:ptCount val="1"/>
                <c:pt idx="0">
                  <c:v>2018</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'50'!$F$6:$F$17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'50'!$G$5</c:f>
              <c:strCache>
                <c:ptCount val="1"/>
                <c:pt idx="0">
                  <c:v>2019</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'50'!$G$6:$G$17</c:f>
              <c:numCache>
                <c:formatCode>#,##0</c:formatCode>
                <c:ptCount val="12"/>
                <c:pt idx="0">
                  <c:v>9764.720800000001</c:v>
                </c:pt>
                <c:pt idx="1">
                  <c:v>9739</c:v>
                </c:pt>
                <c:pt idx="2">
                  <c:v>9720.3803099999986</c:v>
                </c:pt>
                <c:pt idx="3">
                  <c:v>11090</c:v>
                </c:pt>
                <c:pt idx="4">
                  <c:v>10562</c:v>
                </c:pt>
                <c:pt idx="5">
                  <c:v>10405</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'7'!$D$7:$D$17</c:f>
              <c:numCache>
                <c:formatCode>#,##0.0</c:formatCode>
                <c:ptCount val="11"/>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'7'!$C$7:$C$17</c:f>
              <c:numCache>
                <c:formatCode>#,##0.0</c:formatCode>
                <c:ptCount val="11"/>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'7'!$E$7:$E$17</c:f>
              <c:numCache>
                <c:formatCode>#,##0.0</c:formatCode>
                <c:ptCount val="11"/>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 (%)</a:t>
            </a:r>
          </a:p>
        </c:rich>
      </c:tx>
      <c:layout>
        <c:manualLayout>
          <c:xMode val="edge"/>
          <c:yMode val="edge"/>
          <c:x val="0.14504810674889415"/>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'51'!$R$2:$V$2</c:f>
              <c:numCache>
                <c:formatCode>#,##0.00</c:formatCode>
                <c:ptCount val="5"/>
                <c:pt idx="0">
                  <c:v>0.74557282871403807</c:v>
                </c:pt>
                <c:pt idx="1">
                  <c:v>4.1334163525025121E-2</c:v>
                </c:pt>
                <c:pt idx="2">
                  <c:v>3.5312668226404054E-2</c:v>
                </c:pt>
                <c:pt idx="3" formatCode="#,##0">
                  <c:v>0.12452997763626693</c:v>
                </c:pt>
                <c:pt idx="4">
                  <c:v>5.3250361898265819E-2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'52'!$E$7</c:f>
              <c:strCache>
                <c:ptCount val="1"/>
                <c:pt idx="0">
                  <c:v>Arroz semi o blanqueado, grano partido &lt; que 5% en peso</c:v>
                </c:pt>
              </c:strCache>
            </c:strRef>
          </c:tx>
          <c:spPr>
            <a:solidFill>
              <a:srgbClr val="FF0000"/>
            </a:solidFill>
            <a:ln>
              <a:solidFill>
                <a:srgbClr val="FF0000"/>
              </a:solidFill>
            </a:ln>
          </c:spPr>
          <c:invertIfNegative val="0"/>
          <c:cat>
            <c:strRef>
              <c:f>'52'!$B$13:$B$15</c:f>
              <c:strCache>
                <c:ptCount val="3"/>
                <c:pt idx="0">
                  <c:v>2017</c:v>
                </c:pt>
                <c:pt idx="1">
                  <c:v>2018</c:v>
                </c:pt>
                <c:pt idx="2">
                  <c:v>a junio 2019</c:v>
                </c:pt>
              </c:strCache>
            </c:strRef>
          </c:cat>
          <c:val>
            <c:numRef>
              <c:f>'52'!$E$13:$E$15</c:f>
              <c:numCache>
                <c:formatCode>#,##0</c:formatCode>
                <c:ptCount val="3"/>
                <c:pt idx="0">
                  <c:v>51251.331999999995</c:v>
                </c:pt>
                <c:pt idx="1">
                  <c:v>34146.11952</c:v>
                </c:pt>
                <c:pt idx="2">
                  <c:v>17487.845609999997</c:v>
                </c:pt>
              </c:numCache>
            </c:numRef>
          </c:val>
          <c:extLst>
            <c:ext xmlns:c16="http://schemas.microsoft.com/office/drawing/2014/chart" uri="{C3380CC4-5D6E-409C-BE32-E72D297353CC}">
              <c16:uniqueId val="{00000002-B4AD-4E02-8C40-F2E793609F5C}"/>
            </c:ext>
          </c:extLst>
        </c:ser>
        <c:ser>
          <c:idx val="2"/>
          <c:order val="1"/>
          <c:tx>
            <c:strRef>
              <c:f>'52'!$F$7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'52'!$B$13:$B$15</c:f>
              <c:strCache>
                <c:ptCount val="3"/>
                <c:pt idx="0">
                  <c:v>2017</c:v>
                </c:pt>
                <c:pt idx="1">
                  <c:v>2018</c:v>
                </c:pt>
                <c:pt idx="2">
                  <c:v>a junio 2019</c:v>
                </c:pt>
              </c:strCache>
            </c:strRef>
          </c:cat>
          <c:val>
            <c:numRef>
              <c:f>'52'!$F$13:$F$15</c:f>
              <c:numCache>
                <c:formatCode>#,##0</c:formatCode>
                <c:ptCount val="3"/>
                <c:pt idx="0">
                  <c:v>71736.990999999995</c:v>
                </c:pt>
                <c:pt idx="1">
                  <c:v>88590.467260000005</c:v>
                </c:pt>
                <c:pt idx="2">
                  <c:v>41647.10368</c:v>
                </c:pt>
              </c:numCache>
            </c:numRef>
          </c:val>
          <c:extLst>
            <c:ext xmlns:c16="http://schemas.microsoft.com/office/drawing/2014/chart" uri="{C3380CC4-5D6E-409C-BE32-E72D297353CC}">
              <c16:uniqueId val="{00000003-B4AD-4E02-8C40-F2E793609F5C}"/>
            </c:ext>
          </c:extLst>
        </c:ser>
        <c:ser>
          <c:idx val="3"/>
          <c:order val="2"/>
          <c:tx>
            <c:strRef>
              <c:f>'52'!$G$7</c:f>
              <c:strCache>
                <c:ptCount val="1"/>
                <c:pt idx="0">
                  <c:v>Arroz semi o blanqueado, grano partido &gt; que 15% en peso</c:v>
                </c:pt>
              </c:strCache>
            </c:strRef>
          </c:tx>
          <c:invertIfNegative val="0"/>
          <c:cat>
            <c:strRef>
              <c:f>'52'!$B$13:$B$15</c:f>
              <c:strCache>
                <c:ptCount val="3"/>
                <c:pt idx="0">
                  <c:v>2017</c:v>
                </c:pt>
                <c:pt idx="1">
                  <c:v>2018</c:v>
                </c:pt>
                <c:pt idx="2">
                  <c:v>a junio 2019</c:v>
                </c:pt>
              </c:strCache>
            </c:strRef>
          </c:cat>
          <c:val>
            <c:numRef>
              <c:f>'52'!$G$13:$G$15</c:f>
              <c:numCache>
                <c:formatCode>#,##0</c:formatCode>
                <c:ptCount val="3"/>
                <c:pt idx="0">
                  <c:v>8223.1779999999999</c:v>
                </c:pt>
                <c:pt idx="1">
                  <c:v>10628.6798</c:v>
                </c:pt>
                <c:pt idx="2">
                  <c:v>2146.1746999999996</c:v>
                </c:pt>
              </c:numCache>
            </c:numRef>
          </c:val>
          <c:extLst>
            <c:ext xmlns:c16="http://schemas.microsoft.com/office/drawing/2014/chart" uri="{C3380CC4-5D6E-409C-BE32-E72D297353CC}">
              <c16:uniqueId val="{00000004-B4AD-4E02-8C40-F2E793609F5C}"/>
            </c:ext>
          </c:extLst>
        </c:ser>
        <c:ser>
          <c:idx val="4"/>
          <c:order val="3"/>
          <c:tx>
            <c:strRef>
              <c:f>'52'!$H$7</c:f>
              <c:strCache>
                <c:ptCount val="1"/>
                <c:pt idx="0">
                  <c:v>Arroz semi o blanqueado (total)</c:v>
                </c:pt>
              </c:strCache>
            </c:strRef>
          </c:tx>
          <c:invertIfNegative val="0"/>
          <c:cat>
            <c:strRef>
              <c:f>'52'!$B$13:$B$15</c:f>
              <c:strCache>
                <c:ptCount val="3"/>
                <c:pt idx="0">
                  <c:v>2017</c:v>
                </c:pt>
                <c:pt idx="1">
                  <c:v>2018</c:v>
                </c:pt>
                <c:pt idx="2">
                  <c:v>a junio 2019</c:v>
                </c:pt>
              </c:strCache>
            </c:strRef>
          </c:cat>
          <c:val>
            <c:numRef>
              <c:f>'52'!$H$13:$H$15</c:f>
              <c:numCache>
                <c:formatCode>#,##0</c:formatCode>
                <c:ptCount val="3"/>
                <c:pt idx="0">
                  <c:v>131211.50099999999</c:v>
                </c:pt>
                <c:pt idx="1">
                  <c:v>133365</c:v>
                </c:pt>
                <c:pt idx="2">
                  <c:v>61281.12399</c:v>
                </c:pt>
              </c:numCache>
            </c:numRef>
          </c:val>
          <c:extLst>
            <c:ext xmlns:c16="http://schemas.microsoft.com/office/drawing/2014/chart" uri="{C3380CC4-5D6E-409C-BE32-E72D297353CC}">
              <c16:uniqueId val="{00000005-B4AD-4E02-8C40-F2E793609F5C}"/>
            </c:ext>
          </c:extLst>
        </c:ser>
        <c:ser>
          <c:idx val="6"/>
          <c:order val="4"/>
          <c:tx>
            <c:strRef>
              <c:f>'52'!$I$7</c:f>
              <c:strCache>
                <c:ptCount val="1"/>
                <c:pt idx="0">
                  <c:v>Arroz partido</c:v>
                </c:pt>
              </c:strCache>
            </c:strRef>
          </c:tx>
          <c:invertIfNegative val="0"/>
          <c:cat>
            <c:strRef>
              <c:f>'52'!$B$13:$B$15</c:f>
              <c:strCache>
                <c:ptCount val="3"/>
                <c:pt idx="0">
                  <c:v>2017</c:v>
                </c:pt>
                <c:pt idx="1">
                  <c:v>2018</c:v>
                </c:pt>
                <c:pt idx="2">
                  <c:v>a junio 2019</c:v>
                </c:pt>
              </c:strCache>
            </c:strRef>
          </c:cat>
          <c:val>
            <c:numRef>
              <c:f>'52'!$I$13:$I$15</c:f>
              <c:numCache>
                <c:formatCode>#,##0</c:formatCode>
                <c:ptCount val="3"/>
                <c:pt idx="0">
                  <c:v>23480.124</c:v>
                </c:pt>
                <c:pt idx="1">
                  <c:v>30688.84042</c:v>
                </c:pt>
                <c:pt idx="2">
                  <c:v>15342.39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7.9625155158854238E-2"/>
          <c:y val="0.16670239891079772"/>
          <c:w val="0.6224006853915045"/>
          <c:h val="0.65483452215531879"/>
        </c:manualLayout>
      </c:layout>
      <c:barChart>
        <c:barDir val="col"/>
        <c:grouping val="clustered"/>
        <c:varyColors val="0"/>
        <c:ser>
          <c:idx val="2"/>
          <c:order val="0"/>
          <c:tx>
            <c:strRef>
              <c:f>'53'!$C$8</c:f>
              <c:strCache>
                <c:ptCount val="1"/>
                <c:pt idx="0">
                  <c:v>Arroz semi o blanqueado, grano partido &lt; que 5% en peso</c:v>
                </c:pt>
              </c:strCache>
            </c:strRef>
          </c:tx>
          <c:spPr>
            <a:ln>
              <a:solidFill>
                <a:schemeClr val="accent3"/>
              </a:solidFill>
              <a:prstDash val="sysDash"/>
            </a:ln>
          </c:spPr>
          <c:invertIfNegative val="0"/>
          <c:cat>
            <c:strRef>
              <c:f>'53'!$B$12:$B$16</c:f>
              <c:strCache>
                <c:ptCount val="5"/>
                <c:pt idx="0">
                  <c:v>2015</c:v>
                </c:pt>
                <c:pt idx="1">
                  <c:v>2016</c:v>
                </c:pt>
                <c:pt idx="2">
                  <c:v>2017</c:v>
                </c:pt>
                <c:pt idx="3">
                  <c:v>2018</c:v>
                </c:pt>
                <c:pt idx="4">
                  <c:v>2019*</c:v>
                </c:pt>
              </c:strCache>
            </c:strRef>
          </c:cat>
          <c:val>
            <c:numRef>
              <c:f>'53'!$C$12:$C$16</c:f>
              <c:numCache>
                <c:formatCode>#,##0</c:formatCode>
                <c:ptCount val="5"/>
                <c:pt idx="0">
                  <c:v>531.85660859980794</c:v>
                </c:pt>
                <c:pt idx="1">
                  <c:v>511.09590872581498</c:v>
                </c:pt>
                <c:pt idx="2">
                  <c:v>549</c:v>
                </c:pt>
                <c:pt idx="3">
                  <c:v>561.86706563489452</c:v>
                </c:pt>
                <c:pt idx="4">
                  <c:v>549.73861554946211</c:v>
                </c:pt>
              </c:numCache>
            </c:numRef>
          </c:val>
          <c:extLst>
            <c:ext xmlns:c16="http://schemas.microsoft.com/office/drawing/2014/chart" uri="{C3380CC4-5D6E-409C-BE32-E72D297353CC}">
              <c16:uniqueId val="{00000000-ABBB-469B-B680-339709ACB379}"/>
            </c:ext>
          </c:extLst>
        </c:ser>
        <c:ser>
          <c:idx val="0"/>
          <c:order val="1"/>
          <c:tx>
            <c:strRef>
              <c:f>'53'!$D$8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'53'!$B$12:$B$16</c:f>
              <c:strCache>
                <c:ptCount val="5"/>
                <c:pt idx="0">
                  <c:v>2015</c:v>
                </c:pt>
                <c:pt idx="1">
                  <c:v>2016</c:v>
                </c:pt>
                <c:pt idx="2">
                  <c:v>2017</c:v>
                </c:pt>
                <c:pt idx="3">
                  <c:v>2018</c:v>
                </c:pt>
                <c:pt idx="4">
                  <c:v>2019*</c:v>
                </c:pt>
              </c:strCache>
            </c:strRef>
          </c:cat>
          <c:val>
            <c:numRef>
              <c:f>'53'!$D$12:$D$16</c:f>
              <c:numCache>
                <c:formatCode>#,##0</c:formatCode>
                <c:ptCount val="5"/>
                <c:pt idx="0">
                  <c:v>516.63461789193218</c:v>
                </c:pt>
                <c:pt idx="1">
                  <c:v>447.0824981726056</c:v>
                </c:pt>
                <c:pt idx="2">
                  <c:v>473</c:v>
                </c:pt>
                <c:pt idx="3">
                  <c:v>525.40018750570482</c:v>
                </c:pt>
                <c:pt idx="4">
                  <c:v>431.49047981026899</c:v>
                </c:pt>
              </c:numCache>
            </c:numRef>
          </c:val>
          <c:extLst>
            <c:ext xmlns:c16="http://schemas.microsoft.com/office/drawing/2014/chart" uri="{C3380CC4-5D6E-409C-BE32-E72D297353CC}">
              <c16:uniqueId val="{00000001-ABBB-469B-B680-339709ACB379}"/>
            </c:ext>
          </c:extLst>
        </c:ser>
        <c:ser>
          <c:idx val="5"/>
          <c:order val="2"/>
          <c:tx>
            <c:strRef>
              <c:f>'53'!$F$8</c:f>
              <c:strCache>
                <c:ptCount val="1"/>
                <c:pt idx="0">
                  <c:v>Arroz semi o blanqueado (total)</c:v>
                </c:pt>
              </c:strCache>
            </c:strRef>
          </c:tx>
          <c:spPr>
            <a:ln>
              <a:solidFill>
                <a:schemeClr val="accent6"/>
              </a:solidFill>
            </a:ln>
          </c:spPr>
          <c:invertIfNegative val="0"/>
          <c:cat>
            <c:strRef>
              <c:f>'53'!$B$12:$B$16</c:f>
              <c:strCache>
                <c:ptCount val="5"/>
                <c:pt idx="0">
                  <c:v>2015</c:v>
                </c:pt>
                <c:pt idx="1">
                  <c:v>2016</c:v>
                </c:pt>
                <c:pt idx="2">
                  <c:v>2017</c:v>
                </c:pt>
                <c:pt idx="3">
                  <c:v>2018</c:v>
                </c:pt>
                <c:pt idx="4">
                  <c:v>2019*</c:v>
                </c:pt>
              </c:strCache>
            </c:strRef>
          </c:cat>
          <c:val>
            <c:numRef>
              <c:f>'53'!$F$12:$F$16</c:f>
              <c:numCache>
                <c:formatCode>#,##0</c:formatCode>
                <c:ptCount val="5"/>
                <c:pt idx="0">
                  <c:v>523.061346988266</c:v>
                </c:pt>
                <c:pt idx="1">
                  <c:v>475.21552846283851</c:v>
                </c:pt>
                <c:pt idx="2">
                  <c:v>507</c:v>
                </c:pt>
                <c:pt idx="3">
                  <c:v>542.23417819012082</c:v>
                </c:pt>
                <c:pt idx="4">
                  <c:v>475.61044269523148</c:v>
                </c:pt>
              </c:numCache>
            </c:numRef>
          </c:val>
          <c:extLst>
            <c:ext xmlns:c16="http://schemas.microsoft.com/office/drawing/2014/chart" uri="{C3380CC4-5D6E-409C-BE32-E72D297353CC}">
              <c16:uniqueId val="{00000002-ABBB-469B-B680-339709ACB379}"/>
            </c:ext>
          </c:extLst>
        </c:ser>
        <c:ser>
          <c:idx val="3"/>
          <c:order val="3"/>
          <c:tx>
            <c:strRef>
              <c:f>'53'!$G$8</c:f>
              <c:strCache>
                <c:ptCount val="1"/>
                <c:pt idx="0">
                  <c:v>Arroz partido</c:v>
                </c:pt>
              </c:strCache>
            </c:strRef>
          </c:tx>
          <c:invertIfNegative val="0"/>
          <c:cat>
            <c:strRef>
              <c:f>'53'!$B$12:$B$16</c:f>
              <c:strCache>
                <c:ptCount val="5"/>
                <c:pt idx="0">
                  <c:v>2015</c:v>
                </c:pt>
                <c:pt idx="1">
                  <c:v>2016</c:v>
                </c:pt>
                <c:pt idx="2">
                  <c:v>2017</c:v>
                </c:pt>
                <c:pt idx="3">
                  <c:v>2018</c:v>
                </c:pt>
                <c:pt idx="4">
                  <c:v>2019*</c:v>
                </c:pt>
              </c:strCache>
            </c:strRef>
          </c:cat>
          <c:val>
            <c:numRef>
              <c:f>'53'!$G$12:$G$16</c:f>
              <c:numCache>
                <c:formatCode>#,##0</c:formatCode>
                <c:ptCount val="5"/>
                <c:pt idx="0">
                  <c:v>408.69529400318663</c:v>
                </c:pt>
                <c:pt idx="1">
                  <c:v>381.70725995316155</c:v>
                </c:pt>
                <c:pt idx="2">
                  <c:v>386</c:v>
                </c:pt>
                <c:pt idx="3">
                  <c:v>400.26090266333568</c:v>
                </c:pt>
                <c:pt idx="4">
                  <c:v>345.79080872501208</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0.72754656705256238"/>
          <c:y val="0.23012036436621891"/>
          <c:w val="0.24482082893165324"/>
          <c:h val="0.592647460243940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4"/>
          <c:order val="0"/>
          <c:tx>
            <c:strRef>
              <c:f>'54'!$E$6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'54'!$E$7:$E$18</c:f>
              <c:numCache>
                <c:formatCode>#,##0</c:formatCode>
                <c:ptCount val="12"/>
                <c:pt idx="3">
                  <c:v>175615.38461538462</c:v>
                </c:pt>
                <c:pt idx="4">
                  <c:v>183100</c:v>
                </c:pt>
                <c:pt idx="5">
                  <c:v>188500</c:v>
                </c:pt>
                <c:pt idx="6">
                  <c:v>193333.33333333331</c:v>
                </c:pt>
              </c:numCache>
            </c:numRef>
          </c:val>
          <c:smooth val="0"/>
          <c:extLst>
            <c:ext xmlns:c16="http://schemas.microsoft.com/office/drawing/2014/chart" uri="{C3380CC4-5D6E-409C-BE32-E72D297353CC}">
              <c16:uniqueId val="{00000000-E7D9-4A0B-8D41-9B4083B305DE}"/>
            </c:ext>
          </c:extLst>
        </c:ser>
        <c:ser>
          <c:idx val="5"/>
          <c:order val="1"/>
          <c:tx>
            <c:strRef>
              <c:f>'54'!$F$6</c:f>
              <c:strCache>
                <c:ptCount val="1"/>
                <c:pt idx="0">
                  <c:v>2017</c:v>
                </c:pt>
              </c:strCache>
            </c:strRef>
          </c:tx>
          <c:spPr>
            <a:ln>
              <a:solidFill>
                <a:srgbClr val="FF0000"/>
              </a:solidFill>
            </a:ln>
          </c:spPr>
          <c:marker>
            <c:spPr>
              <a:solidFill>
                <a:srgbClr val="FFFF00"/>
              </a:solidFill>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'54'!$F$7:$F$18</c:f>
              <c:numCache>
                <c:formatCode>#,##0</c:formatCode>
                <c:ptCount val="12"/>
                <c:pt idx="2">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2"/>
          <c:tx>
            <c:strRef>
              <c:f>'54'!$G$6</c:f>
              <c:strCache>
                <c:ptCount val="1"/>
                <c:pt idx="0">
                  <c:v>2018</c:v>
                </c:pt>
              </c:strCache>
            </c:strRef>
          </c:tx>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'54'!$G$7:$G$18</c:f>
              <c:numCache>
                <c:formatCode>#,##0</c:formatCode>
                <c:ptCount val="12"/>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3"/>
          <c:tx>
            <c:strRef>
              <c:f>'54'!$H$6</c:f>
              <c:strCache>
                <c:ptCount val="1"/>
                <c:pt idx="0">
                  <c:v>2019</c:v>
                </c:pt>
              </c:strCache>
            </c:strRef>
          </c:tx>
          <c:val>
            <c:numRef>
              <c:f>'54'!$H$7:$H$18</c:f>
              <c:numCache>
                <c:formatCode>#,##0</c:formatCode>
                <c:ptCount val="12"/>
                <c:pt idx="2">
                  <c:v>170500</c:v>
                </c:pt>
                <c:pt idx="3">
                  <c:v>173000</c:v>
                </c:pt>
                <c:pt idx="4">
                  <c:v>174500</c:v>
                </c:pt>
                <c:pt idx="5">
                  <c:v>175666.66666666669</c:v>
                </c:pt>
              </c:numCache>
            </c:numRef>
          </c:val>
          <c:smooth val="0"/>
          <c:extLst>
            <c:ext xmlns:c16="http://schemas.microsoft.com/office/drawing/2014/chart" uri="{C3380CC4-5D6E-409C-BE32-E72D297353CC}">
              <c16:uniqueId val="{00000003-E7D9-4A0B-8D41-9B4083B305DE}"/>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6163433274544392"/>
          <c:h val="8.184809796947700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90456768444"/>
          <c:y val="4.8371474226878666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'56'!$H$5</c:f>
              <c:strCache>
                <c:ptCount val="1"/>
                <c:pt idx="0">
                  <c:v> Costo importación real (convertido a paddy) </c:v>
                </c:pt>
              </c:strCache>
            </c:strRef>
          </c:tx>
          <c:spPr>
            <a:ln w="28575">
              <a:solidFill>
                <a:srgbClr val="FFC000"/>
              </a:solidFill>
              <a:prstDash val="solid"/>
            </a:ln>
          </c:spPr>
          <c:marker>
            <c:symbol val="none"/>
          </c:marker>
          <c:cat>
            <c:numRef>
              <c:f>'56'!$B$6:$B$18</c:f>
              <c:numCache>
                <c:formatCode>mmm\-yy</c:formatCode>
                <c:ptCount val="13"/>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numCache>
            </c:numRef>
          </c:cat>
          <c:val>
            <c:numRef>
              <c:f>'56'!$H$6:$H$18</c:f>
              <c:numCache>
                <c:formatCode>#,##0_ ;\-#,##0\ </c:formatCode>
                <c:ptCount val="13"/>
                <c:pt idx="0">
                  <c:v>274.92593533599677</c:v>
                </c:pt>
                <c:pt idx="1">
                  <c:v>273.81050681657734</c:v>
                </c:pt>
                <c:pt idx="2">
                  <c:v>272.64135207863268</c:v>
                </c:pt>
                <c:pt idx="3">
                  <c:v>309.71935568076805</c:v>
                </c:pt>
                <c:pt idx="4">
                  <c:v>276.44826198290087</c:v>
                </c:pt>
                <c:pt idx="5">
                  <c:v>272.8876486933417</c:v>
                </c:pt>
                <c:pt idx="6">
                  <c:v>280.98568914278712</c:v>
                </c:pt>
                <c:pt idx="7" formatCode="0">
                  <c:v>272.44568363883013</c:v>
                </c:pt>
                <c:pt idx="8" formatCode="0">
                  <c:v>269.9884042947869</c:v>
                </c:pt>
                <c:pt idx="9" formatCode="0">
                  <c:v>264.1676231608127</c:v>
                </c:pt>
                <c:pt idx="10" formatCode="0">
                  <c:v>264.46261084519756</c:v>
                </c:pt>
                <c:pt idx="11" formatCode="0">
                  <c:v>267.69417348684317</c:v>
                </c:pt>
                <c:pt idx="12" formatCode="0">
                  <c:v>268.70646479956571</c:v>
                </c:pt>
              </c:numCache>
            </c:numRef>
          </c:val>
          <c:smooth val="0"/>
          <c:extLst>
            <c:ext xmlns:c16="http://schemas.microsoft.com/office/drawing/2014/chart" uri="{C3380CC4-5D6E-409C-BE32-E72D297353CC}">
              <c16:uniqueId val="{00000000-781F-42D7-AE55-3820A5B859A4}"/>
            </c:ext>
          </c:extLst>
        </c:ser>
        <c:ser>
          <c:idx val="1"/>
          <c:order val="1"/>
          <c:tx>
            <c:strRef>
              <c:f>'56'!$I$5</c:f>
              <c:strCache>
                <c:ptCount val="1"/>
                <c:pt idx="0">
                  <c:v> Costo de importación CAI (Odepa)* </c:v>
                </c:pt>
              </c:strCache>
            </c:strRef>
          </c:tx>
          <c:marker>
            <c:symbol val="none"/>
          </c:marker>
          <c:cat>
            <c:numRef>
              <c:f>'56'!$B$6:$B$18</c:f>
              <c:numCache>
                <c:formatCode>mmm\-yy</c:formatCode>
                <c:ptCount val="13"/>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numCache>
            </c:numRef>
          </c:cat>
          <c:val>
            <c:numRef>
              <c:f>'56'!$I$6:$I$18</c:f>
              <c:numCache>
                <c:formatCode>#,##0_ ;\-#,##0\ </c:formatCode>
                <c:ptCount val="13"/>
                <c:pt idx="0">
                  <c:v>271.12054507337524</c:v>
                </c:pt>
                <c:pt idx="1">
                  <c:v>272.29046003415573</c:v>
                </c:pt>
                <c:pt idx="2">
                  <c:v>269.55846390168966</c:v>
                </c:pt>
                <c:pt idx="3">
                  <c:v>269.84476656239445</c:v>
                </c:pt>
                <c:pt idx="4">
                  <c:v>271.5</c:v>
                </c:pt>
                <c:pt idx="5">
                  <c:v>268.80807106895861</c:v>
                </c:pt>
                <c:pt idx="6">
                  <c:v>264.66930333555945</c:v>
                </c:pt>
                <c:pt idx="7" formatCode="0">
                  <c:v>257.27076172788804</c:v>
                </c:pt>
                <c:pt idx="8" formatCode="0">
                  <c:v>255.99083607235372</c:v>
                </c:pt>
                <c:pt idx="9" formatCode="0">
                  <c:v>254.78498488748716</c:v>
                </c:pt>
                <c:pt idx="10" formatCode="0">
                  <c:v>255.94845669763262</c:v>
                </c:pt>
                <c:pt idx="11" formatCode="0">
                  <c:v>254.58143491550842</c:v>
                </c:pt>
                <c:pt idx="12" formatCode="0">
                  <c:v>258.21406392166489</c:v>
                </c:pt>
              </c:numCache>
            </c:numRef>
          </c:val>
          <c:smooth val="0"/>
          <c:extLst>
            <c:ext xmlns:c16="http://schemas.microsoft.com/office/drawing/2014/chart" uri="{C3380CC4-5D6E-409C-BE32-E72D297353CC}">
              <c16:uniqueId val="{00000001-781F-42D7-AE55-3820A5B859A4}"/>
            </c:ext>
          </c:extLst>
        </c:ser>
        <c:ser>
          <c:idx val="2"/>
          <c:order val="2"/>
          <c:tx>
            <c:strRef>
              <c:f>'56'!$F$5</c:f>
              <c:strCache>
                <c:ptCount val="1"/>
                <c:pt idx="0">
                  <c:v> Precio promedio nacional paddy </c:v>
                </c:pt>
              </c:strCache>
            </c:strRef>
          </c:tx>
          <c:marker>
            <c:symbol val="none"/>
          </c:marker>
          <c:cat>
            <c:numRef>
              <c:f>'56'!$B$6:$B$18</c:f>
              <c:numCache>
                <c:formatCode>mmm\-yy</c:formatCode>
                <c:ptCount val="13"/>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numCache>
            </c:numRef>
          </c:cat>
          <c:val>
            <c:numRef>
              <c:f>'56'!$F$6:$F$18</c:f>
              <c:numCache>
                <c:formatCode>#,##0_ ;\-#,##0\ </c:formatCode>
                <c:ptCount val="13"/>
                <c:pt idx="0">
                  <c:v>269.60167714884699</c:v>
                </c:pt>
                <c:pt idx="1">
                  <c:v>269.4477536683055</c:v>
                </c:pt>
                <c:pt idx="2">
                  <c:v>271.49206349206349</c:v>
                </c:pt>
                <c:pt idx="3">
                  <c:v>259.94624840287264</c:v>
                </c:pt>
                <c:pt idx="9" formatCode="0">
                  <c:v>257.60843517852868</c:v>
                </c:pt>
                <c:pt idx="10" formatCode="0">
                  <c:v>259.21486364998503</c:v>
                </c:pt>
                <c:pt idx="11" formatCode="0">
                  <c:v>251.60043831824214</c:v>
                </c:pt>
                <c:pt idx="12" formatCode="0">
                  <c:v>253.70324903838286</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20"/>
          <c:min val="25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19 de noviembre de 2018 hasta el 10 de junio de 2019</a:t>
            </a:r>
          </a:p>
          <a:p>
            <a:pPr>
              <a:defRPr sz="900" b="1"/>
            </a:pPr>
            <a:r>
              <a:rPr lang="es-CL" sz="900" b="1"/>
              <a:t>(precios en USD/tonelada)</a:t>
            </a:r>
          </a:p>
        </c:rich>
      </c:tx>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'57'!$L$1</c:f>
              <c:strCache>
                <c:ptCount val="1"/>
                <c:pt idx="0">
                  <c:v>jul-19</c:v>
                </c:pt>
              </c:strCache>
            </c:strRef>
          </c:tx>
          <c:marker>
            <c:symbol val="none"/>
          </c:marker>
          <c:cat>
            <c:numRef>
              <c:f>'57'!$H$2:$H$20</c:f>
              <c:numCache>
                <c:formatCode>m/d/yyyy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'57'!$L$2:$L$20</c:f>
              <c:numCache>
                <c:formatCode>0</c:formatCode>
                <c:ptCount val="19"/>
                <c:pt idx="0">
                  <c:v>243.39053598828903</c:v>
                </c:pt>
                <c:pt idx="1">
                  <c:v>234.24134464452635</c:v>
                </c:pt>
                <c:pt idx="2">
                  <c:v>224.54099719571775</c:v>
                </c:pt>
                <c:pt idx="3">
                  <c:v>231.15487045626904</c:v>
                </c:pt>
                <c:pt idx="4">
                  <c:v>239.64267447397663</c:v>
                </c:pt>
                <c:pt idx="5">
                  <c:v>239.64267447397663</c:v>
                </c:pt>
                <c:pt idx="6">
                  <c:v>239.97336813700417</c:v>
                </c:pt>
                <c:pt idx="7">
                  <c:v>249.12255948076685</c:v>
                </c:pt>
                <c:pt idx="8">
                  <c:v>243.17007354627063</c:v>
                </c:pt>
                <c:pt idx="9">
                  <c:v>234.6822695285631</c:v>
                </c:pt>
                <c:pt idx="10">
                  <c:v>237.32781883278363</c:v>
                </c:pt>
                <c:pt idx="11">
                  <c:v>236.00504418067337</c:v>
                </c:pt>
                <c:pt idx="12">
                  <c:v>234.24134464452635</c:v>
                </c:pt>
                <c:pt idx="13">
                  <c:v>235.89481295966419</c:v>
                </c:pt>
                <c:pt idx="14">
                  <c:v>242.39845499920634</c:v>
                </c:pt>
                <c:pt idx="15">
                  <c:v>247.46909116562901</c:v>
                </c:pt>
                <c:pt idx="16">
                  <c:v>256.83874495141009</c:v>
                </c:pt>
                <c:pt idx="17">
                  <c:v>257.83082594049279</c:v>
                </c:pt>
                <c:pt idx="18">
                  <c:v>259.48429425563057</c:v>
                </c:pt>
              </c:numCache>
            </c:numRef>
          </c:val>
          <c:smooth val="0"/>
          <c:extLst>
            <c:ext xmlns:c16="http://schemas.microsoft.com/office/drawing/2014/chart" uri="{C3380CC4-5D6E-409C-BE32-E72D297353CC}">
              <c16:uniqueId val="{00000000-B442-4D29-B90B-4077B9F89681}"/>
            </c:ext>
          </c:extLst>
        </c:ser>
        <c:ser>
          <c:idx val="0"/>
          <c:order val="1"/>
          <c:tx>
            <c:strRef>
              <c:f>'57'!$M$1</c:f>
              <c:strCache>
                <c:ptCount val="1"/>
                <c:pt idx="0">
                  <c:v>sept-19</c:v>
                </c:pt>
              </c:strCache>
            </c:strRef>
          </c:tx>
          <c:marker>
            <c:symbol val="none"/>
          </c:marker>
          <c:cat>
            <c:numRef>
              <c:f>'57'!$H$2:$H$20</c:f>
              <c:numCache>
                <c:formatCode>m/d/yyyy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'57'!$M$2:$M$20</c:f>
              <c:numCache>
                <c:formatCode>0</c:formatCode>
                <c:ptCount val="19"/>
                <c:pt idx="0">
                  <c:v>242.06776133617876</c:v>
                </c:pt>
                <c:pt idx="1">
                  <c:v>232.91856999241608</c:v>
                </c:pt>
                <c:pt idx="2">
                  <c:v>223.10799132259828</c:v>
                </c:pt>
                <c:pt idx="3">
                  <c:v>229.7218645831496</c:v>
                </c:pt>
                <c:pt idx="4">
                  <c:v>237.43805005379281</c:v>
                </c:pt>
                <c:pt idx="5">
                  <c:v>237.65851249581118</c:v>
                </c:pt>
                <c:pt idx="6">
                  <c:v>238.09943737984798</c:v>
                </c:pt>
                <c:pt idx="7">
                  <c:v>245.59516040847282</c:v>
                </c:pt>
                <c:pt idx="8">
                  <c:v>241.73706767315119</c:v>
                </c:pt>
                <c:pt idx="9">
                  <c:v>236.88689394874689</c:v>
                </c:pt>
                <c:pt idx="10">
                  <c:v>239.31198081094905</c:v>
                </c:pt>
                <c:pt idx="11">
                  <c:v>237.98920615883875</c:v>
                </c:pt>
                <c:pt idx="12">
                  <c:v>236.99712516975606</c:v>
                </c:pt>
                <c:pt idx="13">
                  <c:v>239.31198081094905</c:v>
                </c:pt>
                <c:pt idx="14">
                  <c:v>245.59516040847282</c:v>
                </c:pt>
                <c:pt idx="15">
                  <c:v>249.78394680682197</c:v>
                </c:pt>
                <c:pt idx="16">
                  <c:v>259.37406303462143</c:v>
                </c:pt>
                <c:pt idx="17">
                  <c:v>262.12984355985117</c:v>
                </c:pt>
                <c:pt idx="18">
                  <c:v>264.2242367590257</c:v>
                </c:pt>
              </c:numCache>
            </c:numRef>
          </c:val>
          <c:smooth val="0"/>
          <c:extLst>
            <c:ext xmlns:c16="http://schemas.microsoft.com/office/drawing/2014/chart" uri="{C3380CC4-5D6E-409C-BE32-E72D297353CC}">
              <c16:uniqueId val="{00000000-C555-4A1A-BD4B-205B2F86090D}"/>
            </c:ext>
          </c:extLst>
        </c:ser>
        <c:dLbls>
          <c:showLegendKey val="0"/>
          <c:showVal val="0"/>
          <c:showCatName val="0"/>
          <c:showSerName val="0"/>
          <c:showPercent val="0"/>
          <c:showBubbleSize val="0"/>
        </c:dLbls>
        <c:smooth val="0"/>
        <c:axId val="955159552"/>
        <c:axId val="948932544"/>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25"/>
        <c:majorTimeUnit val="days"/>
        <c:minorUnit val="1"/>
        <c:minorTimeUnit val="days"/>
      </c:dateAx>
      <c:valAx>
        <c:axId val="948932544"/>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22462364435098117"/>
          <c:h val="0.12014710025653573"/>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2009 - 2018</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'11'!$C$8:$C$17</c:f>
              <c:numCache>
                <c:formatCode>#,##0_);\(#,##0\)</c:formatCode>
                <c:ptCount val="10"/>
                <c:pt idx="0">
                  <c:v>1145289.7</c:v>
                </c:pt>
                <c:pt idx="1">
                  <c:v>1523921.3</c:v>
                </c:pt>
                <c:pt idx="2">
                  <c:v>1575822</c:v>
                </c:pt>
                <c:pt idx="3">
                  <c:v>1213101</c:v>
                </c:pt>
                <c:pt idx="4">
                  <c:v>1474662.5</c:v>
                </c:pt>
                <c:pt idx="5">
                  <c:v>1358129</c:v>
                </c:pt>
                <c:pt idx="6">
                  <c:v>1482311</c:v>
                </c:pt>
                <c:pt idx="7">
                  <c:v>1731935</c:v>
                </c:pt>
                <c:pt idx="8">
                  <c:v>1349491.9</c:v>
                </c:pt>
                <c:pt idx="9">
                  <c:v>1469034</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#,##0_);\(#,##0\)</c:formatCode>
                <c:ptCount val="10"/>
                <c:pt idx="0">
                  <c:v>686003.93299999996</c:v>
                </c:pt>
                <c:pt idx="1">
                  <c:v>632530.88100000005</c:v>
                </c:pt>
                <c:pt idx="2">
                  <c:v>655527.429</c:v>
                </c:pt>
                <c:pt idx="3">
                  <c:v>896914.36</c:v>
                </c:pt>
                <c:pt idx="4">
                  <c:v>939403.54799999995</c:v>
                </c:pt>
                <c:pt idx="5">
                  <c:v>759593.10699999996</c:v>
                </c:pt>
                <c:pt idx="6">
                  <c:v>721118.16299999994</c:v>
                </c:pt>
                <c:pt idx="7">
                  <c:v>1007532.0789999999</c:v>
                </c:pt>
                <c:pt idx="8">
                  <c:v>1007532.0789999999</c:v>
                </c:pt>
                <c:pt idx="9" formatCode="#,##0">
                  <c:v>1069796.3156699999</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'11'!$H$8:$H$17</c:f>
              <c:numCache>
                <c:formatCode>#,##0_);\(#,##0\)</c:formatCode>
                <c:ptCount val="10"/>
                <c:pt idx="0">
                  <c:v>1831289.7899999998</c:v>
                </c:pt>
                <c:pt idx="1">
                  <c:v>2156449.6461</c:v>
                </c:pt>
                <c:pt idx="2">
                  <c:v>2231238.6787</c:v>
                </c:pt>
                <c:pt idx="3">
                  <c:v>2110011.36</c:v>
                </c:pt>
                <c:pt idx="4">
                  <c:v>2414060.628</c:v>
                </c:pt>
                <c:pt idx="5">
                  <c:v>2117721.04</c:v>
                </c:pt>
                <c:pt idx="6">
                  <c:v>2203429.1369999996</c:v>
                </c:pt>
                <c:pt idx="7">
                  <c:v>2739466.0069999998</c:v>
                </c:pt>
                <c:pt idx="8">
                  <c:v>2357023.574</c:v>
                </c:pt>
                <c:pt idx="9">
                  <c:v>2538830.3156699999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'58'!$C$6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'58'!$C$7:$C$24</c:f>
              <c:numCache>
                <c:formatCode>_-* #,##0_-;\-* #,##0_-;_-* \-_-;_-@_-</c:formatCode>
                <c:ptCount val="18"/>
                <c:pt idx="0">
                  <c:v>749</c:v>
                </c:pt>
                <c:pt idx="1">
                  <c:v>589</c:v>
                </c:pt>
                <c:pt idx="2">
                  <c:v>749</c:v>
                </c:pt>
                <c:pt idx="3">
                  <c:v>840</c:v>
                </c:pt>
                <c:pt idx="4">
                  <c:v>750</c:v>
                </c:pt>
                <c:pt idx="5">
                  <c:v>860</c:v>
                </c:pt>
                <c:pt idx="6">
                  <c:v>650</c:v>
                </c:pt>
                <c:pt idx="7">
                  <c:v>820</c:v>
                </c:pt>
                <c:pt idx="8">
                  <c:v>630</c:v>
                </c:pt>
                <c:pt idx="9">
                  <c:v>499</c:v>
                </c:pt>
                <c:pt idx="10">
                  <c:v>780</c:v>
                </c:pt>
                <c:pt idx="11">
                  <c:v>772</c:v>
                </c:pt>
                <c:pt idx="12">
                  <c:v>772</c:v>
                </c:pt>
                <c:pt idx="13">
                  <c:v>779</c:v>
                </c:pt>
                <c:pt idx="14">
                  <c:v>820</c:v>
                </c:pt>
                <c:pt idx="15">
                  <c:v>820</c:v>
                </c:pt>
                <c:pt idx="16">
                  <c:v>769</c:v>
                </c:pt>
                <c:pt idx="17">
                  <c:v>790</c:v>
                </c:pt>
              </c:numCache>
            </c:numRef>
          </c:val>
          <c:smooth val="0"/>
          <c:extLst>
            <c:ext xmlns:c16="http://schemas.microsoft.com/office/drawing/2014/chart" uri="{C3380CC4-5D6E-409C-BE32-E72D297353CC}">
              <c16:uniqueId val="{00000000-3959-4520-A48E-21E99467DE21}"/>
            </c:ext>
          </c:extLst>
        </c:ser>
        <c:ser>
          <c:idx val="1"/>
          <c:order val="1"/>
          <c:tx>
            <c:strRef>
              <c:f>'58'!$D$6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'58'!$D$7:$D$24</c:f>
              <c:numCache>
                <c:formatCode>_-* #,##0_-;\-* #,##0_-;_-* \-_-;_-@_-</c:formatCode>
                <c:ptCount val="18"/>
                <c:pt idx="0">
                  <c:v>589</c:v>
                </c:pt>
                <c:pt idx="1">
                  <c:v>559</c:v>
                </c:pt>
                <c:pt idx="2">
                  <c:v>550</c:v>
                </c:pt>
                <c:pt idx="3">
                  <c:v>549</c:v>
                </c:pt>
                <c:pt idx="4">
                  <c:v>549</c:v>
                </c:pt>
                <c:pt idx="5">
                  <c:v>500</c:v>
                </c:pt>
                <c:pt idx="6">
                  <c:v>500</c:v>
                </c:pt>
                <c:pt idx="7">
                  <c:v>535</c:v>
                </c:pt>
                <c:pt idx="8">
                  <c:v>550</c:v>
                </c:pt>
                <c:pt idx="9">
                  <c:v>500</c:v>
                </c:pt>
                <c:pt idx="10">
                  <c:v>500</c:v>
                </c:pt>
                <c:pt idx="11">
                  <c:v>649</c:v>
                </c:pt>
                <c:pt idx="12">
                  <c:v>500</c:v>
                </c:pt>
                <c:pt idx="13">
                  <c:v>500</c:v>
                </c:pt>
                <c:pt idx="14">
                  <c:v>699</c:v>
                </c:pt>
                <c:pt idx="15">
                  <c:v>500</c:v>
                </c:pt>
                <c:pt idx="16">
                  <c:v>500</c:v>
                </c:pt>
                <c:pt idx="17">
                  <c:v>529</c:v>
                </c:pt>
              </c:numCache>
            </c:numRef>
          </c:val>
          <c:smooth val="0"/>
          <c:extLst>
            <c:ext xmlns:c16="http://schemas.microsoft.com/office/drawing/2014/chart" uri="{C3380CC4-5D6E-409C-BE32-E72D297353CC}">
              <c16:uniqueId val="{00000001-3959-4520-A48E-21E99467DE21}"/>
            </c:ext>
          </c:extLst>
        </c:ser>
        <c:ser>
          <c:idx val="2"/>
          <c:order val="2"/>
          <c:tx>
            <c:strRef>
              <c:f>'58'!$E$6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'58'!$E$7:$E$24</c:f>
              <c:numCache>
                <c:formatCode>_-* #,##0_-;\-* #,##0_-;_-* \-_-;_-@_-</c:formatCode>
                <c:ptCount val="18"/>
                <c:pt idx="0">
                  <c:v>1290</c:v>
                </c:pt>
                <c:pt idx="1">
                  <c:v>1299</c:v>
                </c:pt>
                <c:pt idx="2">
                  <c:v>1829</c:v>
                </c:pt>
                <c:pt idx="3">
                  <c:v>1299</c:v>
                </c:pt>
                <c:pt idx="4">
                  <c:v>1299</c:v>
                </c:pt>
                <c:pt idx="5">
                  <c:v>1829</c:v>
                </c:pt>
                <c:pt idx="6">
                  <c:v>1219</c:v>
                </c:pt>
                <c:pt idx="7">
                  <c:v>1219</c:v>
                </c:pt>
                <c:pt idx="8">
                  <c:v>1199</c:v>
                </c:pt>
                <c:pt idx="9">
                  <c:v>1290</c:v>
                </c:pt>
                <c:pt idx="10">
                  <c:v>1299</c:v>
                </c:pt>
                <c:pt idx="11">
                  <c:v>1299</c:v>
                </c:pt>
                <c:pt idx="12">
                  <c:v>1290</c:v>
                </c:pt>
                <c:pt idx="13">
                  <c:v>1290</c:v>
                </c:pt>
                <c:pt idx="14">
                  <c:v>1290</c:v>
                </c:pt>
                <c:pt idx="15">
                  <c:v>1290</c:v>
                </c:pt>
                <c:pt idx="16">
                  <c:v>1410</c:v>
                </c:pt>
                <c:pt idx="17">
                  <c:v>1290</c:v>
                </c:pt>
              </c:numCache>
            </c:numRef>
          </c:val>
          <c:smooth val="0"/>
          <c:extLst>
            <c:ext xmlns:c16="http://schemas.microsoft.com/office/drawing/2014/chart" uri="{C3380CC4-5D6E-409C-BE32-E72D297353CC}">
              <c16:uniqueId val="{00000002-3959-4520-A48E-21E99467DE21}"/>
            </c:ext>
          </c:extLst>
        </c:ser>
        <c:ser>
          <c:idx val="3"/>
          <c:order val="3"/>
          <c:tx>
            <c:strRef>
              <c:f>'58'!$F$6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'58'!$F$7:$F$24</c:f>
              <c:numCache>
                <c:formatCode>_-* #,##0_-;\-* #,##0_-;_-* \-_-;_-@_-</c:formatCode>
                <c:ptCount val="18"/>
                <c:pt idx="0">
                  <c:v>1290</c:v>
                </c:pt>
                <c:pt idx="1">
                  <c:v>1199</c:v>
                </c:pt>
                <c:pt idx="2">
                  <c:v>1319</c:v>
                </c:pt>
                <c:pt idx="3">
                  <c:v>1349</c:v>
                </c:pt>
                <c:pt idx="4">
                  <c:v>1219</c:v>
                </c:pt>
                <c:pt idx="5">
                  <c:v>1199</c:v>
                </c:pt>
                <c:pt idx="6">
                  <c:v>1199</c:v>
                </c:pt>
                <c:pt idx="7">
                  <c:v>1199</c:v>
                </c:pt>
                <c:pt idx="8">
                  <c:v>1299</c:v>
                </c:pt>
                <c:pt idx="9">
                  <c:v>1099</c:v>
                </c:pt>
                <c:pt idx="10">
                  <c:v>1029</c:v>
                </c:pt>
                <c:pt idx="11">
                  <c:v>1099</c:v>
                </c:pt>
                <c:pt idx="12">
                  <c:v>1100</c:v>
                </c:pt>
                <c:pt idx="13">
                  <c:v>1099</c:v>
                </c:pt>
                <c:pt idx="14">
                  <c:v>1089</c:v>
                </c:pt>
                <c:pt idx="15">
                  <c:v>1000</c:v>
                </c:pt>
                <c:pt idx="16">
                  <c:v>1089</c:v>
                </c:pt>
                <c:pt idx="17">
                  <c:v>999</c:v>
                </c:pt>
              </c:numCache>
            </c:numRef>
          </c:val>
          <c:smooth val="0"/>
          <c:extLst>
            <c:ext xmlns:c16="http://schemas.microsoft.com/office/drawing/2014/chart" uri="{C3380CC4-5D6E-409C-BE32-E72D297353CC}">
              <c16:uniqueId val="{00000003-3959-4520-A48E-21E99467DE21}"/>
            </c:ext>
          </c:extLst>
        </c:ser>
        <c:ser>
          <c:idx val="4"/>
          <c:order val="4"/>
          <c:tx>
            <c:strRef>
              <c:f>'58'!$G$6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'58'!$G$7:$G$24</c:f>
              <c:numCache>
                <c:formatCode>_-* #,##0_-;\-* #,##0_-;_-* \-_-;_-@_-</c:formatCode>
                <c:ptCount val="18"/>
                <c:pt idx="0">
                  <c:v>1075</c:v>
                </c:pt>
                <c:pt idx="1">
                  <c:v>1058</c:v>
                </c:pt>
                <c:pt idx="2">
                  <c:v>1055</c:v>
                </c:pt>
                <c:pt idx="3">
                  <c:v>1039</c:v>
                </c:pt>
                <c:pt idx="4">
                  <c:v>1043</c:v>
                </c:pt>
                <c:pt idx="5">
                  <c:v>1031</c:v>
                </c:pt>
                <c:pt idx="6">
                  <c:v>1056</c:v>
                </c:pt>
                <c:pt idx="7">
                  <c:v>1059</c:v>
                </c:pt>
                <c:pt idx="8">
                  <c:v>1022</c:v>
                </c:pt>
                <c:pt idx="9">
                  <c:v>1034</c:v>
                </c:pt>
                <c:pt idx="10">
                  <c:v>1048</c:v>
                </c:pt>
                <c:pt idx="11">
                  <c:v>1024</c:v>
                </c:pt>
                <c:pt idx="12">
                  <c:v>1030</c:v>
                </c:pt>
                <c:pt idx="13">
                  <c:v>1039</c:v>
                </c:pt>
                <c:pt idx="14">
                  <c:v>1029</c:v>
                </c:pt>
                <c:pt idx="15">
                  <c:v>1000</c:v>
                </c:pt>
                <c:pt idx="16">
                  <c:v>1003</c:v>
                </c:pt>
                <c:pt idx="17">
                  <c:v>997</c:v>
                </c:pt>
              </c:numCache>
            </c:numRef>
          </c:val>
          <c:smooth val="0"/>
          <c:extLst>
            <c:ext xmlns:c16="http://schemas.microsoft.com/office/drawing/2014/chart" uri="{C3380CC4-5D6E-409C-BE32-E72D297353CC}">
              <c16:uniqueId val="{00000004-3959-4520-A48E-21E99467DE21}"/>
            </c:ext>
          </c:extLst>
        </c:ser>
        <c:ser>
          <c:idx val="5"/>
          <c:order val="5"/>
          <c:tx>
            <c:strRef>
              <c:f>'58'!$H$6</c:f>
              <c:strCache>
                <c:ptCount val="1"/>
                <c:pt idx="0">
                  <c:v>Precio promedio arroz grano delgado</c:v>
                </c:pt>
              </c:strCache>
            </c:strRef>
          </c:tx>
          <c:spPr>
            <a:ln w="25400">
              <a:solidFill>
                <a:srgbClr val="8064A2"/>
              </a:solidFill>
              <a:prstDash val="solid"/>
            </a:ln>
          </c:spPr>
          <c:marker>
            <c:symbol val="triangle"/>
            <c:size val="4"/>
            <c:spPr>
              <a:solidFill>
                <a:schemeClr val="accent4"/>
              </a:solidFill>
              <a:ln w="9525">
                <a:solidFill>
                  <a:schemeClr val="accent4"/>
                </a:solidFill>
                <a:prstDash val="dash"/>
              </a:ln>
              <a:effectLst/>
            </c:spPr>
          </c:marker>
          <c:cat>
            <c:numRef>
              <c:f>'58'!$B$7:$B$24</c:f>
              <c:numCache>
                <c:formatCode>mmm\-yy</c:formatCode>
                <c:ptCount val="1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numCache>
            </c:numRef>
          </c:cat>
          <c:val>
            <c:numRef>
              <c:f>'58'!$H$7:$H$24</c:f>
              <c:numCache>
                <c:formatCode>_-* #,##0_-;\-* #,##0_-;_-* \-_-;_-@_-</c:formatCode>
                <c:ptCount val="18"/>
                <c:pt idx="0">
                  <c:v>848</c:v>
                </c:pt>
                <c:pt idx="1">
                  <c:v>841</c:v>
                </c:pt>
                <c:pt idx="2">
                  <c:v>869</c:v>
                </c:pt>
                <c:pt idx="3">
                  <c:v>857</c:v>
                </c:pt>
                <c:pt idx="4">
                  <c:v>855</c:v>
                </c:pt>
                <c:pt idx="5">
                  <c:v>858</c:v>
                </c:pt>
                <c:pt idx="6">
                  <c:v>849</c:v>
                </c:pt>
                <c:pt idx="7">
                  <c:v>849</c:v>
                </c:pt>
                <c:pt idx="8">
                  <c:v>855</c:v>
                </c:pt>
                <c:pt idx="9">
                  <c:v>838</c:v>
                </c:pt>
                <c:pt idx="10">
                  <c:v>848</c:v>
                </c:pt>
                <c:pt idx="11">
                  <c:v>860</c:v>
                </c:pt>
                <c:pt idx="12">
                  <c:v>870</c:v>
                </c:pt>
                <c:pt idx="13">
                  <c:v>852</c:v>
                </c:pt>
                <c:pt idx="14">
                  <c:v>860</c:v>
                </c:pt>
                <c:pt idx="15">
                  <c:v>852</c:v>
                </c:pt>
                <c:pt idx="16">
                  <c:v>852</c:v>
                </c:pt>
                <c:pt idx="17">
                  <c:v>854</c:v>
                </c:pt>
              </c:numCache>
            </c:numRef>
          </c:val>
          <c:smooth val="0"/>
          <c:extLst>
            <c:ext xmlns:c16="http://schemas.microsoft.com/office/drawing/2014/chart" uri="{C3380CC4-5D6E-409C-BE32-E72D297353CC}">
              <c16:uniqueId val="{00000005-3959-4520-A48E-21E99467DE21}"/>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2"/>
        <c:majorTimeUnit val="months"/>
        <c:minorUnit val="2"/>
        <c:minorTimeUnit val="months"/>
      </c:dateAx>
      <c:valAx>
        <c:axId val="948934272"/>
        <c:scaling>
          <c:orientation val="minMax"/>
          <c:max val="190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5.6837499116097014E-2"/>
          <c:y val="0.78218403197525621"/>
          <c:w val="0.88942985137951258"/>
          <c:h val="0.1410836301064026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2016</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0-BF06-4A3D-95C4-F679E17186F0}"/>
            </c:ext>
          </c:extLst>
        </c:ser>
        <c:ser>
          <c:idx val="2"/>
          <c:order val="1"/>
          <c:tx>
            <c:strRef>
              <c:f>'12'!$D$6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2"/>
          <c:tx>
            <c:strRef>
              <c:f>'12'!$E$6</c:f>
              <c:strCache>
                <c:ptCount val="1"/>
                <c:pt idx="0">
                  <c:v>2018</c:v>
                </c:pt>
              </c:strCache>
            </c:strRef>
          </c:tx>
          <c:invertIfNegative val="0"/>
          <c:val>
            <c:numRef>
              <c:f>'12'!$E$7:$E$18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0"/>
          <c:order val="3"/>
          <c:tx>
            <c:strRef>
              <c:f>'12'!$F$6</c:f>
              <c:strCache>
                <c:ptCount val="1"/>
                <c:pt idx="0">
                  <c:v>2019</c:v>
                </c:pt>
              </c:strCache>
            </c:strRef>
          </c:tx>
          <c:invertIfNegative val="0"/>
          <c:val>
            <c:numRef>
              <c:f>'12'!$F$7:$F$18</c:f>
              <c:numCache>
                <c:formatCode>#,##0</c:formatCode>
                <c:ptCount val="12"/>
                <c:pt idx="0">
                  <c:v>110928.26</c:v>
                </c:pt>
                <c:pt idx="1">
                  <c:v>130575</c:v>
                </c:pt>
                <c:pt idx="2">
                  <c:v>58958</c:v>
                </c:pt>
                <c:pt idx="3">
                  <c:v>117092</c:v>
                </c:pt>
                <c:pt idx="4">
                  <c:v>90954</c:v>
                </c:pt>
                <c:pt idx="5">
                  <c:v>47586.582000000002</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1194374583774044"/>
          <c:y val="0.78620873048763651"/>
          <c:w val="0.8104731460806206"/>
          <c:h val="0.197374637380853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0.16500089936310408"/>
                  <c:y val="-1.734814092863799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0.57255050747987957</c:v>
                </c:pt>
                <c:pt idx="1">
                  <c:v>0.22994279376441779</c:v>
                </c:pt>
                <c:pt idx="2">
                  <c:v>0.19750586256549693</c:v>
                </c:pt>
                <c:pt idx="3" formatCode="#,##0">
                  <c:v>8.3619020571634728E-7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515491546462675"/>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0.18764065630057283</c:v>
                </c:pt>
                <c:pt idx="1">
                  <c:v>0.54559167999855096</c:v>
                </c:pt>
                <c:pt idx="2">
                  <c:v>0.20025195328778103</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lineChart>
        <c:grouping val="standard"/>
        <c:varyColors val="0"/>
        <c:ser>
          <c:idx val="1"/>
          <c:order val="0"/>
          <c:tx>
            <c:strRef>
              <c:f>'16'!$C$6:$D$6</c:f>
              <c:strCache>
                <c:ptCount val="1"/>
                <c:pt idx="0">
                  <c:v>Trigo Pan Argentino</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'16'!$D$8:$D$12</c:f>
              <c:numCache>
                <c:formatCode>0</c:formatCode>
                <c:ptCount val="5"/>
                <c:pt idx="0">
                  <c:v>166.85648771019902</c:v>
                </c:pt>
                <c:pt idx="1">
                  <c:v>163.01295756642645</c:v>
                </c:pt>
                <c:pt idx="2">
                  <c:v>167.39144725350198</c:v>
                </c:pt>
                <c:pt idx="3">
                  <c:v>169.69257301329134</c:v>
                </c:pt>
                <c:pt idx="4">
                  <c:v>175.93265098289484</c:v>
                </c:pt>
              </c:numCache>
            </c:numRef>
          </c:val>
          <c:smooth val="0"/>
          <c:extLst>
            <c:ext xmlns:c16="http://schemas.microsoft.com/office/drawing/2014/chart" uri="{C3380CC4-5D6E-409C-BE32-E72D297353CC}">
              <c16:uniqueId val="{00000000-6290-4F66-9647-6ADB87BBAA07}"/>
            </c:ext>
          </c:extLst>
        </c:ser>
        <c:ser>
          <c:idx val="2"/>
          <c:order val="1"/>
          <c:tx>
            <c:strRef>
              <c:f>'16'!$G$6:$H$6</c:f>
              <c:strCache>
                <c:ptCount val="1"/>
                <c:pt idx="0">
                  <c:v>Canadian WRS</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'16'!$H$8:$H$12</c:f>
              <c:numCache>
                <c:formatCode>0</c:formatCode>
                <c:ptCount val="5"/>
                <c:pt idx="0">
                  <c:v>183.65971811627483</c:v>
                </c:pt>
                <c:pt idx="1">
                  <c:v>175.5400507766787</c:v>
                </c:pt>
                <c:pt idx="2">
                  <c:v>180.90822225511121</c:v>
                </c:pt>
                <c:pt idx="3">
                  <c:v>178.82725622413415</c:v>
                </c:pt>
                <c:pt idx="4">
                  <c:v>183.4474855403252</c:v>
                </c:pt>
              </c:numCache>
            </c:numRef>
          </c:val>
          <c:smooth val="0"/>
          <c:extLst>
            <c:ext xmlns:c16="http://schemas.microsoft.com/office/drawing/2014/chart" uri="{C3380CC4-5D6E-409C-BE32-E72D297353CC}">
              <c16:uniqueId val="{00000001-6290-4F66-9647-6ADB87BBAA07}"/>
            </c:ext>
          </c:extLst>
        </c:ser>
        <c:ser>
          <c:idx val="0"/>
          <c:order val="2"/>
          <c:tx>
            <c:strRef>
              <c:f>'16'!$E$6:$F$6</c:f>
              <c:strCache>
                <c:ptCount val="1"/>
                <c:pt idx="0">
                  <c:v>Fuerte</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'16'!$F$8:$F$12</c:f>
              <c:numCache>
                <c:formatCode>0</c:formatCode>
                <c:ptCount val="5"/>
                <c:pt idx="0">
                  <c:v>184.80553416970579</c:v>
                </c:pt>
                <c:pt idx="1">
                  <c:v>178.68528373147078</c:v>
                </c:pt>
                <c:pt idx="2">
                  <c:v>181.8409388750967</c:v>
                </c:pt>
                <c:pt idx="3">
                  <c:v>182.70422524058787</c:v>
                </c:pt>
                <c:pt idx="4">
                  <c:v>183.4474855403252</c:v>
                </c:pt>
              </c:numCache>
            </c:numRef>
          </c:val>
          <c:smooth val="0"/>
          <c:extLst>
            <c:ext xmlns:c16="http://schemas.microsoft.com/office/drawing/2014/chart" uri="{C3380CC4-5D6E-409C-BE32-E72D297353CC}">
              <c16:uniqueId val="{00000002-6290-4F66-9647-6ADB87BBAA07}"/>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0"/>
      </c:catAx>
      <c:valAx>
        <c:axId val="98411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2019</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lineChart>
        <c:grouping val="standard"/>
        <c:varyColors val="0"/>
        <c:ser>
          <c:idx val="5"/>
          <c:order val="0"/>
          <c:tx>
            <c:strRef>
              <c:f>'18'!$G$6</c:f>
              <c:strCache>
                <c:ptCount val="1"/>
                <c:pt idx="0">
                  <c:v>Fuerte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'18'!$H$8:$H$12</c:f>
              <c:numCache>
                <c:formatCode>0</c:formatCode>
                <c:ptCount val="5"/>
                <c:pt idx="0">
                  <c:v>178.20300643722803</c:v>
                </c:pt>
                <c:pt idx="1">
                  <c:v>177.2689014689015</c:v>
                </c:pt>
                <c:pt idx="2">
                  <c:v>168.81100082712987</c:v>
                </c:pt>
                <c:pt idx="3">
                  <c:v>167.33333333333331</c:v>
                </c:pt>
                <c:pt idx="4">
                  <c:v>170.91935483870967</c:v>
                </c:pt>
              </c:numCache>
            </c:numRef>
          </c:val>
          <c:smooth val="0"/>
          <c:extLst>
            <c:ext xmlns:c16="http://schemas.microsoft.com/office/drawing/2014/chart" uri="{C3380CC4-5D6E-409C-BE32-E72D297353CC}">
              <c16:uniqueId val="{00000000-04A0-4971-8DE5-8425A9B76861}"/>
            </c:ext>
          </c:extLst>
        </c:ser>
        <c:ser>
          <c:idx val="0"/>
          <c:order val="1"/>
          <c:tx>
            <c:strRef>
              <c:f>'18'!$E$6</c:f>
              <c:strCache>
                <c:ptCount val="1"/>
                <c:pt idx="0">
                  <c:v>Intermedio</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'18'!$F$8:$F$12</c:f>
              <c:numCache>
                <c:formatCode>0</c:formatCode>
                <c:ptCount val="5"/>
                <c:pt idx="0">
                  <c:v>174.96256443838436</c:v>
                </c:pt>
                <c:pt idx="1">
                  <c:v>175.29707341269841</c:v>
                </c:pt>
                <c:pt idx="2">
                  <c:v>172.14569892473122</c:v>
                </c:pt>
                <c:pt idx="3">
                  <c:v>176.1989417989418</c:v>
                </c:pt>
                <c:pt idx="4">
                  <c:v>172.44976958525345</c:v>
                </c:pt>
              </c:numCache>
            </c:numRef>
          </c:val>
          <c:smooth val="0"/>
          <c:extLst>
            <c:ext xmlns:c16="http://schemas.microsoft.com/office/drawing/2014/chart" uri="{C3380CC4-5D6E-409C-BE32-E72D297353CC}">
              <c16:uniqueId val="{00000001-04A0-4971-8DE5-8425A9B76861}"/>
            </c:ext>
          </c:extLst>
        </c:ser>
        <c:ser>
          <c:idx val="1"/>
          <c:order val="2"/>
          <c:tx>
            <c:strRef>
              <c:f>'18'!$C$6</c:f>
              <c:strCache>
                <c:ptCount val="1"/>
                <c:pt idx="0">
                  <c:v>Suave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'18'!$D$8:$D$12</c:f>
              <c:numCache>
                <c:formatCode>0</c:formatCode>
                <c:ptCount val="5"/>
                <c:pt idx="0">
                  <c:v>170.17189501676495</c:v>
                </c:pt>
                <c:pt idx="1">
                  <c:v>169.91566227706605</c:v>
                </c:pt>
                <c:pt idx="2">
                  <c:v>167.66961838498844</c:v>
                </c:pt>
                <c:pt idx="3">
                  <c:v>157.5</c:v>
                </c:pt>
                <c:pt idx="4">
                  <c:v>163</c:v>
                </c:pt>
              </c:numCache>
            </c:numRef>
          </c:val>
          <c:smooth val="0"/>
          <c:extLst>
            <c:ext xmlns:c16="http://schemas.microsoft.com/office/drawing/2014/chart" uri="{C3380CC4-5D6E-409C-BE32-E72D297353CC}">
              <c16:uniqueId val="{00000002-04A0-4971-8DE5-8425A9B76861}"/>
            </c:ext>
          </c:extLst>
        </c:ser>
        <c:dLbls>
          <c:showLegendKey val="0"/>
          <c:showVal val="0"/>
          <c:showCatName val="0"/>
          <c:showSerName val="0"/>
          <c:showPercent val="0"/>
          <c:showBubbleSize val="0"/>
        </c:dLbls>
        <c:smooth val="0"/>
        <c:axId val="244237312"/>
        <c:axId val="244178944"/>
      </c:lineChart>
      <c:catAx>
        <c:axId val="2442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1"/>
        <c:lblAlgn val="ctr"/>
        <c:lblOffset val="100"/>
        <c:noMultiLvlLbl val="0"/>
      </c:catAx>
      <c:valAx>
        <c:axId val="244178944"/>
        <c:scaling>
          <c:orientation val="minMax"/>
          <c:min val="13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60959</xdr:colOff>
      <xdr:row>0</xdr:row>
      <xdr:rowOff>142875</xdr:rowOff>
    </xdr:from>
    <xdr:to>
      <xdr:col>1</xdr:col>
      <xdr:colOff>515302</xdr:colOff>
      <xdr:row>5</xdr:row>
      <xdr:rowOff>180975</xdr:rowOff>
    </xdr:to>
    <xdr:pic>
      <xdr:nvPicPr>
        <xdr:cNvPr id="5" name="Imagen 4">
          <a:extLst>
            <a:ext uri="{FF2B5EF4-FFF2-40B4-BE49-F238E27FC236}">
              <a16:creationId xmlns:a16="http://schemas.microsoft.com/office/drawing/2014/main" id="{3F579069-C9C0-480C-A3DE-8C4D4B9AFF2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18" y="142875"/>
          <a:ext cx="2280286" cy="11334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76200</xdr:colOff>
      <xdr:row>22</xdr:row>
      <xdr:rowOff>114300</xdr:rowOff>
    </xdr:from>
    <xdr:to>
      <xdr:col>10</xdr:col>
      <xdr:colOff>590550</xdr:colOff>
      <xdr:row>37</xdr:row>
      <xdr:rowOff>133350</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20</xdr:row>
      <xdr:rowOff>152400</xdr:rowOff>
    </xdr:from>
    <xdr:to>
      <xdr:col>11</xdr:col>
      <xdr:colOff>9525</xdr:colOff>
      <xdr:row>32</xdr:row>
      <xdr:rowOff>114300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495300</xdr:colOff>
      <xdr:row>27</xdr:row>
      <xdr:rowOff>552450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57150</xdr:colOff>
      <xdr:row>24</xdr:row>
      <xdr:rowOff>28575</xdr:rowOff>
    </xdr:from>
    <xdr:to>
      <xdr:col>7</xdr:col>
      <xdr:colOff>733425</xdr:colOff>
      <xdr:row>46</xdr:row>
      <xdr:rowOff>76200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167640</xdr:colOff>
      <xdr:row>1</xdr:row>
      <xdr:rowOff>38100</xdr:rowOff>
    </xdr:from>
    <xdr:to>
      <xdr:col>12</xdr:col>
      <xdr:colOff>510540</xdr:colOff>
      <xdr:row>21</xdr:row>
      <xdr:rowOff>85725</xdr:rowOff>
    </xdr:to>
    <xdr:graphicFrame macro="">
      <xdr:nvGraphicFramePr>
        <xdr:cNvPr id="16100" name="Gráfico 2">
          <a:extLst>
            <a:ext uri="{FF2B5EF4-FFF2-40B4-BE49-F238E27FC236}">
              <a16:creationId xmlns:a16="http://schemas.microsoft.com/office/drawing/2014/main" id="{077D92BD-6234-4202-835C-6E54B310A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9525</xdr:colOff>
      <xdr:row>18</xdr:row>
      <xdr:rowOff>9525</xdr:rowOff>
    </xdr:from>
    <xdr:to>
      <xdr:col>6</xdr:col>
      <xdr:colOff>1085850</xdr:colOff>
      <xdr:row>33</xdr:row>
      <xdr:rowOff>142875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447675</xdr:colOff>
      <xdr:row>40</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0</xdr:colOff>
      <xdr:row>34</xdr:row>
      <xdr:rowOff>85725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20</xdr:row>
      <xdr:rowOff>47625</xdr:rowOff>
    </xdr:from>
    <xdr:to>
      <xdr:col>6</xdr:col>
      <xdr:colOff>981075</xdr:colOff>
      <xdr:row>42</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21</xdr:row>
      <xdr:rowOff>28575</xdr:rowOff>
    </xdr:from>
    <xdr:to>
      <xdr:col>7</xdr:col>
      <xdr:colOff>0</xdr:colOff>
      <xdr:row>38</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57150</xdr:rowOff>
    </xdr:from>
    <xdr:to>
      <xdr:col>4</xdr:col>
      <xdr:colOff>1333500</xdr:colOff>
      <xdr:row>21</xdr:row>
      <xdr:rowOff>95250</xdr:rowOff>
    </xdr:to>
    <xdr:graphicFrame macro="">
      <xdr:nvGraphicFramePr>
        <xdr:cNvPr id="28388" name="Gráfico 1">
          <a:extLst>
            <a:ext uri="{FF2B5EF4-FFF2-40B4-BE49-F238E27FC236}">
              <a16:creationId xmlns:a16="http://schemas.microsoft.com/office/drawing/2014/main" id="{286FA8DE-5C15-47C1-BF1B-821AD053C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0.00368</cdr:x>
      <cdr:y>0.94625</cdr:y>
    </cdr:from>
    <cdr:to>
      <cdr:x>0.00368</cdr:x>
      <cdr:y>0.94818</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6999"/>
          <a:ext cx="4643721" cy="193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0</xdr:colOff>
      <xdr:row>15</xdr:row>
      <xdr:rowOff>114300</xdr:rowOff>
    </xdr:from>
    <xdr:to>
      <xdr:col>6</xdr:col>
      <xdr:colOff>1000125</xdr:colOff>
      <xdr:row>34</xdr:row>
      <xdr:rowOff>133350</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17</xdr:row>
      <xdr:rowOff>133350</xdr:rowOff>
    </xdr:from>
    <xdr:to>
      <xdr:col>4</xdr:col>
      <xdr:colOff>1590675</xdr:colOff>
      <xdr:row>40</xdr:row>
      <xdr:rowOff>19050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xdr:colOff>
      <xdr:row>16</xdr:row>
      <xdr:rowOff>485775</xdr:rowOff>
    </xdr:from>
    <xdr:to>
      <xdr:col>6</xdr:col>
      <xdr:colOff>933450</xdr:colOff>
      <xdr:row>35</xdr:row>
      <xdr:rowOff>152400</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0</xdr:colOff>
      <xdr:row>22</xdr:row>
      <xdr:rowOff>133350</xdr:rowOff>
    </xdr:from>
    <xdr:to>
      <xdr:col>13</xdr:col>
      <xdr:colOff>38100</xdr:colOff>
      <xdr:row>39</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30</xdr:row>
      <xdr:rowOff>647700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0.90782</cdr:y>
    </cdr:from>
    <cdr:to>
      <cdr:x>0.817</cdr:x>
      <cdr:y>0.99576</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17</xdr:row>
      <xdr:rowOff>76200</xdr:rowOff>
    </xdr:from>
    <xdr:to>
      <xdr:col>7</xdr:col>
      <xdr:colOff>28575</xdr:colOff>
      <xdr:row>34</xdr:row>
      <xdr:rowOff>123825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0.00138</cdr:x>
      <cdr:y>0.9077</cdr:y>
    </cdr:from>
    <cdr:to>
      <cdr:x>0.8119</cdr:x>
      <cdr:y>0.98342</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9525" y="3674493"/>
          <a:ext cx="5581707" cy="306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*Costo promedio de las importaciones efectuadas en mayo de 2019.</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7</xdr:col>
      <xdr:colOff>866775</xdr:colOff>
      <xdr:row>32</xdr:row>
      <xdr:rowOff>95250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28575</xdr:colOff>
      <xdr:row>20</xdr:row>
      <xdr:rowOff>104775</xdr:rowOff>
    </xdr:from>
    <xdr:to>
      <xdr:col>8</xdr:col>
      <xdr:colOff>895350</xdr:colOff>
      <xdr:row>40</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163830</xdr:colOff>
      <xdr:row>1</xdr:row>
      <xdr:rowOff>49530</xdr:rowOff>
    </xdr:from>
    <xdr:to>
      <xdr:col>5</xdr:col>
      <xdr:colOff>0</xdr:colOff>
      <xdr:row>22</xdr:row>
      <xdr:rowOff>152400</xdr:rowOff>
    </xdr:to>
    <xdr:graphicFrame macro="">
      <xdr:nvGraphicFramePr>
        <xdr:cNvPr id="21038536"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19</xdr:row>
      <xdr:rowOff>99059</xdr:rowOff>
    </xdr:from>
    <xdr:to>
      <xdr:col>3</xdr:col>
      <xdr:colOff>468630</xdr:colOff>
      <xdr:row>22</xdr:row>
      <xdr:rowOff>28575</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342900" y="3356609"/>
          <a:ext cx="3088005"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0.02537</cdr:x>
      <cdr:y>0.9284</cdr:y>
    </cdr:from>
    <cdr:to>
      <cdr:x>0.71623</cdr:x>
      <cdr:y>0.97214</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203200" y="4205966"/>
          <a:ext cx="5290563" cy="19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4</xdr:col>
      <xdr:colOff>1619250</xdr:colOff>
      <xdr:row>36</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7"/>
  <sheetViews>
    <sheetView showFormulas="1" tabSelected="1" zoomScaleNormal="100" workbookViewId="0">
      <selection activeCell="F51" sqref="F51"/>
    </sheetView>
  </sheetViews>
  <sheetFormatPr baseColWidth="10" defaultRowHeight="17.399999999999999"/>
  <cols>
    <col min="1" max="4" width="6.921875" customWidth="1"/>
    <col min="5" max="5" width="6.69140625" customWidth="1"/>
  </cols>
  <sheetData>
    <row r="1" spans="1:5">
      <c r="A1" s="507"/>
      <c r="B1" s="508"/>
      <c r="C1" s="508"/>
      <c r="D1" s="508"/>
      <c r="E1" s="508"/>
    </row>
    <row r="2" spans="1:5">
      <c r="A2" s="508"/>
      <c r="B2" s="508"/>
      <c r="C2" s="508"/>
      <c r="D2" s="508"/>
      <c r="E2" s="508"/>
    </row>
    <row r="3" spans="1:5">
      <c r="B3" s="508"/>
      <c r="C3" s="508"/>
      <c r="D3" s="508"/>
      <c r="E3" s="508"/>
    </row>
    <row r="4" spans="1:5">
      <c r="A4" s="508"/>
      <c r="B4" s="508"/>
      <c r="C4" s="508"/>
      <c r="D4" s="509"/>
      <c r="E4" s="508"/>
    </row>
    <row r="5" spans="1:5">
      <c r="A5" s="507"/>
      <c r="C5" s="508"/>
      <c r="D5" s="510"/>
      <c r="E5" s="508"/>
    </row>
    <row r="6" spans="1:5">
      <c r="A6" s="507"/>
      <c r="B6" s="508"/>
      <c r="C6" s="508"/>
      <c r="D6" s="508"/>
      <c r="E6" s="508"/>
    </row>
    <row r="7" spans="1:5">
      <c r="A7" s="507"/>
      <c r="B7" s="508"/>
      <c r="C7" s="508"/>
      <c r="D7" s="508"/>
      <c r="E7" s="508"/>
    </row>
    <row r="8" spans="1:5">
      <c r="A8" s="508"/>
      <c r="B8" s="508"/>
      <c r="C8" s="508"/>
      <c r="D8" s="509"/>
      <c r="E8" s="508"/>
    </row>
    <row r="9" spans="1:5">
      <c r="A9" s="511"/>
      <c r="B9" s="508"/>
      <c r="C9" s="508"/>
      <c r="D9" s="508"/>
      <c r="E9" s="508"/>
    </row>
    <row r="10" spans="1:5">
      <c r="A10" s="507"/>
      <c r="B10" s="508"/>
      <c r="C10" s="508"/>
      <c r="D10" s="508"/>
      <c r="E10" s="508"/>
    </row>
    <row r="11" spans="1:5">
      <c r="A11" s="507"/>
      <c r="B11" s="508"/>
      <c r="C11" s="508"/>
      <c r="D11" s="508"/>
      <c r="E11" s="508"/>
    </row>
    <row r="12" spans="1:5">
      <c r="A12" s="507"/>
      <c r="B12" s="508"/>
      <c r="C12" s="508"/>
      <c r="D12" s="508"/>
      <c r="E12" s="508"/>
    </row>
    <row r="13" spans="1:5">
      <c r="A13" s="507"/>
      <c r="B13" s="508"/>
      <c r="C13" s="508"/>
      <c r="D13" s="508"/>
      <c r="E13" s="508"/>
    </row>
    <row r="14" spans="1:5">
      <c r="A14" s="507"/>
      <c r="B14" s="508"/>
      <c r="C14" s="508"/>
      <c r="D14" s="508"/>
      <c r="E14" s="508"/>
    </row>
    <row r="15" spans="1:5">
      <c r="A15" s="507"/>
      <c r="B15" s="508"/>
      <c r="C15" s="508"/>
      <c r="D15" s="508"/>
      <c r="E15" s="508"/>
    </row>
    <row r="16" spans="1:5">
      <c r="A16" s="507"/>
      <c r="B16" s="508"/>
      <c r="C16" s="508"/>
      <c r="D16" s="508"/>
      <c r="E16" s="508"/>
    </row>
    <row r="17" spans="1:5">
      <c r="A17" s="507"/>
      <c r="B17" s="508"/>
      <c r="C17" s="508"/>
      <c r="D17" s="508"/>
      <c r="E17" s="508"/>
    </row>
    <row r="18" spans="1:5" ht="19.350000000000001" customHeight="1">
      <c r="A18" s="978" t="s">
        <v>374</v>
      </c>
      <c r="B18" s="978"/>
      <c r="C18" s="978"/>
      <c r="D18" s="978"/>
      <c r="E18" s="978"/>
    </row>
    <row r="19" spans="1:5" ht="19.8">
      <c r="A19" s="508"/>
      <c r="B19" s="508"/>
      <c r="C19" s="979"/>
      <c r="D19" s="979"/>
      <c r="E19" s="979"/>
    </row>
    <row r="20" spans="1:5">
      <c r="A20" s="508"/>
      <c r="B20" s="508"/>
      <c r="C20" s="508"/>
      <c r="D20" s="508"/>
      <c r="E20" s="508"/>
    </row>
    <row r="21" spans="1:5">
      <c r="A21" s="508"/>
      <c r="B21" s="508"/>
      <c r="C21" s="508"/>
      <c r="D21" s="512"/>
      <c r="E21" s="508"/>
    </row>
    <row r="22" spans="1:5">
      <c r="A22" s="980"/>
      <c r="B22" s="980"/>
      <c r="C22" s="980"/>
      <c r="D22" s="980"/>
      <c r="E22" s="980"/>
    </row>
    <row r="23" spans="1:5">
      <c r="A23" s="508"/>
      <c r="B23" s="508"/>
      <c r="C23" s="508"/>
      <c r="D23" s="508"/>
      <c r="E23" s="508"/>
    </row>
    <row r="24" spans="1:5">
      <c r="A24" s="507"/>
      <c r="B24" s="508"/>
      <c r="C24" s="508"/>
      <c r="D24" s="508"/>
      <c r="E24" s="508"/>
    </row>
    <row r="25" spans="1:5">
      <c r="A25" s="507"/>
      <c r="B25" s="508"/>
      <c r="C25" s="508"/>
      <c r="D25" s="509"/>
      <c r="E25" s="508"/>
    </row>
    <row r="26" spans="1:5">
      <c r="A26" s="513"/>
      <c r="B26" s="514"/>
      <c r="C26" s="514"/>
      <c r="D26" s="512"/>
      <c r="E26" s="514"/>
    </row>
    <row r="27" spans="1:5">
      <c r="B27" s="514"/>
      <c r="C27" s="514"/>
      <c r="D27" s="514"/>
      <c r="E27" s="514"/>
    </row>
    <row r="28" spans="1:5">
      <c r="A28" s="507"/>
      <c r="B28" s="508"/>
      <c r="C28" s="508"/>
      <c r="D28" s="508"/>
      <c r="E28" s="508"/>
    </row>
    <row r="29" spans="1:5">
      <c r="A29" s="507"/>
      <c r="B29" s="508"/>
      <c r="C29" s="508"/>
      <c r="D29" s="508"/>
      <c r="E29" s="508"/>
    </row>
    <row r="30" spans="1:5">
      <c r="A30" s="507"/>
      <c r="B30" s="508"/>
      <c r="C30" s="508"/>
      <c r="D30" s="509"/>
      <c r="E30" s="508"/>
    </row>
    <row r="31" spans="1:5">
      <c r="A31" s="507"/>
      <c r="B31" s="508"/>
      <c r="C31" s="508"/>
      <c r="D31" s="508"/>
      <c r="E31" s="508"/>
    </row>
    <row r="32" spans="1:5">
      <c r="A32" s="507"/>
      <c r="B32" s="508"/>
      <c r="C32" s="508"/>
      <c r="D32" s="508"/>
      <c r="E32" s="508"/>
    </row>
    <row r="33" spans="1:5">
      <c r="A33" s="507"/>
      <c r="B33" s="508"/>
      <c r="C33" s="508"/>
      <c r="D33" s="508"/>
      <c r="E33" s="508"/>
    </row>
    <row r="34" spans="1:5">
      <c r="A34" s="507"/>
      <c r="B34" s="508"/>
      <c r="C34" s="508"/>
      <c r="D34" s="508"/>
      <c r="E34" s="508"/>
    </row>
    <row r="35" spans="1:5">
      <c r="A35" s="515"/>
      <c r="B35" s="515"/>
      <c r="C35" s="515"/>
      <c r="D35" s="515"/>
      <c r="E35" s="515"/>
    </row>
    <row r="36" spans="1:5">
      <c r="A36" s="515"/>
      <c r="B36" s="515"/>
      <c r="C36" s="515"/>
      <c r="D36" s="515"/>
      <c r="E36" s="515"/>
    </row>
    <row r="37" spans="1:5">
      <c r="A37" s="507"/>
      <c r="B37" s="508"/>
      <c r="C37" s="508"/>
      <c r="D37" s="508"/>
      <c r="E37" s="508"/>
    </row>
    <row r="38" spans="1:5">
      <c r="A38" s="507"/>
      <c r="B38" s="508"/>
      <c r="C38" s="508"/>
      <c r="D38" s="508"/>
      <c r="E38" s="508"/>
    </row>
    <row r="39" spans="1:5">
      <c r="A39" s="507"/>
      <c r="B39" s="508"/>
      <c r="C39" s="508"/>
      <c r="D39" s="508"/>
      <c r="E39" s="508"/>
    </row>
    <row r="40" spans="1:5">
      <c r="A40" s="516"/>
      <c r="B40" s="508"/>
      <c r="C40" s="516"/>
      <c r="D40" s="517"/>
      <c r="E40" s="508"/>
    </row>
    <row r="41" spans="1:5">
      <c r="A41" s="507"/>
      <c r="B41" s="982" t="s">
        <v>600</v>
      </c>
      <c r="C41" s="982"/>
      <c r="D41" s="982"/>
      <c r="E41" s="894"/>
    </row>
    <row r="42" spans="1:5">
      <c r="A42" s="515"/>
      <c r="B42" s="515"/>
      <c r="E42" s="508"/>
    </row>
    <row r="43" spans="1:5">
      <c r="A43" s="515"/>
      <c r="B43" s="515"/>
      <c r="C43" s="515"/>
      <c r="D43" s="515"/>
      <c r="E43" s="515"/>
    </row>
    <row r="44" spans="1:5">
      <c r="A44" s="515"/>
      <c r="B44" s="515"/>
      <c r="C44" s="515"/>
      <c r="D44" s="515"/>
      <c r="E44" s="515"/>
    </row>
    <row r="45" spans="1:5">
      <c r="A45" s="515"/>
      <c r="B45" s="515"/>
      <c r="C45" s="515"/>
      <c r="D45" s="515"/>
      <c r="E45" s="515"/>
    </row>
    <row r="46" spans="1:5">
      <c r="A46" s="515"/>
      <c r="B46" s="515"/>
      <c r="C46" s="515"/>
      <c r="D46" s="515"/>
      <c r="E46" s="515"/>
    </row>
    <row r="47" spans="1:5">
      <c r="A47" s="515"/>
      <c r="B47" s="515"/>
      <c r="C47" s="515"/>
      <c r="D47" s="515"/>
      <c r="E47" s="515"/>
    </row>
    <row r="48" spans="1:5">
      <c r="A48" s="515"/>
      <c r="B48" s="515"/>
      <c r="C48" s="515"/>
      <c r="D48" s="515"/>
      <c r="E48" s="515"/>
    </row>
    <row r="49" spans="1:6">
      <c r="A49" s="515"/>
      <c r="B49" s="515"/>
      <c r="C49" s="515"/>
      <c r="D49" s="515"/>
      <c r="E49" s="515"/>
    </row>
    <row r="50" spans="1:6">
      <c r="A50" s="515"/>
      <c r="B50" s="515"/>
      <c r="C50" s="515"/>
      <c r="D50" s="515"/>
      <c r="E50" s="515"/>
    </row>
    <row r="51" spans="1:6">
      <c r="A51" s="981" t="s">
        <v>479</v>
      </c>
      <c r="B51" s="981"/>
      <c r="C51" s="981"/>
      <c r="D51" s="981"/>
      <c r="E51" s="981"/>
      <c r="F51" s="518"/>
    </row>
    <row r="52" spans="1:6" ht="48" customHeight="1">
      <c r="A52" s="974" t="s">
        <v>601</v>
      </c>
      <c r="B52" s="975"/>
      <c r="C52" s="975"/>
      <c r="D52" s="975"/>
      <c r="E52" s="975"/>
      <c r="F52" s="519"/>
    </row>
    <row r="53" spans="1:6">
      <c r="A53" s="976" t="s">
        <v>408</v>
      </c>
      <c r="B53" s="976"/>
      <c r="C53" s="976"/>
      <c r="D53" s="976"/>
      <c r="E53" s="976"/>
    </row>
    <row r="54" spans="1:6">
      <c r="A54" s="976" t="s">
        <v>424</v>
      </c>
      <c r="B54" s="976"/>
      <c r="C54" s="976"/>
      <c r="D54" s="976"/>
      <c r="E54" s="976"/>
    </row>
    <row r="55" spans="1:6">
      <c r="A55" s="976" t="s">
        <v>425</v>
      </c>
      <c r="B55" s="976"/>
      <c r="C55" s="976"/>
      <c r="D55" s="976"/>
      <c r="E55" s="976"/>
    </row>
    <row r="57" spans="1:6">
      <c r="A57" s="976"/>
      <c r="B57" s="976"/>
      <c r="C57" s="976"/>
      <c r="D57" s="976"/>
      <c r="E57" s="976"/>
    </row>
    <row r="58" spans="1:6">
      <c r="A58" s="976" t="s">
        <v>382</v>
      </c>
      <c r="B58" s="976"/>
      <c r="C58" s="976"/>
      <c r="D58" s="976"/>
      <c r="E58" s="976"/>
    </row>
    <row r="59" spans="1:6">
      <c r="A59" s="515"/>
      <c r="B59" s="515"/>
      <c r="C59" s="515"/>
      <c r="D59" s="515"/>
      <c r="E59" s="515"/>
    </row>
    <row r="60" spans="1:6">
      <c r="A60" s="515"/>
      <c r="B60" s="515"/>
      <c r="C60" s="515"/>
      <c r="D60" s="515"/>
      <c r="E60" s="515"/>
    </row>
    <row r="61" spans="1:6">
      <c r="A61" s="977" t="s">
        <v>41</v>
      </c>
      <c r="B61" s="977"/>
      <c r="C61" s="977"/>
      <c r="D61" s="977"/>
      <c r="E61" s="977"/>
    </row>
    <row r="62" spans="1:6">
      <c r="A62" s="976" t="s">
        <v>42</v>
      </c>
      <c r="B62" s="976"/>
      <c r="C62" s="976"/>
      <c r="D62" s="976"/>
      <c r="E62" s="976"/>
    </row>
    <row r="63" spans="1:6">
      <c r="A63" s="515"/>
      <c r="B63" s="515"/>
      <c r="C63" s="515"/>
      <c r="D63" s="515"/>
      <c r="E63" s="515"/>
    </row>
    <row r="64" spans="1:6">
      <c r="A64" s="515"/>
      <c r="B64" s="515"/>
      <c r="C64" s="515"/>
      <c r="D64" s="515"/>
      <c r="E64" s="515"/>
    </row>
    <row r="65" spans="1:5">
      <c r="A65" s="515"/>
      <c r="B65" s="515"/>
      <c r="C65" s="515"/>
      <c r="D65" s="515"/>
      <c r="E65" s="515"/>
    </row>
    <row r="66" spans="1:5">
      <c r="A66" s="515"/>
      <c r="B66" s="515"/>
      <c r="C66" s="515"/>
      <c r="D66" s="515"/>
      <c r="E66" s="515"/>
    </row>
    <row r="67" spans="1:5">
      <c r="A67" s="520"/>
      <c r="B67" s="515"/>
      <c r="C67" s="515"/>
      <c r="D67" s="515"/>
      <c r="E67" s="515"/>
    </row>
    <row r="68" spans="1:5">
      <c r="A68" s="972" t="s">
        <v>483</v>
      </c>
      <c r="B68" s="972"/>
      <c r="C68" s="972"/>
      <c r="D68" s="972"/>
      <c r="E68" s="972"/>
    </row>
    <row r="69" spans="1:5">
      <c r="A69" s="972" t="s">
        <v>484</v>
      </c>
      <c r="B69" s="972"/>
      <c r="C69" s="972"/>
      <c r="D69" s="972"/>
      <c r="E69" s="972"/>
    </row>
    <row r="70" spans="1:5">
      <c r="A70" s="520"/>
      <c r="B70" s="515"/>
      <c r="C70" s="515"/>
      <c r="D70" s="515"/>
      <c r="E70" s="515"/>
    </row>
    <row r="71" spans="1:5">
      <c r="A71" s="520"/>
      <c r="B71" s="515"/>
      <c r="C71" s="515"/>
      <c r="D71" s="515"/>
      <c r="E71" s="515"/>
    </row>
    <row r="72" spans="1:5">
      <c r="A72" s="520"/>
      <c r="B72" s="515"/>
      <c r="C72" s="515"/>
      <c r="D72" s="515"/>
      <c r="E72" s="515"/>
    </row>
    <row r="73" spans="1:5">
      <c r="A73" s="973" t="s">
        <v>43</v>
      </c>
      <c r="B73" s="973"/>
      <c r="C73" s="973"/>
      <c r="D73" s="973"/>
      <c r="E73" s="973"/>
    </row>
    <row r="74" spans="1:5">
      <c r="A74" s="520"/>
      <c r="B74" s="515"/>
      <c r="C74" s="515"/>
      <c r="D74" s="515"/>
      <c r="E74" s="515"/>
    </row>
    <row r="75" spans="1:5">
      <c r="A75" s="520"/>
      <c r="B75" s="515"/>
      <c r="C75" s="515"/>
      <c r="D75" s="515"/>
      <c r="E75" s="515"/>
    </row>
    <row r="76" spans="1:5">
      <c r="A76" s="520"/>
      <c r="B76" s="515"/>
      <c r="C76" s="515"/>
      <c r="D76" s="515"/>
      <c r="E76" s="515"/>
    </row>
    <row r="77" spans="1:5">
      <c r="A77" s="520"/>
      <c r="B77" s="515"/>
      <c r="C77" s="515"/>
      <c r="D77" s="515"/>
      <c r="E77" s="515"/>
    </row>
    <row r="78" spans="1:5">
      <c r="A78" s="520"/>
      <c r="B78" s="515"/>
      <c r="C78" s="515"/>
      <c r="D78" s="515"/>
      <c r="E78" s="515"/>
    </row>
    <row r="79" spans="1:5">
      <c r="A79" s="521"/>
      <c r="B79" s="521"/>
      <c r="C79" s="515"/>
      <c r="D79" s="515"/>
      <c r="E79" s="515"/>
    </row>
    <row r="80" spans="1:5">
      <c r="A80" s="522" t="s">
        <v>16</v>
      </c>
      <c r="B80" s="515"/>
      <c r="C80" s="515"/>
      <c r="D80" s="515"/>
      <c r="E80" s="515"/>
    </row>
    <row r="81" spans="1:5">
      <c r="A81" s="522" t="s">
        <v>61</v>
      </c>
      <c r="B81" s="515"/>
      <c r="C81" s="515"/>
      <c r="D81" s="515"/>
      <c r="E81" s="515"/>
    </row>
    <row r="82" spans="1:5">
      <c r="A82" s="522" t="s">
        <v>62</v>
      </c>
      <c r="B82" s="515"/>
      <c r="C82" s="523"/>
      <c r="D82" s="524"/>
      <c r="E82" s="515"/>
    </row>
    <row r="83" spans="1:5">
      <c r="A83" s="525" t="s">
        <v>17</v>
      </c>
      <c r="B83" s="526"/>
      <c r="C83" s="515"/>
      <c r="D83" s="515"/>
      <c r="E83" s="515"/>
    </row>
    <row r="84" spans="1:5">
      <c r="A84" s="515"/>
      <c r="B84" s="515"/>
      <c r="C84" s="515"/>
      <c r="D84" s="515"/>
      <c r="E84" s="515"/>
    </row>
    <row r="85" spans="1:5">
      <c r="A85" s="90"/>
      <c r="B85" s="90"/>
      <c r="C85" s="90"/>
      <c r="D85" s="90"/>
      <c r="E85" s="90"/>
    </row>
    <row r="86" spans="1:5">
      <c r="A86" s="90"/>
      <c r="B86" s="90"/>
      <c r="C86" s="90"/>
      <c r="D86" s="90"/>
      <c r="E86" s="90"/>
    </row>
    <row r="87" spans="1:5">
      <c r="A87" s="90"/>
      <c r="B87" s="90"/>
      <c r="C87" s="90"/>
      <c r="D87" s="90"/>
      <c r="E87" s="90"/>
    </row>
  </sheetData>
  <mergeCells count="16">
    <mergeCell ref="A18:E18"/>
    <mergeCell ref="C19:E19"/>
    <mergeCell ref="A22:E22"/>
    <mergeCell ref="A51:E51"/>
    <mergeCell ref="A54:E54"/>
    <mergeCell ref="A53:E53"/>
    <mergeCell ref="B41:D41"/>
    <mergeCell ref="A68:E68"/>
    <mergeCell ref="A69:E69"/>
    <mergeCell ref="A73:E73"/>
    <mergeCell ref="A52:E52"/>
    <mergeCell ref="A55:E55"/>
    <mergeCell ref="A61:E61"/>
    <mergeCell ref="A62:E62"/>
    <mergeCell ref="A57:E57"/>
    <mergeCell ref="A58:E58"/>
  </mergeCells>
  <pageMargins left="0.19685039370078741" right="0.70866141732283472" top="0.31496062992125984" bottom="0.31496062992125984" header="0.31496062992125984" footer="0.23622047244094491"/>
  <pageSetup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B1:W54"/>
  <sheetViews>
    <sheetView zoomScaleNormal="100" zoomScaleSheetLayoutView="50" workbookViewId="0">
      <selection sqref="A1:H27"/>
    </sheetView>
  </sheetViews>
  <sheetFormatPr baseColWidth="10" defaultColWidth="10.921875" defaultRowHeight="13.2"/>
  <cols>
    <col min="1" max="1" width="2.15234375" style="178" customWidth="1"/>
    <col min="2" max="2" width="16.53515625" style="13" customWidth="1"/>
    <col min="3" max="3" width="14" style="13" customWidth="1"/>
    <col min="4" max="7" width="8.3828125" style="13" customWidth="1"/>
    <col min="8" max="8" width="3.53515625" style="13" customWidth="1"/>
    <col min="9" max="9" width="4.07421875" style="178" customWidth="1"/>
    <col min="10" max="10" width="14.15234375" style="178" customWidth="1"/>
    <col min="11" max="11" width="4.07421875" style="178" customWidth="1"/>
    <col min="12" max="16384" width="10.921875" style="178"/>
  </cols>
  <sheetData>
    <row r="1" spans="2:23">
      <c r="B1" s="1014" t="s">
        <v>75</v>
      </c>
      <c r="C1" s="1014"/>
      <c r="D1" s="1014"/>
      <c r="E1" s="1014"/>
      <c r="F1" s="1014"/>
      <c r="G1" s="1014"/>
      <c r="H1" s="1014"/>
    </row>
    <row r="2" spans="2:23">
      <c r="B2" s="67"/>
      <c r="C2" s="67"/>
      <c r="D2" s="67"/>
      <c r="E2" s="67"/>
      <c r="F2" s="67"/>
      <c r="G2" s="67"/>
      <c r="H2" s="67"/>
    </row>
    <row r="3" spans="2:23" ht="18" customHeight="1">
      <c r="B3" s="1050" t="s">
        <v>448</v>
      </c>
      <c r="C3" s="1050"/>
      <c r="D3" s="1051"/>
      <c r="E3" s="1051"/>
      <c r="F3" s="1051"/>
      <c r="G3" s="1051"/>
      <c r="H3" s="71"/>
    </row>
    <row r="4" spans="2:23" s="30" customFormat="1" ht="45" customHeight="1">
      <c r="B4" s="1016" t="s">
        <v>603</v>
      </c>
      <c r="C4" s="1052"/>
      <c r="D4" s="1052"/>
      <c r="E4" s="1052"/>
      <c r="F4" s="1052"/>
      <c r="G4" s="1052"/>
    </row>
    <row r="5" spans="2:23" s="30" customFormat="1" ht="15" customHeight="1">
      <c r="B5" s="1053" t="s">
        <v>174</v>
      </c>
      <c r="C5" s="1053"/>
      <c r="D5" s="1054" t="s">
        <v>604</v>
      </c>
      <c r="E5" s="1053"/>
      <c r="F5" s="1053"/>
      <c r="G5" s="1053"/>
    </row>
    <row r="6" spans="2:23" s="30" customFormat="1" ht="17.25" customHeight="1">
      <c r="B6" s="1053"/>
      <c r="C6" s="1053"/>
      <c r="D6" s="942" t="s">
        <v>605</v>
      </c>
      <c r="E6" s="942" t="s">
        <v>605</v>
      </c>
      <c r="F6" s="942" t="s">
        <v>607</v>
      </c>
      <c r="G6" s="942" t="s">
        <v>607</v>
      </c>
    </row>
    <row r="7" spans="2:23" s="30" customFormat="1" ht="15.75" customHeight="1">
      <c r="B7" s="1034" t="s">
        <v>175</v>
      </c>
      <c r="C7" s="1034"/>
      <c r="D7" s="943">
        <v>85</v>
      </c>
      <c r="E7" s="946">
        <v>60</v>
      </c>
      <c r="F7" s="946">
        <v>70</v>
      </c>
      <c r="G7" s="948">
        <v>50</v>
      </c>
    </row>
    <row r="8" spans="2:23" s="30" customFormat="1" ht="15.75" customHeight="1">
      <c r="B8" s="1033" t="s">
        <v>99</v>
      </c>
      <c r="C8" s="1034"/>
      <c r="D8" s="944">
        <v>60200</v>
      </c>
      <c r="E8" s="947">
        <v>53200</v>
      </c>
      <c r="F8" s="947">
        <v>47600</v>
      </c>
      <c r="G8" s="941">
        <v>33600</v>
      </c>
    </row>
    <row r="9" spans="2:23" s="13" customFormat="1" ht="15.75" customHeight="1">
      <c r="B9" s="1033" t="s">
        <v>100</v>
      </c>
      <c r="C9" s="1034"/>
      <c r="D9" s="944">
        <v>309100</v>
      </c>
      <c r="E9" s="947">
        <v>281600</v>
      </c>
      <c r="F9" s="947">
        <v>263800</v>
      </c>
      <c r="G9" s="941">
        <v>249800</v>
      </c>
      <c r="I9" s="197"/>
      <c r="J9" s="198"/>
      <c r="K9" s="193"/>
      <c r="L9" s="193"/>
      <c r="M9" s="193"/>
      <c r="N9" s="193"/>
      <c r="O9" s="193"/>
      <c r="P9" s="193"/>
      <c r="Q9" s="193"/>
      <c r="R9" s="193"/>
      <c r="S9" s="193"/>
    </row>
    <row r="10" spans="2:23" s="13" customFormat="1" ht="15.75" customHeight="1">
      <c r="B10" s="1033" t="s">
        <v>73</v>
      </c>
      <c r="C10" s="1034"/>
      <c r="D10" s="944">
        <v>641480</v>
      </c>
      <c r="E10" s="947">
        <v>422600</v>
      </c>
      <c r="F10" s="947">
        <v>565470</v>
      </c>
      <c r="G10" s="941">
        <v>419970</v>
      </c>
      <c r="I10" s="197"/>
      <c r="J10" s="198"/>
      <c r="K10" s="193"/>
      <c r="L10" s="193"/>
      <c r="M10" s="193"/>
      <c r="N10" s="193"/>
      <c r="O10" s="193"/>
      <c r="P10" s="193"/>
      <c r="Q10" s="193"/>
      <c r="R10" s="193"/>
      <c r="S10" s="193"/>
    </row>
    <row r="11" spans="2:23" s="13" customFormat="1" ht="15.75" customHeight="1">
      <c r="B11" s="1035" t="s">
        <v>170</v>
      </c>
      <c r="C11" s="1036"/>
      <c r="D11" s="944">
        <f>50539+71639</f>
        <v>122178</v>
      </c>
      <c r="E11" s="947">
        <f>37870+53681</f>
        <v>91551</v>
      </c>
      <c r="F11" s="947">
        <f>43844+62148</f>
        <v>105992</v>
      </c>
      <c r="G11" s="941">
        <f>35169+49851</f>
        <v>85020</v>
      </c>
      <c r="I11" s="197"/>
      <c r="J11" s="198"/>
      <c r="K11" s="193"/>
      <c r="L11" s="193"/>
      <c r="M11" s="193"/>
      <c r="N11" s="193"/>
      <c r="O11" s="193"/>
      <c r="P11" s="193"/>
      <c r="Q11" s="193"/>
      <c r="R11" s="193"/>
      <c r="S11" s="193"/>
    </row>
    <row r="12" spans="2:23" ht="15.75" customHeight="1">
      <c r="B12" s="1033" t="s">
        <v>101</v>
      </c>
      <c r="C12" s="1034"/>
      <c r="D12" s="944">
        <f>SUM(D8:D11)</f>
        <v>1132958</v>
      </c>
      <c r="E12" s="947">
        <f>SUM(E8:E11)</f>
        <v>848951</v>
      </c>
      <c r="F12" s="947">
        <f>SUM(F8:F11)</f>
        <v>982862</v>
      </c>
      <c r="G12" s="947">
        <f>SUM(G8:G11)</f>
        <v>788390</v>
      </c>
      <c r="I12" s="192"/>
      <c r="J12" s="187"/>
      <c r="K12" s="194"/>
      <c r="L12" s="194"/>
      <c r="M12" s="194"/>
      <c r="N12" s="194"/>
      <c r="O12" s="194"/>
      <c r="P12" s="194"/>
      <c r="Q12" s="194"/>
      <c r="R12" s="194"/>
      <c r="S12" s="194"/>
    </row>
    <row r="13" spans="2:23" ht="15.75" customHeight="1">
      <c r="B13" s="1033" t="s">
        <v>606</v>
      </c>
      <c r="C13" s="1034"/>
      <c r="D13" s="945">
        <v>16800</v>
      </c>
      <c r="E13" s="945">
        <v>16800</v>
      </c>
      <c r="F13" s="945">
        <v>16800</v>
      </c>
      <c r="G13" s="945">
        <v>16800</v>
      </c>
      <c r="I13" s="192"/>
      <c r="J13" s="187"/>
      <c r="K13" s="194"/>
      <c r="L13" s="194"/>
      <c r="M13" s="195"/>
      <c r="N13" s="195"/>
      <c r="O13" s="195"/>
      <c r="P13" s="195"/>
      <c r="Q13" s="195"/>
      <c r="R13" s="195"/>
      <c r="S13" s="195"/>
      <c r="T13" s="182"/>
      <c r="U13" s="182"/>
      <c r="V13" s="182"/>
      <c r="W13" s="182"/>
    </row>
    <row r="14" spans="2:23" ht="16.5" customHeight="1">
      <c r="B14" s="1042" t="s">
        <v>141</v>
      </c>
      <c r="C14" s="1043"/>
      <c r="D14" s="944">
        <f>D13*D7</f>
        <v>1428000</v>
      </c>
      <c r="E14" s="944">
        <f t="shared" ref="E14:G14" si="0">E13*E7</f>
        <v>1008000</v>
      </c>
      <c r="F14" s="944">
        <f t="shared" si="0"/>
        <v>1176000</v>
      </c>
      <c r="G14" s="944">
        <f t="shared" si="0"/>
        <v>840000</v>
      </c>
      <c r="I14" s="192"/>
      <c r="J14" s="187"/>
      <c r="K14" s="194"/>
      <c r="L14" s="199"/>
      <c r="M14" s="191"/>
      <c r="N14" s="190"/>
      <c r="O14" s="190"/>
      <c r="P14" s="190"/>
      <c r="Q14" s="190"/>
      <c r="R14" s="190"/>
      <c r="S14" s="190"/>
      <c r="T14" s="185"/>
      <c r="U14" s="185"/>
      <c r="V14" s="185"/>
      <c r="W14" s="185"/>
    </row>
    <row r="15" spans="2:23" ht="16.5" customHeight="1">
      <c r="B15" s="1042" t="s">
        <v>74</v>
      </c>
      <c r="C15" s="1043"/>
      <c r="D15" s="944">
        <f>D14-D12</f>
        <v>295042</v>
      </c>
      <c r="E15" s="944">
        <f>E14-E12</f>
        <v>159049</v>
      </c>
      <c r="F15" s="944">
        <f t="shared" ref="F15:G15" si="1">F14-F12</f>
        <v>193138</v>
      </c>
      <c r="G15" s="944">
        <f t="shared" si="1"/>
        <v>51610</v>
      </c>
      <c r="I15" s="192"/>
      <c r="J15" s="187"/>
      <c r="K15" s="194"/>
      <c r="L15" s="199"/>
      <c r="M15" s="191"/>
      <c r="N15" s="190"/>
      <c r="O15" s="190"/>
      <c r="P15" s="190"/>
      <c r="Q15" s="190"/>
      <c r="R15" s="190"/>
      <c r="S15" s="190"/>
      <c r="T15" s="185"/>
      <c r="U15" s="185"/>
      <c r="V15" s="185"/>
      <c r="W15" s="185"/>
    </row>
    <row r="16" spans="2:23" ht="16.5" customHeight="1">
      <c r="B16" s="1047"/>
      <c r="C16" s="1048"/>
      <c r="D16" s="1045"/>
      <c r="E16" s="1045"/>
      <c r="F16" s="1048"/>
      <c r="G16" s="1049"/>
      <c r="I16" s="192"/>
      <c r="J16" s="187"/>
      <c r="K16" s="194"/>
      <c r="L16" s="199"/>
      <c r="M16" s="200"/>
      <c r="N16" s="196"/>
      <c r="O16" s="196"/>
      <c r="P16" s="196"/>
      <c r="Q16" s="196"/>
      <c r="R16" s="196"/>
      <c r="S16" s="196"/>
      <c r="T16" s="181"/>
      <c r="U16" s="181"/>
      <c r="V16" s="181"/>
      <c r="W16" s="181"/>
    </row>
    <row r="17" spans="2:19" s="31" customFormat="1" ht="16.5" customHeight="1">
      <c r="B17" s="1045" t="s">
        <v>608</v>
      </c>
      <c r="C17" s="1045"/>
      <c r="D17" s="1045"/>
      <c r="E17" s="1045"/>
      <c r="F17" s="1045"/>
      <c r="G17" s="1045"/>
      <c r="H17" s="30"/>
      <c r="I17" s="201"/>
      <c r="J17" s="202"/>
      <c r="K17" s="203"/>
      <c r="L17" s="203"/>
      <c r="M17" s="203"/>
      <c r="N17" s="203"/>
      <c r="O17" s="203"/>
      <c r="P17" s="203"/>
      <c r="Q17" s="203"/>
      <c r="R17" s="203"/>
      <c r="S17" s="203"/>
    </row>
    <row r="18" spans="2:19" ht="29.25" customHeight="1">
      <c r="B18" s="103" t="s">
        <v>97</v>
      </c>
      <c r="C18" s="106" t="s">
        <v>171</v>
      </c>
      <c r="D18" s="104">
        <v>75</v>
      </c>
      <c r="E18" s="104">
        <v>80</v>
      </c>
      <c r="F18" s="104">
        <v>85</v>
      </c>
      <c r="G18" s="104">
        <v>90</v>
      </c>
      <c r="H18" s="51"/>
      <c r="I18" s="192"/>
      <c r="J18" s="187"/>
      <c r="K18" s="194"/>
      <c r="L18" s="204"/>
      <c r="M18" s="194"/>
      <c r="N18" s="194"/>
      <c r="O18" s="194"/>
      <c r="P18" s="194"/>
      <c r="Q18" s="194"/>
      <c r="R18" s="194"/>
      <c r="S18" s="194"/>
    </row>
    <row r="19" spans="2:19" ht="15.75" customHeight="1">
      <c r="B19" s="103" t="s">
        <v>94</v>
      </c>
      <c r="C19" s="103">
        <v>16800</v>
      </c>
      <c r="D19" s="104">
        <f>(D$18*$C19)-$D$12</f>
        <v>127042</v>
      </c>
      <c r="E19" s="104">
        <f>(E$18*$C19)-$D$12</f>
        <v>211042</v>
      </c>
      <c r="F19" s="104">
        <f t="shared" ref="F19" si="2">(F$18*$C19)-$D$12</f>
        <v>295042</v>
      </c>
      <c r="G19" s="104">
        <f>(G$18*$C19)-$D$12</f>
        <v>379042</v>
      </c>
      <c r="H19" s="112"/>
      <c r="I19" s="192"/>
      <c r="J19" s="190"/>
      <c r="K19" s="190"/>
      <c r="L19" s="194"/>
      <c r="M19" s="194"/>
      <c r="N19" s="194"/>
      <c r="O19" s="194"/>
      <c r="P19" s="194"/>
      <c r="Q19" s="194"/>
      <c r="R19" s="194"/>
      <c r="S19" s="194"/>
    </row>
    <row r="20" spans="2:19" ht="15.75" customHeight="1">
      <c r="B20" s="103" t="s">
        <v>95</v>
      </c>
      <c r="C20" s="103">
        <v>17048</v>
      </c>
      <c r="D20" s="104">
        <f>(D$18*$C20)-$D$12</f>
        <v>145642</v>
      </c>
      <c r="E20" s="104">
        <f>(E$18*$C20)-$D$12</f>
        <v>230882</v>
      </c>
      <c r="F20" s="104">
        <f>(F$18*$C20)-$D$12</f>
        <v>316122</v>
      </c>
      <c r="G20" s="104">
        <f>(G$18*$C20)-$D$12</f>
        <v>401362</v>
      </c>
      <c r="H20" s="112"/>
      <c r="I20" s="205"/>
      <c r="J20" s="190"/>
      <c r="K20" s="190"/>
      <c r="L20" s="194"/>
      <c r="M20" s="194"/>
      <c r="N20" s="194"/>
      <c r="O20" s="194"/>
      <c r="P20" s="194"/>
      <c r="Q20" s="194"/>
      <c r="R20" s="194"/>
      <c r="S20" s="194"/>
    </row>
    <row r="21" spans="2:19" ht="15.75" customHeight="1">
      <c r="B21" s="105" t="s">
        <v>192</v>
      </c>
      <c r="C21" s="105"/>
      <c r="D21" s="104">
        <f>$D$12/D18</f>
        <v>15106.106666666667</v>
      </c>
      <c r="E21" s="104">
        <f>$D$12/E18</f>
        <v>14161.975</v>
      </c>
      <c r="F21" s="104">
        <f t="shared" ref="F21:G21" si="3">$D$12/F18</f>
        <v>13328.917647058823</v>
      </c>
      <c r="G21" s="104">
        <f t="shared" si="3"/>
        <v>12588.422222222222</v>
      </c>
      <c r="H21" s="112"/>
      <c r="I21" s="205"/>
      <c r="J21" s="190"/>
      <c r="K21" s="190"/>
      <c r="L21" s="194"/>
      <c r="M21" s="194"/>
      <c r="N21" s="194"/>
      <c r="O21" s="194"/>
      <c r="P21" s="194"/>
      <c r="Q21" s="194"/>
      <c r="R21" s="194"/>
      <c r="S21" s="194"/>
    </row>
    <row r="22" spans="2:19" ht="15.75" customHeight="1">
      <c r="B22" s="1046" t="s">
        <v>179</v>
      </c>
      <c r="C22" s="1046"/>
      <c r="D22" s="1046"/>
      <c r="E22" s="1046"/>
      <c r="F22" s="1046"/>
      <c r="G22" s="1046"/>
      <c r="H22" s="112"/>
      <c r="I22" s="205"/>
      <c r="J22" s="190"/>
      <c r="K22" s="190"/>
      <c r="L22" s="194"/>
      <c r="M22" s="194"/>
      <c r="N22" s="194"/>
      <c r="O22" s="194"/>
      <c r="P22" s="194"/>
      <c r="Q22" s="194"/>
      <c r="R22" s="194"/>
      <c r="S22" s="194"/>
    </row>
    <row r="23" spans="2:19" ht="15.75" customHeight="1">
      <c r="B23" s="1044" t="s">
        <v>463</v>
      </c>
      <c r="C23" s="1044"/>
      <c r="D23" s="1044"/>
      <c r="E23" s="1044"/>
      <c r="F23" s="1044"/>
      <c r="G23" s="1044"/>
      <c r="H23" s="112"/>
      <c r="I23" s="205"/>
      <c r="J23" s="190"/>
      <c r="K23" s="190"/>
      <c r="L23" s="194"/>
      <c r="M23" s="194"/>
      <c r="N23" s="194"/>
      <c r="O23" s="194"/>
      <c r="P23" s="194"/>
      <c r="Q23" s="194"/>
      <c r="R23" s="194"/>
      <c r="S23" s="194"/>
    </row>
    <row r="24" spans="2:19" ht="15.75" customHeight="1">
      <c r="B24" s="1039" t="s">
        <v>486</v>
      </c>
      <c r="C24" s="1040"/>
      <c r="D24" s="1040"/>
      <c r="E24" s="1040"/>
      <c r="F24" s="1040"/>
      <c r="G24" s="1041"/>
      <c r="H24" s="112"/>
      <c r="I24" s="205"/>
      <c r="J24" s="190"/>
      <c r="K24" s="190"/>
      <c r="L24" s="194"/>
      <c r="M24" s="194"/>
      <c r="N24" s="194"/>
      <c r="O24" s="194"/>
      <c r="P24" s="194"/>
      <c r="Q24" s="194"/>
      <c r="R24" s="194"/>
      <c r="S24" s="194"/>
    </row>
    <row r="25" spans="2:19" ht="31.5" customHeight="1">
      <c r="B25" s="1038" t="s">
        <v>554</v>
      </c>
      <c r="C25" s="1038"/>
      <c r="D25" s="1038"/>
      <c r="E25" s="1038"/>
      <c r="F25" s="1038"/>
      <c r="G25" s="1038"/>
      <c r="H25" s="112"/>
      <c r="I25" s="205"/>
      <c r="J25" s="190"/>
      <c r="K25" s="190"/>
      <c r="L25" s="194"/>
      <c r="M25" s="194"/>
      <c r="N25" s="194"/>
      <c r="O25" s="194"/>
      <c r="P25" s="194"/>
      <c r="Q25" s="194"/>
      <c r="R25" s="194"/>
      <c r="S25" s="194"/>
    </row>
    <row r="26" spans="2:19" ht="15.75" customHeight="1">
      <c r="B26" s="1037" t="s">
        <v>169</v>
      </c>
      <c r="C26" s="1037"/>
      <c r="D26" s="1037"/>
      <c r="E26" s="1037"/>
      <c r="F26" s="1037"/>
      <c r="G26" s="1037"/>
      <c r="H26" s="112"/>
      <c r="I26" s="205"/>
      <c r="J26" s="190"/>
      <c r="K26" s="190"/>
      <c r="L26" s="54"/>
      <c r="M26" s="54"/>
      <c r="N26" s="192"/>
      <c r="O26" s="60"/>
      <c r="P26" s="194"/>
      <c r="Q26" s="194"/>
      <c r="R26" s="194"/>
      <c r="S26" s="194"/>
    </row>
    <row r="27" spans="2:19" ht="16.5" customHeight="1">
      <c r="C27" s="268"/>
      <c r="D27" s="179"/>
      <c r="E27" s="266"/>
      <c r="F27" s="266"/>
      <c r="G27" s="267"/>
      <c r="H27" s="112"/>
      <c r="I27" s="205"/>
      <c r="J27" s="190"/>
      <c r="K27" s="190"/>
      <c r="L27" s="54"/>
      <c r="M27" s="54"/>
      <c r="N27" s="192"/>
      <c r="O27" s="60"/>
      <c r="P27" s="194"/>
      <c r="Q27" s="194"/>
      <c r="R27" s="194"/>
      <c r="S27" s="194"/>
    </row>
    <row r="28" spans="2:19" ht="16.5" customHeight="1">
      <c r="C28" s="268"/>
      <c r="D28" s="179"/>
      <c r="E28" s="266"/>
      <c r="F28" s="266"/>
      <c r="G28" s="267"/>
      <c r="H28" s="112"/>
      <c r="I28" s="205"/>
      <c r="J28" s="190"/>
      <c r="K28" s="190"/>
      <c r="L28" s="54"/>
      <c r="M28" s="54"/>
      <c r="N28" s="192"/>
      <c r="O28" s="60"/>
      <c r="P28" s="194"/>
      <c r="Q28" s="194"/>
      <c r="R28" s="194"/>
      <c r="S28" s="194"/>
    </row>
    <row r="29" spans="2:19" ht="16.5" customHeight="1">
      <c r="C29" s="268"/>
      <c r="D29" s="179"/>
      <c r="E29" s="266"/>
      <c r="F29" s="266"/>
      <c r="G29" s="267"/>
      <c r="H29" s="112"/>
      <c r="I29" s="205"/>
      <c r="J29" s="205"/>
      <c r="K29" s="205"/>
      <c r="L29" s="85"/>
      <c r="M29" s="54"/>
      <c r="N29" s="192"/>
      <c r="O29" s="60"/>
      <c r="P29" s="194"/>
      <c r="Q29" s="194"/>
      <c r="R29" s="194"/>
      <c r="S29" s="194"/>
    </row>
    <row r="30" spans="2:19" ht="16.5" customHeight="1">
      <c r="C30" s="146"/>
      <c r="D30" s="70"/>
      <c r="E30" s="70"/>
      <c r="F30" s="178"/>
      <c r="G30" s="114"/>
      <c r="H30" s="112"/>
      <c r="I30" s="186"/>
      <c r="J30" s="187"/>
      <c r="K30" s="115"/>
      <c r="L30" s="54"/>
      <c r="M30" s="54"/>
      <c r="N30" s="192"/>
      <c r="O30" s="60"/>
      <c r="P30" s="194"/>
      <c r="Q30" s="194"/>
      <c r="R30" s="194"/>
      <c r="S30" s="194"/>
    </row>
    <row r="31" spans="2:19">
      <c r="C31" s="178"/>
      <c r="D31" s="178"/>
      <c r="E31" s="178"/>
      <c r="F31" s="178"/>
      <c r="G31" s="178"/>
    </row>
    <row r="32" spans="2:19">
      <c r="C32" s="178"/>
      <c r="D32" s="178"/>
      <c r="E32" s="178"/>
      <c r="F32" s="178"/>
      <c r="G32" s="178"/>
    </row>
    <row r="33" spans="3:7">
      <c r="C33" s="178"/>
      <c r="D33" s="178"/>
      <c r="E33" s="178"/>
      <c r="F33" s="178"/>
      <c r="G33" s="178"/>
    </row>
    <row r="34" spans="3:7">
      <c r="C34" s="178"/>
      <c r="D34" s="178"/>
      <c r="E34" s="178"/>
      <c r="F34" s="178"/>
      <c r="G34" s="178"/>
    </row>
    <row r="35" spans="3:7">
      <c r="C35" s="178"/>
      <c r="D35" s="178"/>
      <c r="E35" s="178"/>
      <c r="F35" s="178"/>
      <c r="G35" s="178"/>
    </row>
    <row r="36" spans="3:7">
      <c r="C36" s="178"/>
      <c r="D36" s="178"/>
      <c r="E36" s="178"/>
      <c r="F36" s="178"/>
      <c r="G36" s="178"/>
    </row>
    <row r="37" spans="3:7">
      <c r="C37" s="178"/>
      <c r="D37" s="178"/>
      <c r="E37" s="178"/>
      <c r="F37" s="178"/>
      <c r="G37" s="178"/>
    </row>
    <row r="38" spans="3:7">
      <c r="C38" s="178"/>
      <c r="D38" s="178"/>
      <c r="E38" s="178"/>
      <c r="F38" s="178"/>
      <c r="G38" s="178"/>
    </row>
    <row r="39" spans="3:7">
      <c r="C39" s="178"/>
      <c r="D39" s="178"/>
      <c r="E39" s="178"/>
      <c r="F39" s="178"/>
      <c r="G39" s="178"/>
    </row>
    <row r="53" spans="2:14">
      <c r="I53" s="13"/>
      <c r="J53" s="13"/>
      <c r="K53" s="13"/>
      <c r="L53" s="13"/>
      <c r="M53" s="13"/>
      <c r="N53" s="13"/>
    </row>
    <row r="54" spans="2:14" ht="30" customHeight="1">
      <c r="B54" s="260"/>
      <c r="I54" s="260"/>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scale="98"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O45"/>
  <sheetViews>
    <sheetView zoomScaleNormal="100" workbookViewId="0">
      <selection sqref="A1:J40"/>
    </sheetView>
  </sheetViews>
  <sheetFormatPr baseColWidth="10" defaultColWidth="9.61328125" defaultRowHeight="11.4"/>
  <cols>
    <col min="1" max="1" width="1.69140625" style="1" customWidth="1"/>
    <col min="2" max="2" width="7.53515625" style="1" customWidth="1"/>
    <col min="3" max="3" width="9.07421875" style="1" customWidth="1"/>
    <col min="4" max="4" width="7.3828125" style="1" customWidth="1"/>
    <col min="5" max="5" width="8.4609375" style="1" customWidth="1"/>
    <col min="6" max="6" width="7.3828125" style="1" customWidth="1"/>
    <col min="7" max="7" width="7.921875" style="1" customWidth="1"/>
    <col min="8" max="8" width="10.07421875" style="1" customWidth="1"/>
    <col min="9" max="9" width="7.3828125" style="1" customWidth="1"/>
    <col min="10" max="11" width="2.07421875" style="1" customWidth="1"/>
    <col min="12" max="12" width="7.3828125" style="1" customWidth="1"/>
    <col min="13" max="13" width="7.53515625" style="1" customWidth="1"/>
    <col min="14" max="16384" width="9.61328125" style="1"/>
  </cols>
  <sheetData>
    <row r="1" spans="2:15" s="24" customFormat="1" ht="18" customHeight="1">
      <c r="B1" s="1055" t="s">
        <v>76</v>
      </c>
      <c r="C1" s="1055"/>
      <c r="D1" s="1055"/>
      <c r="E1" s="1055"/>
      <c r="F1" s="1055"/>
      <c r="G1" s="1055"/>
      <c r="H1" s="1055"/>
      <c r="I1" s="1055"/>
    </row>
    <row r="2" spans="2:15" s="24" customFormat="1" ht="13.2"/>
    <row r="3" spans="2:15" s="24" customFormat="1" ht="15.75" customHeight="1">
      <c r="B3" s="1060" t="s">
        <v>523</v>
      </c>
      <c r="C3" s="1060"/>
      <c r="D3" s="1060"/>
      <c r="E3" s="1060"/>
      <c r="F3" s="1060"/>
      <c r="G3" s="1060"/>
      <c r="H3" s="1060"/>
      <c r="I3" s="1060"/>
    </row>
    <row r="4" spans="2:15" s="24" customFormat="1" ht="15.75" customHeight="1">
      <c r="B4" s="1060" t="s">
        <v>497</v>
      </c>
      <c r="C4" s="1060"/>
      <c r="D4" s="1060"/>
      <c r="E4" s="1060"/>
      <c r="F4" s="1060"/>
      <c r="G4" s="1060"/>
      <c r="H4" s="1060"/>
      <c r="I4" s="1060"/>
    </row>
    <row r="5" spans="2:15" s="24" customFormat="1" ht="15.75" customHeight="1">
      <c r="B5" s="1067" t="s">
        <v>176</v>
      </c>
      <c r="C5" s="1067"/>
      <c r="D5" s="1068"/>
      <c r="E5" s="1067"/>
      <c r="F5" s="1067"/>
      <c r="G5" s="1067"/>
      <c r="H5" s="1067"/>
      <c r="I5" s="1067"/>
      <c r="J5" s="36"/>
    </row>
    <row r="6" spans="2:15" s="22" customFormat="1" ht="28.5" customHeight="1">
      <c r="B6" s="1056" t="s">
        <v>165</v>
      </c>
      <c r="C6" s="1059" t="s">
        <v>6</v>
      </c>
      <c r="D6" s="453" t="s">
        <v>35</v>
      </c>
      <c r="E6" s="1057" t="s">
        <v>10</v>
      </c>
      <c r="F6" s="453" t="s">
        <v>35</v>
      </c>
      <c r="G6" s="1058" t="s">
        <v>91</v>
      </c>
      <c r="H6" s="1069" t="s">
        <v>529</v>
      </c>
      <c r="I6" s="453" t="s">
        <v>35</v>
      </c>
      <c r="J6" s="36"/>
    </row>
    <row r="7" spans="2:15" s="22" customFormat="1" ht="13.2">
      <c r="B7" s="1056"/>
      <c r="C7" s="1058"/>
      <c r="D7" s="454" t="s">
        <v>36</v>
      </c>
      <c r="E7" s="1058"/>
      <c r="F7" s="454" t="s">
        <v>36</v>
      </c>
      <c r="G7" s="1058"/>
      <c r="H7" s="1070"/>
      <c r="I7" s="454" t="s">
        <v>36</v>
      </c>
      <c r="J7" s="36"/>
      <c r="K7" s="36"/>
    </row>
    <row r="8" spans="2:15" s="22" customFormat="1" ht="15.75" customHeight="1">
      <c r="B8" s="110">
        <v>2009</v>
      </c>
      <c r="C8" s="133">
        <v>1145289.7</v>
      </c>
      <c r="D8" s="134"/>
      <c r="E8" s="133">
        <v>686003.93299999996</v>
      </c>
      <c r="F8" s="134"/>
      <c r="G8" s="642">
        <v>3.843</v>
      </c>
      <c r="H8" s="135">
        <f t="shared" ref="H8:H14" si="0">C8+E8-G8</f>
        <v>1831289.7899999998</v>
      </c>
      <c r="I8" s="134"/>
      <c r="K8" s="36"/>
      <c r="M8" s="55"/>
    </row>
    <row r="9" spans="2:15" s="22" customFormat="1" ht="15.75" customHeight="1">
      <c r="B9" s="110">
        <v>2010</v>
      </c>
      <c r="C9" s="133">
        <v>1523921.3</v>
      </c>
      <c r="D9" s="134">
        <f>(C9-C8)/C8</f>
        <v>0.33059897421586881</v>
      </c>
      <c r="E9" s="133">
        <v>632530.88100000005</v>
      </c>
      <c r="F9" s="134">
        <f t="shared" ref="F9:F17" si="1">(E9-E8)/E8</f>
        <v>-7.7948608495805677E-2</v>
      </c>
      <c r="G9" s="642">
        <v>2.5348999999999999</v>
      </c>
      <c r="H9" s="135">
        <f t="shared" si="0"/>
        <v>2156449.6461</v>
      </c>
      <c r="I9" s="134">
        <f t="shared" ref="I9:I14" si="2">(H9-H8)/H8</f>
        <v>0.17755783812893985</v>
      </c>
      <c r="J9" s="36"/>
      <c r="M9" s="55"/>
    </row>
    <row r="10" spans="2:15" s="22" customFormat="1" ht="15.75" customHeight="1">
      <c r="B10" s="110">
        <v>2011</v>
      </c>
      <c r="C10" s="133">
        <v>1575822</v>
      </c>
      <c r="D10" s="134">
        <f>(C10-C9)/C9</f>
        <v>3.4057336162963241E-2</v>
      </c>
      <c r="E10" s="133">
        <v>655527.429</v>
      </c>
      <c r="F10" s="134">
        <f t="shared" si="1"/>
        <v>3.6356403601423455E-2</v>
      </c>
      <c r="G10" s="642">
        <v>110.75030000000001</v>
      </c>
      <c r="H10" s="135">
        <f t="shared" si="0"/>
        <v>2231238.6787</v>
      </c>
      <c r="I10" s="134">
        <f t="shared" si="2"/>
        <v>3.4681557594102928E-2</v>
      </c>
      <c r="K10" s="36"/>
      <c r="M10" s="55"/>
    </row>
    <row r="11" spans="2:15" s="22" customFormat="1" ht="15.75" customHeight="1">
      <c r="B11" s="110">
        <v>2012</v>
      </c>
      <c r="C11" s="133">
        <v>1213101</v>
      </c>
      <c r="D11" s="134">
        <f>(C11-C10)/C10</f>
        <v>-0.23017891614662062</v>
      </c>
      <c r="E11" s="133">
        <v>896914.36</v>
      </c>
      <c r="F11" s="134">
        <f t="shared" si="1"/>
        <v>0.36823315138503532</v>
      </c>
      <c r="G11" s="642">
        <v>4</v>
      </c>
      <c r="H11" s="135">
        <f t="shared" si="0"/>
        <v>2110011.36</v>
      </c>
      <c r="I11" s="134">
        <f t="shared" si="2"/>
        <v>-5.4331847084432748E-2</v>
      </c>
      <c r="M11" s="55"/>
      <c r="N11" s="62"/>
    </row>
    <row r="12" spans="2:15" s="22" customFormat="1" ht="15.75" customHeight="1">
      <c r="B12" s="110">
        <v>2013</v>
      </c>
      <c r="C12" s="133">
        <v>1474662.5</v>
      </c>
      <c r="D12" s="134">
        <f>(C12-C11)/C11</f>
        <v>0.21561395135277278</v>
      </c>
      <c r="E12" s="133">
        <v>939403.54799999995</v>
      </c>
      <c r="F12" s="134">
        <f t="shared" si="1"/>
        <v>4.737262540874021E-2</v>
      </c>
      <c r="G12" s="642">
        <v>5.42</v>
      </c>
      <c r="H12" s="135">
        <f t="shared" si="0"/>
        <v>2414060.628</v>
      </c>
      <c r="I12" s="134">
        <f t="shared" si="2"/>
        <v>0.14409840333750629</v>
      </c>
      <c r="M12" s="55"/>
      <c r="N12" s="72"/>
    </row>
    <row r="13" spans="2:15" s="22" customFormat="1" ht="15.75" customHeight="1">
      <c r="B13" s="110">
        <v>2014</v>
      </c>
      <c r="C13" s="133">
        <v>1358129</v>
      </c>
      <c r="D13" s="134">
        <v>-7.9023844438981805E-2</v>
      </c>
      <c r="E13" s="133">
        <v>759593.10699999996</v>
      </c>
      <c r="F13" s="134">
        <f t="shared" si="1"/>
        <v>-0.19140915678125583</v>
      </c>
      <c r="G13" s="642">
        <v>1.0669999999999999</v>
      </c>
      <c r="H13" s="135">
        <f t="shared" si="0"/>
        <v>2117721.04</v>
      </c>
      <c r="I13" s="134">
        <f t="shared" si="2"/>
        <v>-0.12275565268031867</v>
      </c>
      <c r="M13" s="55"/>
      <c r="N13" s="62"/>
      <c r="O13" s="55"/>
    </row>
    <row r="14" spans="2:15" s="22" customFormat="1" ht="15.75" customHeight="1">
      <c r="B14" s="110">
        <v>2015</v>
      </c>
      <c r="C14" s="133">
        <v>1482311</v>
      </c>
      <c r="D14" s="134">
        <v>9.1436085968269576E-2</v>
      </c>
      <c r="E14" s="133">
        <v>721118.16299999994</v>
      </c>
      <c r="F14" s="134">
        <f t="shared" si="1"/>
        <v>-5.0652044687393434E-2</v>
      </c>
      <c r="G14" s="642">
        <v>2.5999999999999999E-2</v>
      </c>
      <c r="H14" s="135">
        <f t="shared" si="0"/>
        <v>2203429.1369999996</v>
      </c>
      <c r="I14" s="134">
        <f t="shared" si="2"/>
        <v>4.0471854121069503E-2</v>
      </c>
      <c r="M14" s="55"/>
      <c r="N14" s="62"/>
      <c r="O14" s="55"/>
    </row>
    <row r="15" spans="2:15" s="22" customFormat="1" ht="15.75" customHeight="1">
      <c r="B15" s="110">
        <v>2016</v>
      </c>
      <c r="C15" s="133">
        <v>1731935</v>
      </c>
      <c r="D15" s="134">
        <f>(C15/C14*100-100)/100</f>
        <v>0.16840190756190837</v>
      </c>
      <c r="E15" s="133">
        <f>'12'!D19</f>
        <v>1007532.0789999999</v>
      </c>
      <c r="F15" s="134">
        <f t="shared" si="1"/>
        <v>0.39718028292126095</v>
      </c>
      <c r="G15" s="642">
        <v>1.0720000000000001</v>
      </c>
      <c r="H15" s="135">
        <f>C15+E15-G15</f>
        <v>2739466.0069999998</v>
      </c>
      <c r="I15" s="134">
        <f>(H15-H14)/H14</f>
        <v>0.24327393198123085</v>
      </c>
      <c r="N15" s="62"/>
      <c r="O15" s="55"/>
    </row>
    <row r="16" spans="2:15" s="22" customFormat="1" ht="15.75" customHeight="1">
      <c r="B16" s="110">
        <v>2017</v>
      </c>
      <c r="C16" s="133">
        <v>1349491.9</v>
      </c>
      <c r="D16" s="134">
        <f>(C16/C15*100-100)/100</f>
        <v>-0.22081839099042411</v>
      </c>
      <c r="E16" s="133">
        <v>1007532.0789999999</v>
      </c>
      <c r="F16" s="134">
        <f t="shared" si="1"/>
        <v>0</v>
      </c>
      <c r="G16" s="642">
        <v>0.40500000000000003</v>
      </c>
      <c r="H16" s="135">
        <f>C16+E16-G16</f>
        <v>2357023.574</v>
      </c>
      <c r="I16" s="134">
        <f>(H16-H15)/H15</f>
        <v>-0.13960473757395295</v>
      </c>
      <c r="N16" s="62"/>
      <c r="O16" s="55"/>
    </row>
    <row r="17" spans="1:14" s="22" customFormat="1" ht="15.75" customHeight="1">
      <c r="B17" s="110">
        <v>2018</v>
      </c>
      <c r="C17" s="133">
        <v>1469034</v>
      </c>
      <c r="D17" s="134">
        <f>(C17/C16*100-100)/100</f>
        <v>8.8583043736683464E-2</v>
      </c>
      <c r="E17" s="631">
        <f>'12'!E19</f>
        <v>1069796.3156699999</v>
      </c>
      <c r="F17" s="134">
        <f t="shared" si="1"/>
        <v>6.1798763501206611E-2</v>
      </c>
      <c r="G17" s="643">
        <v>0</v>
      </c>
      <c r="H17" s="135">
        <f>C17+E17-G17</f>
        <v>2538830.3156699999</v>
      </c>
      <c r="I17" s="134">
        <f>(H17-H16)/H16</f>
        <v>7.7134036195261199E-2</v>
      </c>
      <c r="M17" s="55"/>
    </row>
    <row r="18" spans="1:14" s="22" customFormat="1" ht="18" customHeight="1">
      <c r="B18" s="1061" t="s">
        <v>518</v>
      </c>
      <c r="C18" s="1062"/>
      <c r="D18" s="1062"/>
      <c r="E18" s="1062"/>
      <c r="F18" s="1062"/>
      <c r="G18" s="1062"/>
      <c r="H18" s="1062"/>
      <c r="I18" s="1063"/>
    </row>
    <row r="19" spans="1:14" ht="31.5" customHeight="1">
      <c r="B19" s="1064"/>
      <c r="C19" s="1065"/>
      <c r="D19" s="1065"/>
      <c r="E19" s="1065"/>
      <c r="F19" s="1065"/>
      <c r="G19" s="1065"/>
      <c r="H19" s="1065"/>
      <c r="I19" s="1066"/>
    </row>
    <row r="20" spans="1:14" ht="15" customHeight="1"/>
    <row r="21" spans="1:14" ht="15.75" customHeight="1"/>
    <row r="22" spans="1:14" ht="15" customHeight="1"/>
    <row r="23" spans="1:14" ht="15" customHeight="1"/>
    <row r="24" spans="1:14" ht="15" customHeight="1"/>
    <row r="25" spans="1:14" ht="15" customHeight="1"/>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6"/>
      <c r="N29" s="3"/>
    </row>
    <row r="30" spans="1:14" ht="15" customHeight="1">
      <c r="M30" s="86"/>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8:I19"/>
    <mergeCell ref="B4:I4"/>
    <mergeCell ref="B5:I5"/>
    <mergeCell ref="G6:G7"/>
    <mergeCell ref="H6:H7"/>
    <mergeCell ref="B1:I1"/>
    <mergeCell ref="B6:B7"/>
    <mergeCell ref="E6:E7"/>
    <mergeCell ref="C6:C7"/>
    <mergeCell ref="B3:I3"/>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P51"/>
  <sheetViews>
    <sheetView zoomScaleNormal="100" workbookViewId="0">
      <selection sqref="A1:G39"/>
    </sheetView>
  </sheetViews>
  <sheetFormatPr baseColWidth="10" defaultColWidth="10.921875" defaultRowHeight="17.399999999999999"/>
  <cols>
    <col min="1" max="1" width="1.3828125" style="1" customWidth="1"/>
    <col min="2" max="2" width="13.921875" customWidth="1"/>
    <col min="3" max="6" width="12.07421875" customWidth="1"/>
    <col min="7" max="7" width="1.23046875" style="1" customWidth="1"/>
    <col min="8" max="16384" width="10.921875" style="1"/>
  </cols>
  <sheetData>
    <row r="1" spans="1:16" s="24" customFormat="1" ht="16.5" customHeight="1">
      <c r="B1" s="1008" t="s">
        <v>4</v>
      </c>
      <c r="C1" s="1008"/>
      <c r="D1" s="1008"/>
      <c r="E1" s="1008"/>
      <c r="F1" s="1008"/>
    </row>
    <row r="2" spans="1:16" s="24" customFormat="1" ht="11.25" customHeight="1">
      <c r="A2" s="26"/>
      <c r="B2" s="26"/>
      <c r="C2" s="26"/>
      <c r="D2" s="26"/>
      <c r="E2" s="25"/>
      <c r="F2" s="25"/>
    </row>
    <row r="3" spans="1:16" s="24" customFormat="1" ht="15.75" customHeight="1">
      <c r="B3" s="1008" t="s">
        <v>498</v>
      </c>
      <c r="C3" s="1008"/>
      <c r="D3" s="1008"/>
      <c r="E3" s="1008"/>
      <c r="F3" s="1008"/>
    </row>
    <row r="4" spans="1:16" s="24" customFormat="1" ht="15.75" customHeight="1">
      <c r="B4" s="1072" t="s">
        <v>520</v>
      </c>
      <c r="C4" s="1072"/>
      <c r="D4" s="1072"/>
      <c r="E4" s="1072"/>
      <c r="F4" s="1072"/>
    </row>
    <row r="5" spans="1:16" s="24" customFormat="1" ht="15.75" customHeight="1">
      <c r="B5" s="1071" t="s">
        <v>176</v>
      </c>
      <c r="C5" s="1071"/>
      <c r="D5" s="1071"/>
      <c r="E5" s="1071"/>
      <c r="F5" s="1071"/>
      <c r="H5" s="36"/>
    </row>
    <row r="6" spans="1:16" s="22" customFormat="1" ht="15.75" customHeight="1">
      <c r="B6" s="691" t="s">
        <v>173</v>
      </c>
      <c r="C6" s="692">
        <v>2016</v>
      </c>
      <c r="D6" s="692">
        <v>2017</v>
      </c>
      <c r="E6" s="693">
        <v>2018</v>
      </c>
      <c r="F6" s="693">
        <v>2019</v>
      </c>
      <c r="H6" s="36"/>
      <c r="J6" s="138"/>
      <c r="L6" s="138"/>
    </row>
    <row r="7" spans="1:16" s="22" customFormat="1" ht="15.75" customHeight="1">
      <c r="B7" s="220" t="str">
        <f>'13'!B8</f>
        <v>Enero</v>
      </c>
      <c r="C7" s="136">
        <v>58359.750999999997</v>
      </c>
      <c r="D7" s="137">
        <v>112356.97199999999</v>
      </c>
      <c r="E7" s="137">
        <v>100066.55</v>
      </c>
      <c r="F7" s="137">
        <v>110928.26</v>
      </c>
      <c r="G7" s="44"/>
      <c r="H7" s="157"/>
      <c r="I7" s="157"/>
      <c r="J7" s="244"/>
      <c r="K7" s="244"/>
      <c r="L7" s="244"/>
      <c r="M7" s="157"/>
      <c r="N7" s="157"/>
      <c r="O7" s="157"/>
      <c r="P7" s="157"/>
    </row>
    <row r="8" spans="1:16" s="22" customFormat="1" ht="15.75" customHeight="1">
      <c r="B8" s="220" t="s">
        <v>140</v>
      </c>
      <c r="C8" s="136">
        <v>29503.9</v>
      </c>
      <c r="D8" s="137">
        <v>37236.519999999997</v>
      </c>
      <c r="E8" s="137">
        <v>32375.59</v>
      </c>
      <c r="F8" s="137">
        <v>130575</v>
      </c>
      <c r="G8" s="44"/>
      <c r="I8" s="157"/>
      <c r="J8" s="244"/>
      <c r="K8" s="244"/>
      <c r="L8" s="244"/>
      <c r="M8" s="157"/>
      <c r="N8" s="157"/>
      <c r="O8" s="157"/>
      <c r="P8" s="157"/>
    </row>
    <row r="9" spans="1:16" s="22" customFormat="1" ht="15.75" customHeight="1">
      <c r="B9" s="220" t="str">
        <f>'13'!B10</f>
        <v>Marzo</v>
      </c>
      <c r="C9" s="136">
        <v>25712.618999999999</v>
      </c>
      <c r="D9" s="137">
        <v>80397.683999999994</v>
      </c>
      <c r="E9" s="137">
        <v>98256</v>
      </c>
      <c r="F9" s="137">
        <v>58958</v>
      </c>
      <c r="G9" s="44"/>
      <c r="H9" s="157"/>
      <c r="I9" s="157"/>
      <c r="J9" s="244"/>
      <c r="K9" s="244"/>
      <c r="L9" s="244"/>
      <c r="M9" s="157"/>
      <c r="N9" s="157"/>
      <c r="O9" s="157"/>
      <c r="P9" s="157"/>
    </row>
    <row r="10" spans="1:16" s="22" customFormat="1" ht="15.75" customHeight="1">
      <c r="B10" s="220" t="str">
        <f>'13'!B11</f>
        <v>Abril</v>
      </c>
      <c r="C10" s="136">
        <v>32773.375999999997</v>
      </c>
      <c r="D10" s="137">
        <v>85923.225000000006</v>
      </c>
      <c r="E10" s="137">
        <v>89868</v>
      </c>
      <c r="F10" s="137">
        <v>117092</v>
      </c>
      <c r="G10" s="32"/>
      <c r="H10" s="157"/>
      <c r="I10" s="157"/>
      <c r="J10" s="244"/>
      <c r="K10" s="244"/>
      <c r="L10" s="244"/>
      <c r="M10" s="157"/>
      <c r="N10" s="157"/>
      <c r="O10" s="157"/>
      <c r="P10" s="157"/>
    </row>
    <row r="11" spans="1:16" s="22" customFormat="1" ht="15.75" customHeight="1">
      <c r="B11" s="220" t="str">
        <f>'13'!B12</f>
        <v>Mayo</v>
      </c>
      <c r="C11" s="136">
        <v>94223.387000000002</v>
      </c>
      <c r="D11" s="137">
        <v>75240.917000000001</v>
      </c>
      <c r="E11" s="137">
        <v>130282</v>
      </c>
      <c r="F11" s="137">
        <v>90954</v>
      </c>
      <c r="G11" s="57"/>
      <c r="H11" s="157"/>
      <c r="I11" s="244"/>
      <c r="J11" s="244"/>
      <c r="K11" s="244"/>
      <c r="L11" s="244"/>
      <c r="M11" s="157"/>
      <c r="N11" s="157"/>
      <c r="O11" s="157"/>
      <c r="P11" s="157"/>
    </row>
    <row r="12" spans="1:16" s="22" customFormat="1" ht="15.75" customHeight="1">
      <c r="B12" s="220" t="str">
        <f>'13'!B13</f>
        <v>Junio</v>
      </c>
      <c r="C12" s="136">
        <v>37538.239999999998</v>
      </c>
      <c r="D12" s="137">
        <v>93635.53</v>
      </c>
      <c r="E12" s="137">
        <v>125275</v>
      </c>
      <c r="F12" s="137">
        <v>47586.582000000002</v>
      </c>
      <c r="G12" s="40"/>
      <c r="H12" s="157"/>
      <c r="I12" s="244"/>
      <c r="J12" s="244"/>
      <c r="K12" s="244"/>
      <c r="L12" s="244"/>
      <c r="M12" s="157"/>
      <c r="N12" s="157"/>
      <c r="O12" s="157"/>
      <c r="P12" s="157"/>
    </row>
    <row r="13" spans="1:16" s="22" customFormat="1" ht="15.75" customHeight="1">
      <c r="B13" s="220" t="str">
        <f>'13'!B14</f>
        <v>Julio</v>
      </c>
      <c r="C13" s="137">
        <v>88066.031000000003</v>
      </c>
      <c r="D13" s="136">
        <v>84591.092000000004</v>
      </c>
      <c r="E13" s="137">
        <v>74379</v>
      </c>
      <c r="F13" s="137"/>
      <c r="H13" s="113"/>
      <c r="I13" s="244"/>
      <c r="J13" s="244"/>
      <c r="K13" s="244"/>
      <c r="L13" s="244"/>
      <c r="M13" s="157"/>
      <c r="N13" s="157"/>
      <c r="O13" s="157"/>
      <c r="P13" s="157"/>
    </row>
    <row r="14" spans="1:16" s="22" customFormat="1" ht="15.75" customHeight="1">
      <c r="B14" s="220" t="str">
        <f>'13'!B15</f>
        <v>Agosto</v>
      </c>
      <c r="C14" s="137">
        <v>63967.77</v>
      </c>
      <c r="D14" s="137">
        <v>94623.38</v>
      </c>
      <c r="E14" s="137">
        <v>19843</v>
      </c>
      <c r="F14" s="137"/>
      <c r="G14" s="44"/>
      <c r="H14" s="258"/>
      <c r="I14" s="244"/>
      <c r="J14" s="244"/>
      <c r="K14" s="244"/>
      <c r="L14" s="244"/>
      <c r="M14" s="157"/>
      <c r="N14" s="157"/>
      <c r="O14" s="157"/>
      <c r="P14" s="157"/>
    </row>
    <row r="15" spans="1:16" s="22" customFormat="1" ht="15.75" customHeight="1">
      <c r="B15" s="220" t="str">
        <f>'13'!B16</f>
        <v>Septiembre</v>
      </c>
      <c r="C15" s="137">
        <v>20678.189999999999</v>
      </c>
      <c r="D15" s="137">
        <v>79730.692999999999</v>
      </c>
      <c r="E15" s="137">
        <v>77655</v>
      </c>
      <c r="F15" s="137"/>
      <c r="H15" s="113"/>
      <c r="I15" s="244"/>
      <c r="J15" s="244"/>
      <c r="K15" s="244"/>
      <c r="L15" s="244"/>
      <c r="M15" s="157"/>
      <c r="N15" s="157"/>
      <c r="O15" s="157"/>
      <c r="P15" s="157"/>
    </row>
    <row r="16" spans="1:16" s="22" customFormat="1" ht="15.75" customHeight="1">
      <c r="B16" s="220" t="str">
        <f>'13'!B17</f>
        <v>Octubre</v>
      </c>
      <c r="C16" s="137">
        <v>43847.682000000001</v>
      </c>
      <c r="D16" s="137">
        <v>70852.953000000009</v>
      </c>
      <c r="E16" s="137">
        <v>70783</v>
      </c>
      <c r="F16" s="137"/>
      <c r="H16" s="24"/>
      <c r="I16" s="244"/>
      <c r="J16" s="244"/>
      <c r="K16" s="244"/>
      <c r="L16" s="244"/>
      <c r="M16" s="157"/>
      <c r="N16" s="157"/>
      <c r="O16" s="157"/>
      <c r="P16" s="157"/>
    </row>
    <row r="17" spans="1:16" s="22" customFormat="1" ht="15.75" customHeight="1">
      <c r="B17" s="220" t="s">
        <v>55</v>
      </c>
      <c r="C17" s="137">
        <v>76048.42</v>
      </c>
      <c r="D17" s="136">
        <v>124973.86300000001</v>
      </c>
      <c r="E17" s="137">
        <v>104883.17567</v>
      </c>
      <c r="F17" s="137"/>
      <c r="H17" s="113"/>
      <c r="I17" s="244"/>
      <c r="J17" s="244"/>
      <c r="K17" s="244"/>
      <c r="L17" s="245"/>
      <c r="M17" s="157"/>
      <c r="N17" s="157"/>
      <c r="O17" s="157"/>
      <c r="P17" s="157"/>
    </row>
    <row r="18" spans="1:16" s="22" customFormat="1" ht="15.75" customHeight="1">
      <c r="B18" s="42" t="s">
        <v>56</v>
      </c>
      <c r="C18" s="136">
        <v>48588.41</v>
      </c>
      <c r="D18" s="136">
        <v>67969.25</v>
      </c>
      <c r="E18" s="137">
        <v>146130</v>
      </c>
      <c r="F18" s="137"/>
      <c r="H18" s="113"/>
      <c r="I18" s="244"/>
      <c r="J18" s="244"/>
      <c r="K18" s="244"/>
      <c r="L18" s="157"/>
      <c r="M18" s="157"/>
      <c r="N18" s="157"/>
      <c r="O18" s="157"/>
      <c r="P18" s="157"/>
    </row>
    <row r="19" spans="1:16" s="22" customFormat="1" ht="15.75" customHeight="1">
      <c r="B19" s="42" t="s">
        <v>64</v>
      </c>
      <c r="C19" s="136">
        <v>619307.77600000007</v>
      </c>
      <c r="D19" s="136">
        <v>1007532.0789999999</v>
      </c>
      <c r="E19" s="136">
        <v>1069796.3156699999</v>
      </c>
      <c r="F19" s="136">
        <f>SUM(F7:F18)</f>
        <v>556093.84200000006</v>
      </c>
      <c r="H19" s="157"/>
      <c r="I19" s="40"/>
      <c r="J19" s="40"/>
      <c r="K19" s="40"/>
    </row>
    <row r="20" spans="1:16" ht="31.5" customHeight="1">
      <c r="B20" s="1073" t="s">
        <v>540</v>
      </c>
      <c r="C20" s="1073"/>
      <c r="D20" s="1073"/>
      <c r="E20" s="1073"/>
      <c r="F20" s="1073"/>
      <c r="G20" s="61"/>
      <c r="H20" s="61"/>
      <c r="I20" s="61"/>
    </row>
    <row r="21" spans="1:16" ht="11.4">
      <c r="B21" s="45"/>
      <c r="C21" s="45"/>
      <c r="D21" s="45"/>
      <c r="E21" s="45"/>
      <c r="F21" s="45"/>
    </row>
    <row r="22" spans="1:16" ht="42" customHeight="1">
      <c r="B22" s="1"/>
      <c r="C22" s="1"/>
      <c r="D22" s="1"/>
      <c r="E22" s="1"/>
      <c r="F22" s="1"/>
    </row>
    <row r="23" spans="1:16" ht="11.4">
      <c r="B23" s="1"/>
      <c r="C23" s="1"/>
      <c r="D23" s="1"/>
      <c r="E23" s="1"/>
      <c r="F23" s="1"/>
    </row>
    <row r="24" spans="1:16" ht="11.4">
      <c r="B24" s="1"/>
      <c r="C24" s="1"/>
      <c r="D24" s="1"/>
      <c r="E24" s="1"/>
      <c r="F24" s="1"/>
    </row>
    <row r="25" spans="1:16" ht="11.4">
      <c r="B25" s="1"/>
      <c r="C25" s="1"/>
      <c r="D25" s="1"/>
      <c r="E25" s="1"/>
      <c r="F25" s="1"/>
    </row>
    <row r="26" spans="1:16" ht="11.4">
      <c r="A26" s="16"/>
      <c r="B26" s="16"/>
      <c r="C26" s="16"/>
      <c r="D26" s="16"/>
      <c r="E26" s="16"/>
      <c r="F26" s="1"/>
    </row>
    <row r="27" spans="1:16" ht="11.4">
      <c r="B27" s="16"/>
      <c r="C27" s="16"/>
      <c r="D27" s="16"/>
      <c r="E27" s="16"/>
      <c r="F27" s="1"/>
    </row>
    <row r="28" spans="1:16" ht="11.4">
      <c r="B28" s="1"/>
      <c r="C28" s="1"/>
      <c r="D28" s="1"/>
      <c r="E28" s="1"/>
      <c r="F28" s="1"/>
    </row>
    <row r="29" spans="1:16" ht="11.4">
      <c r="B29" s="1"/>
      <c r="C29" s="1"/>
      <c r="D29" s="1"/>
      <c r="E29" s="1"/>
      <c r="F29" s="1"/>
    </row>
    <row r="30" spans="1:16" ht="11.4">
      <c r="B30" s="1"/>
      <c r="C30" s="1"/>
      <c r="D30" s="1"/>
      <c r="E30" s="1"/>
      <c r="F30" s="1"/>
    </row>
    <row r="31" spans="1:16" ht="11.4">
      <c r="B31" s="1"/>
      <c r="C31" s="1"/>
      <c r="D31" s="1"/>
      <c r="E31" s="1"/>
      <c r="F31" s="1"/>
    </row>
    <row r="32" spans="1:16"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35" customHeight="1">
      <c r="B36" s="1"/>
      <c r="C36" s="1"/>
      <c r="D36" s="1"/>
      <c r="E36" s="1"/>
      <c r="F36" s="1"/>
    </row>
    <row r="37" spans="2:6" ht="11.4">
      <c r="B37" s="1"/>
      <c r="C37" s="1"/>
      <c r="D37" s="1"/>
      <c r="E37" s="1"/>
      <c r="F37" s="1"/>
    </row>
    <row r="38" spans="2:6" ht="18" customHeight="1">
      <c r="B38" s="206"/>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W51"/>
  <sheetViews>
    <sheetView topLeftCell="A4" zoomScaleNormal="100" workbookViewId="0">
      <selection activeCell="N18" sqref="N18"/>
    </sheetView>
  </sheetViews>
  <sheetFormatPr baseColWidth="10" defaultColWidth="10.921875" defaultRowHeight="11.4"/>
  <cols>
    <col min="1" max="1" width="1.61328125" style="1" customWidth="1"/>
    <col min="2" max="2" width="10.61328125" style="1" customWidth="1"/>
    <col min="3" max="11" width="6.15234375" style="1" customWidth="1"/>
    <col min="12" max="12" width="1.4609375" style="16" customWidth="1"/>
    <col min="13" max="13" width="9.3828125" style="16" customWidth="1"/>
    <col min="14" max="14" width="7.61328125" style="128" customWidth="1"/>
    <col min="15" max="15" width="6.23046875" style="128" customWidth="1"/>
    <col min="16" max="16" width="6.4609375" style="128" bestFit="1" customWidth="1"/>
    <col min="17" max="17" width="5.23046875" style="128" customWidth="1"/>
    <col min="18" max="21" width="10.921875" style="129"/>
    <col min="22" max="22" width="4.69140625" style="129" customWidth="1"/>
    <col min="23" max="16384" width="10.921875" style="1"/>
  </cols>
  <sheetData>
    <row r="1" spans="2:23" s="24" customFormat="1" ht="13.2">
      <c r="B1" s="1008" t="s">
        <v>38</v>
      </c>
      <c r="C1" s="1008"/>
      <c r="D1" s="1008"/>
      <c r="E1" s="1008"/>
      <c r="F1" s="1008"/>
      <c r="G1" s="1008"/>
      <c r="H1" s="1008"/>
      <c r="I1" s="1008"/>
      <c r="J1" s="1008"/>
      <c r="K1" s="1008"/>
      <c r="L1" s="27"/>
      <c r="M1" s="753"/>
      <c r="N1" s="755" t="str">
        <f>C6</f>
        <v>Argentina</v>
      </c>
      <c r="O1" s="755" t="str">
        <f>E6</f>
        <v>Canadá</v>
      </c>
      <c r="P1" s="755" t="str">
        <f>G6</f>
        <v>EE.UU.</v>
      </c>
      <c r="Q1" s="756" t="s">
        <v>59</v>
      </c>
      <c r="R1" s="700"/>
      <c r="S1" s="122"/>
      <c r="T1" s="122"/>
      <c r="U1" s="122"/>
      <c r="V1" s="122"/>
    </row>
    <row r="2" spans="2:23" s="24" customFormat="1" ht="13.2">
      <c r="B2" s="26"/>
      <c r="C2" s="26"/>
      <c r="D2" s="26"/>
      <c r="E2" s="26"/>
      <c r="F2" s="26"/>
      <c r="G2" s="26"/>
      <c r="H2" s="26"/>
      <c r="L2" s="27"/>
      <c r="M2" s="753"/>
      <c r="N2" s="757">
        <f>+D21</f>
        <v>0.57255050747987957</v>
      </c>
      <c r="O2" s="757">
        <f>+F21</f>
        <v>0.22994279376441779</v>
      </c>
      <c r="P2" s="757">
        <f>+H21</f>
        <v>0.19750586256549693</v>
      </c>
      <c r="Q2" s="758">
        <f>1-N2-O2-P2</f>
        <v>8.3619020571634728E-7</v>
      </c>
      <c r="R2" s="700"/>
      <c r="S2" s="122"/>
      <c r="T2" s="122"/>
      <c r="U2" s="122"/>
      <c r="V2" s="122"/>
    </row>
    <row r="3" spans="2:23" s="24" customFormat="1" ht="13.2">
      <c r="B3" s="1008" t="s">
        <v>395</v>
      </c>
      <c r="C3" s="1008"/>
      <c r="D3" s="1008"/>
      <c r="E3" s="1008"/>
      <c r="F3" s="1008"/>
      <c r="G3" s="1008"/>
      <c r="H3" s="1008"/>
      <c r="I3" s="1008"/>
      <c r="J3" s="1008"/>
      <c r="K3" s="1008"/>
      <c r="L3" s="27"/>
      <c r="M3" s="754"/>
      <c r="N3" s="759"/>
      <c r="O3" s="759"/>
      <c r="P3" s="759"/>
      <c r="Q3" s="759"/>
      <c r="R3" s="702"/>
      <c r="S3" s="33"/>
      <c r="T3" s="33"/>
      <c r="U3" s="240"/>
      <c r="V3" s="240"/>
      <c r="W3" s="33"/>
    </row>
    <row r="4" spans="2:23" s="24" customFormat="1" ht="13.2">
      <c r="B4" s="1072" t="s">
        <v>521</v>
      </c>
      <c r="C4" s="1072"/>
      <c r="D4" s="1072"/>
      <c r="E4" s="1072"/>
      <c r="F4" s="1072"/>
      <c r="G4" s="1072"/>
      <c r="H4" s="1072"/>
      <c r="I4" s="1072"/>
      <c r="J4" s="1072"/>
      <c r="K4" s="1072"/>
      <c r="L4" s="27"/>
      <c r="M4" s="701"/>
      <c r="N4" s="701"/>
      <c r="O4" s="701"/>
      <c r="P4" s="701"/>
      <c r="Q4" s="701"/>
      <c r="R4" s="702"/>
      <c r="S4" s="33"/>
      <c r="T4" s="33"/>
      <c r="U4" s="240"/>
      <c r="V4" s="240"/>
      <c r="W4" s="33"/>
    </row>
    <row r="5" spans="2:23" s="24" customFormat="1" ht="13.2">
      <c r="B5" s="1071" t="s">
        <v>176</v>
      </c>
      <c r="C5" s="1071"/>
      <c r="D5" s="1071"/>
      <c r="E5" s="1071"/>
      <c r="F5" s="1071"/>
      <c r="G5" s="1071"/>
      <c r="H5" s="1071"/>
      <c r="I5" s="1071"/>
      <c r="J5" s="1071"/>
      <c r="K5" s="1071"/>
      <c r="L5" s="27"/>
      <c r="M5" s="703"/>
      <c r="N5" s="701"/>
      <c r="O5" s="701"/>
      <c r="P5" s="701"/>
      <c r="Q5" s="701"/>
      <c r="R5" s="702"/>
      <c r="S5" s="33"/>
      <c r="T5" s="33"/>
      <c r="U5" s="240"/>
      <c r="V5" s="240"/>
      <c r="W5" s="33"/>
    </row>
    <row r="6" spans="2:23" s="22" customFormat="1" ht="24" customHeight="1">
      <c r="B6" s="661" t="s">
        <v>98</v>
      </c>
      <c r="C6" s="1075" t="s">
        <v>9</v>
      </c>
      <c r="D6" s="1075"/>
      <c r="E6" s="1075" t="s">
        <v>92</v>
      </c>
      <c r="F6" s="1075"/>
      <c r="G6" s="1075" t="s">
        <v>90</v>
      </c>
      <c r="H6" s="1075"/>
      <c r="I6" s="1076" t="s">
        <v>64</v>
      </c>
      <c r="J6" s="1076"/>
      <c r="K6" s="1076"/>
      <c r="L6" s="23"/>
      <c r="M6" s="39"/>
      <c r="N6" s="461"/>
      <c r="O6" s="461"/>
      <c r="P6" s="461"/>
      <c r="Q6" s="461"/>
      <c r="R6" s="265"/>
      <c r="S6" s="265"/>
      <c r="T6" s="241"/>
      <c r="U6" s="230"/>
      <c r="V6" s="230"/>
      <c r="W6" s="47"/>
    </row>
    <row r="7" spans="2:23" s="22" customFormat="1" ht="17.25" customHeight="1">
      <c r="B7" s="474"/>
      <c r="C7" s="315">
        <v>2018</v>
      </c>
      <c r="D7" s="315">
        <v>2019</v>
      </c>
      <c r="E7" s="315">
        <v>2018</v>
      </c>
      <c r="F7" s="315">
        <v>2019</v>
      </c>
      <c r="G7" s="315">
        <v>2018</v>
      </c>
      <c r="H7" s="315">
        <v>2019</v>
      </c>
      <c r="I7" s="315">
        <v>2018</v>
      </c>
      <c r="J7" s="315">
        <v>2019</v>
      </c>
      <c r="K7" s="375" t="s">
        <v>8</v>
      </c>
      <c r="L7" s="23"/>
      <c r="M7" s="630"/>
      <c r="N7" s="249"/>
      <c r="O7" s="229"/>
      <c r="P7" s="229"/>
      <c r="Q7" s="229"/>
      <c r="R7" s="236"/>
      <c r="S7" s="236"/>
      <c r="T7" s="235"/>
      <c r="U7" s="230"/>
      <c r="V7" s="230"/>
      <c r="W7" s="47"/>
    </row>
    <row r="8" spans="2:23" s="22" customFormat="1" ht="15.75" customHeight="1">
      <c r="B8" s="42" t="s">
        <v>47</v>
      </c>
      <c r="C8" s="697">
        <v>51789.86</v>
      </c>
      <c r="D8" s="697">
        <v>85490.27</v>
      </c>
      <c r="E8" s="697">
        <v>23481.37</v>
      </c>
      <c r="F8" s="697">
        <v>24437.96</v>
      </c>
      <c r="G8" s="697">
        <v>24795.32</v>
      </c>
      <c r="H8" s="697">
        <v>1000</v>
      </c>
      <c r="I8" s="697">
        <v>100066.55</v>
      </c>
      <c r="J8" s="697">
        <v>110928.26</v>
      </c>
      <c r="K8" s="891">
        <f>+J8/I8*100-100</f>
        <v>10.854486339341165</v>
      </c>
      <c r="L8" s="23"/>
      <c r="M8" s="630"/>
      <c r="N8" s="249"/>
      <c r="O8" s="229"/>
      <c r="P8" s="230"/>
      <c r="Q8" s="229"/>
      <c r="R8" s="237"/>
      <c r="S8" s="237"/>
      <c r="T8" s="222"/>
      <c r="U8" s="230"/>
      <c r="V8" s="230"/>
      <c r="W8" s="47"/>
    </row>
    <row r="9" spans="2:23" s="22" customFormat="1" ht="15.75" customHeight="1">
      <c r="B9" s="42" t="s">
        <v>48</v>
      </c>
      <c r="C9" s="697">
        <v>26457.62</v>
      </c>
      <c r="D9" s="697">
        <v>83555.56</v>
      </c>
      <c r="E9" s="697">
        <v>5199.25</v>
      </c>
      <c r="F9" s="697">
        <v>39451.32</v>
      </c>
      <c r="G9" s="697">
        <v>577.54</v>
      </c>
      <c r="H9" s="697">
        <v>7567.73</v>
      </c>
      <c r="I9" s="697">
        <v>32234.41</v>
      </c>
      <c r="J9" s="697">
        <v>130574.61</v>
      </c>
      <c r="K9" s="891">
        <f t="shared" ref="K9:K13" si="0">+J9/I9*100-100</f>
        <v>305.07833088925781</v>
      </c>
      <c r="L9" s="23"/>
      <c r="M9" s="554"/>
      <c r="N9" s="249"/>
      <c r="O9" s="229"/>
      <c r="P9" s="230"/>
      <c r="Q9" s="229"/>
      <c r="R9" s="235"/>
      <c r="S9" s="235"/>
      <c r="T9" s="235"/>
      <c r="U9" s="230"/>
      <c r="V9" s="230"/>
      <c r="W9" s="47"/>
    </row>
    <row r="10" spans="2:23" s="22" customFormat="1" ht="15.75" customHeight="1">
      <c r="B10" s="42" t="s">
        <v>49</v>
      </c>
      <c r="C10" s="697">
        <v>98249.17</v>
      </c>
      <c r="D10" s="697">
        <v>22039.119999999999</v>
      </c>
      <c r="E10" s="697">
        <v>0</v>
      </c>
      <c r="F10" s="697">
        <v>36918.800000000003</v>
      </c>
      <c r="G10" s="697">
        <v>4.6210000000000004</v>
      </c>
      <c r="H10" s="697">
        <v>0</v>
      </c>
      <c r="I10" s="697">
        <v>98253.790999999997</v>
      </c>
      <c r="J10" s="697">
        <v>58957.94</v>
      </c>
      <c r="K10" s="891">
        <f t="shared" si="0"/>
        <v>-39.994233912053325</v>
      </c>
      <c r="L10" s="23"/>
      <c r="M10" s="606"/>
      <c r="N10" s="249"/>
      <c r="O10" s="229"/>
      <c r="P10" s="230"/>
      <c r="Q10" s="229"/>
      <c r="R10" s="235"/>
      <c r="S10" s="235"/>
      <c r="T10" s="235"/>
      <c r="U10" s="230"/>
      <c r="V10" s="230"/>
      <c r="W10" s="47"/>
    </row>
    <row r="11" spans="2:23" s="22" customFormat="1" ht="15" customHeight="1">
      <c r="B11" s="42" t="s">
        <v>57</v>
      </c>
      <c r="C11" s="697">
        <v>76747.06</v>
      </c>
      <c r="D11" s="697">
        <v>66196.823999999993</v>
      </c>
      <c r="E11" s="697">
        <v>5740</v>
      </c>
      <c r="F11" s="697">
        <v>17155.8</v>
      </c>
      <c r="G11" s="697">
        <v>7381.34</v>
      </c>
      <c r="H11" s="697">
        <v>33738.961000000003</v>
      </c>
      <c r="I11" s="697">
        <v>89868.4</v>
      </c>
      <c r="J11" s="697">
        <v>117092</v>
      </c>
      <c r="K11" s="892">
        <f t="shared" si="0"/>
        <v>30.292739160817376</v>
      </c>
      <c r="L11" s="23"/>
      <c r="M11" s="606"/>
      <c r="N11" s="249"/>
      <c r="O11" s="229"/>
      <c r="P11" s="230"/>
      <c r="Q11" s="229"/>
      <c r="R11" s="235"/>
      <c r="S11" s="235"/>
      <c r="T11" s="235"/>
      <c r="U11" s="230"/>
      <c r="V11" s="230"/>
      <c r="W11" s="47"/>
    </row>
    <row r="12" spans="2:23" s="22" customFormat="1" ht="15.75" customHeight="1">
      <c r="B12" s="42" t="s">
        <v>58</v>
      </c>
      <c r="C12" s="888">
        <v>18453.599999999999</v>
      </c>
      <c r="D12" s="888">
        <v>51231.622000000003</v>
      </c>
      <c r="E12" s="888">
        <v>60417.51</v>
      </c>
      <c r="F12" s="898">
        <v>4920</v>
      </c>
      <c r="G12" s="888">
        <v>50652.21</v>
      </c>
      <c r="H12" s="898">
        <v>34802.559999999998</v>
      </c>
      <c r="I12" s="888">
        <v>129525.345</v>
      </c>
      <c r="J12" s="898">
        <v>90954.182000000001</v>
      </c>
      <c r="K12" s="892">
        <f t="shared" si="0"/>
        <v>-29.778853706199357</v>
      </c>
      <c r="L12" s="23"/>
      <c r="M12" s="606"/>
      <c r="N12" s="249"/>
      <c r="O12" s="229"/>
      <c r="P12" s="230"/>
      <c r="Q12" s="229"/>
      <c r="R12" s="235"/>
      <c r="S12" s="235"/>
      <c r="T12" s="235"/>
      <c r="U12" s="230"/>
      <c r="V12" s="230"/>
      <c r="W12" s="47"/>
    </row>
    <row r="13" spans="2:23" s="22" customFormat="1" ht="15.75" customHeight="1">
      <c r="B13" s="42" t="s">
        <v>50</v>
      </c>
      <c r="C13" s="888">
        <v>48746.91</v>
      </c>
      <c r="D13" s="888">
        <v>9878.2620000000006</v>
      </c>
      <c r="E13" s="888">
        <v>48527.85</v>
      </c>
      <c r="F13" s="888">
        <v>4985.83</v>
      </c>
      <c r="G13" s="888">
        <v>28000.1</v>
      </c>
      <c r="H13" s="888">
        <v>32722.49</v>
      </c>
      <c r="I13" s="888">
        <v>125274.86</v>
      </c>
      <c r="J13" s="888">
        <v>47586.582000000002</v>
      </c>
      <c r="K13" s="892">
        <f t="shared" si="0"/>
        <v>-62.014260482909336</v>
      </c>
      <c r="L13" s="23"/>
      <c r="M13" s="630"/>
      <c r="N13" s="249"/>
      <c r="O13" s="229"/>
      <c r="P13" s="230"/>
      <c r="Q13" s="229"/>
      <c r="R13" s="235"/>
      <c r="S13" s="235"/>
      <c r="T13" s="235"/>
      <c r="U13" s="230"/>
      <c r="V13" s="230"/>
      <c r="W13" s="47"/>
    </row>
    <row r="14" spans="2:23" s="22" customFormat="1" ht="15.75" customHeight="1">
      <c r="B14" s="42" t="s">
        <v>51</v>
      </c>
      <c r="C14" s="888">
        <v>22908</v>
      </c>
      <c r="D14" s="888"/>
      <c r="E14" s="888">
        <v>40758</v>
      </c>
      <c r="F14" s="889"/>
      <c r="G14" s="888">
        <v>10713</v>
      </c>
      <c r="H14" s="889"/>
      <c r="I14" s="888">
        <v>74379</v>
      </c>
      <c r="J14" s="889"/>
      <c r="K14" s="176"/>
      <c r="L14" s="23"/>
      <c r="M14" s="630"/>
      <c r="N14" s="249"/>
      <c r="O14" s="229"/>
      <c r="P14" s="230"/>
      <c r="Q14" s="229"/>
      <c r="R14" s="238"/>
      <c r="S14" s="238"/>
      <c r="T14" s="238"/>
      <c r="U14" s="230"/>
      <c r="V14" s="230"/>
      <c r="W14" s="47"/>
    </row>
    <row r="15" spans="2:23" s="22" customFormat="1" ht="15.75" customHeight="1">
      <c r="B15" s="73" t="s">
        <v>52</v>
      </c>
      <c r="C15" s="888">
        <v>57.28</v>
      </c>
      <c r="D15" s="888"/>
      <c r="E15" s="888">
        <v>11049.42</v>
      </c>
      <c r="F15" s="889"/>
      <c r="G15" s="888">
        <v>8736.6200000000008</v>
      </c>
      <c r="H15" s="889"/>
      <c r="I15" s="888">
        <v>19843.32</v>
      </c>
      <c r="J15" s="889"/>
      <c r="K15" s="176"/>
      <c r="L15" s="23"/>
      <c r="M15" s="630"/>
      <c r="N15" s="249"/>
      <c r="O15" s="229"/>
      <c r="P15" s="230"/>
      <c r="Q15" s="229"/>
      <c r="R15" s="239"/>
      <c r="S15" s="239"/>
      <c r="T15" s="238"/>
      <c r="U15" s="230"/>
      <c r="V15" s="230"/>
      <c r="W15" s="47"/>
    </row>
    <row r="16" spans="2:23" s="22" customFormat="1" ht="15.75" customHeight="1">
      <c r="B16" s="42" t="s">
        <v>53</v>
      </c>
      <c r="C16" s="888">
        <v>38.090000000000003</v>
      </c>
      <c r="D16" s="888"/>
      <c r="E16" s="888">
        <v>35437.26</v>
      </c>
      <c r="F16" s="889"/>
      <c r="G16" s="888">
        <v>42179.5</v>
      </c>
      <c r="H16" s="889"/>
      <c r="I16" s="888">
        <v>77654.850000000006</v>
      </c>
      <c r="J16" s="889"/>
      <c r="K16" s="176"/>
      <c r="L16" s="23"/>
      <c r="M16" s="630"/>
      <c r="N16" s="249"/>
      <c r="O16" s="229"/>
      <c r="P16" s="230"/>
      <c r="Q16" s="229"/>
      <c r="R16" s="239"/>
      <c r="S16" s="239"/>
      <c r="T16" s="238"/>
      <c r="U16" s="230"/>
      <c r="V16" s="230"/>
      <c r="W16" s="47"/>
    </row>
    <row r="17" spans="1:23" s="22" customFormat="1" ht="15.75" customHeight="1">
      <c r="B17" s="42" t="s">
        <v>54</v>
      </c>
      <c r="C17" s="888">
        <v>12719.1</v>
      </c>
      <c r="D17" s="888"/>
      <c r="E17" s="888">
        <v>36002.0916</v>
      </c>
      <c r="F17" s="889"/>
      <c r="G17" s="888">
        <v>22061.52</v>
      </c>
      <c r="H17" s="889"/>
      <c r="I17" s="888">
        <v>70782.711599999995</v>
      </c>
      <c r="J17" s="889"/>
      <c r="K17" s="176"/>
      <c r="L17" s="23"/>
      <c r="M17" s="630"/>
      <c r="N17" s="249"/>
      <c r="O17" s="229"/>
      <c r="P17" s="230"/>
      <c r="Q17" s="229"/>
      <c r="R17" s="236"/>
      <c r="S17" s="50"/>
      <c r="T17" s="50"/>
      <c r="U17" s="230"/>
      <c r="V17" s="230"/>
      <c r="W17" s="47"/>
    </row>
    <row r="18" spans="1:23" s="22" customFormat="1" ht="15.75" customHeight="1">
      <c r="B18" s="42" t="s">
        <v>55</v>
      </c>
      <c r="C18" s="888">
        <v>33893.83</v>
      </c>
      <c r="D18" s="888"/>
      <c r="E18" s="888">
        <v>40135.949999999997</v>
      </c>
      <c r="F18" s="889"/>
      <c r="G18" s="888">
        <v>30853.395670000002</v>
      </c>
      <c r="H18" s="889"/>
      <c r="I18" s="888">
        <v>104883.17567</v>
      </c>
      <c r="J18" s="889"/>
      <c r="K18" s="176"/>
      <c r="L18" s="23"/>
      <c r="M18" s="630"/>
      <c r="N18" s="249"/>
      <c r="O18" s="230"/>
      <c r="P18" s="230"/>
      <c r="Q18" s="229"/>
      <c r="R18" s="236"/>
      <c r="S18" s="50"/>
      <c r="T18" s="50"/>
      <c r="U18" s="230"/>
      <c r="V18" s="230"/>
      <c r="W18" s="47"/>
    </row>
    <row r="19" spans="1:23" s="22" customFormat="1" ht="15.75" customHeight="1">
      <c r="B19" s="42" t="s">
        <v>164</v>
      </c>
      <c r="C19" s="888">
        <v>65490.09</v>
      </c>
      <c r="D19" s="888"/>
      <c r="E19" s="888">
        <v>55619.519999999997</v>
      </c>
      <c r="F19" s="889"/>
      <c r="G19" s="888">
        <v>25020.880000000001</v>
      </c>
      <c r="H19" s="889"/>
      <c r="I19" s="888">
        <v>146130.49</v>
      </c>
      <c r="J19" s="889"/>
      <c r="K19" s="176"/>
      <c r="L19" s="23"/>
      <c r="M19" s="234"/>
      <c r="N19" s="250"/>
      <c r="O19" s="230"/>
      <c r="P19" s="230"/>
      <c r="Q19" s="230"/>
      <c r="R19" s="236"/>
      <c r="S19" s="50"/>
      <c r="T19" s="50"/>
      <c r="U19" s="230"/>
      <c r="V19" s="230"/>
      <c r="W19" s="47"/>
    </row>
    <row r="20" spans="1:23" s="22" customFormat="1" ht="15.75" customHeight="1">
      <c r="B20" s="42" t="s">
        <v>64</v>
      </c>
      <c r="C20" s="888">
        <v>456306.61</v>
      </c>
      <c r="D20" s="888">
        <f t="shared" ref="D20:J20" si="1">SUM(D8:D19)</f>
        <v>318391.658</v>
      </c>
      <c r="E20" s="888">
        <f t="shared" si="1"/>
        <v>362368.22160000005</v>
      </c>
      <c r="F20" s="888">
        <f t="shared" si="1"/>
        <v>127869.71</v>
      </c>
      <c r="G20" s="888">
        <f t="shared" si="1"/>
        <v>250976.04666999998</v>
      </c>
      <c r="H20" s="888">
        <f t="shared" si="1"/>
        <v>109831.74100000001</v>
      </c>
      <c r="I20" s="888">
        <f t="shared" si="1"/>
        <v>1068896.9032699999</v>
      </c>
      <c r="J20" s="888">
        <f t="shared" si="1"/>
        <v>556093.57400000002</v>
      </c>
      <c r="K20" s="176"/>
      <c r="L20" s="23"/>
      <c r="M20" s="234"/>
      <c r="N20" s="250"/>
      <c r="O20" s="230"/>
      <c r="P20" s="230"/>
      <c r="Q20" s="230"/>
      <c r="R20" s="236"/>
      <c r="S20" s="50"/>
      <c r="T20" s="50"/>
      <c r="U20" s="230"/>
      <c r="V20" s="230"/>
      <c r="W20" s="47"/>
    </row>
    <row r="21" spans="1:23" s="22" customFormat="1" ht="15.75" customHeight="1">
      <c r="B21" s="42" t="s">
        <v>447</v>
      </c>
      <c r="C21" s="699">
        <v>0.42689507317685127</v>
      </c>
      <c r="D21" s="699">
        <f>D20/J20</f>
        <v>0.57255050747987957</v>
      </c>
      <c r="E21" s="699">
        <f>E20/I20</f>
        <v>0.33901138687129961</v>
      </c>
      <c r="F21" s="699">
        <f>F20/J20</f>
        <v>0.22994279376441779</v>
      </c>
      <c r="G21" s="699">
        <f>G20/I20</f>
        <v>0.23479911477169305</v>
      </c>
      <c r="H21" s="699">
        <f>H20/J20</f>
        <v>0.19750586256549693</v>
      </c>
      <c r="I21" s="699">
        <f>I20/I20</f>
        <v>1</v>
      </c>
      <c r="J21" s="699">
        <f>J20/J20</f>
        <v>1</v>
      </c>
      <c r="K21" s="176"/>
      <c r="L21" s="23"/>
      <c r="M21" s="234"/>
      <c r="N21" s="250"/>
      <c r="O21" s="50"/>
      <c r="P21" s="230"/>
      <c r="Q21" s="230"/>
      <c r="R21" s="236"/>
      <c r="S21" s="50"/>
      <c r="T21" s="50"/>
      <c r="U21" s="230"/>
      <c r="V21" s="230"/>
      <c r="W21" s="47"/>
    </row>
    <row r="22" spans="1:23" s="22" customFormat="1" ht="43.5" customHeight="1">
      <c r="B22" s="1017" t="s">
        <v>499</v>
      </c>
      <c r="C22" s="1018"/>
      <c r="D22" s="1018"/>
      <c r="E22" s="1018"/>
      <c r="F22" s="1018"/>
      <c r="G22" s="1018"/>
      <c r="H22" s="1018"/>
      <c r="I22" s="1018"/>
      <c r="J22" s="1018"/>
      <c r="K22" s="1019"/>
      <c r="L22" s="23"/>
      <c r="M22" s="234"/>
      <c r="N22" s="229"/>
      <c r="O22" s="251"/>
      <c r="P22" s="251"/>
      <c r="Q22" s="251"/>
      <c r="R22" s="242"/>
      <c r="S22" s="242"/>
      <c r="T22" s="242"/>
      <c r="U22" s="230"/>
      <c r="V22" s="230"/>
      <c r="W22" s="47"/>
    </row>
    <row r="23" spans="1:23" s="22" customFormat="1" ht="15.75" customHeight="1">
      <c r="B23" s="1074"/>
      <c r="C23" s="1074"/>
      <c r="D23" s="1074"/>
      <c r="E23" s="1074"/>
      <c r="F23" s="1074"/>
      <c r="G23" s="1074"/>
      <c r="H23" s="1074"/>
      <c r="I23" s="1074"/>
      <c r="J23" s="1074"/>
      <c r="K23" s="1074"/>
      <c r="L23" s="23"/>
      <c r="M23" s="234"/>
      <c r="N23" s="229"/>
      <c r="O23" s="251"/>
      <c r="P23" s="251"/>
      <c r="Q23" s="251"/>
      <c r="R23" s="242"/>
      <c r="S23" s="242"/>
      <c r="T23" s="242"/>
      <c r="U23" s="230"/>
      <c r="V23" s="230"/>
      <c r="W23" s="47"/>
    </row>
    <row r="24" spans="1:23" s="22" customFormat="1" ht="15.75" customHeight="1">
      <c r="B24" s="2"/>
      <c r="C24" s="50"/>
      <c r="D24" s="50"/>
      <c r="E24" s="50"/>
      <c r="F24" s="50"/>
      <c r="G24" s="50"/>
      <c r="H24" s="50"/>
      <c r="I24" s="50"/>
      <c r="J24" s="50"/>
      <c r="K24" s="50"/>
      <c r="L24" s="23"/>
      <c r="M24" s="234"/>
      <c r="N24" s="229"/>
      <c r="O24" s="251"/>
      <c r="P24" s="251"/>
      <c r="Q24" s="251"/>
      <c r="R24" s="242"/>
      <c r="S24" s="242"/>
      <c r="T24" s="242"/>
      <c r="U24" s="230"/>
      <c r="V24" s="230"/>
      <c r="W24" s="47"/>
    </row>
    <row r="25" spans="1:23" ht="17.25" customHeight="1">
      <c r="B25" s="120"/>
      <c r="C25" s="121"/>
      <c r="D25" s="121"/>
      <c r="E25" s="121"/>
      <c r="F25" s="121"/>
      <c r="G25" s="121"/>
      <c r="H25" s="121"/>
      <c r="I25" s="121"/>
      <c r="J25" s="121"/>
      <c r="K25" s="121"/>
      <c r="L25" s="206"/>
      <c r="M25" s="14"/>
      <c r="N25" s="232"/>
      <c r="O25" s="251"/>
      <c r="P25" s="251"/>
      <c r="Q25" s="251"/>
      <c r="R25" s="242"/>
      <c r="S25" s="242"/>
      <c r="T25" s="242"/>
      <c r="U25" s="233"/>
      <c r="V25" s="233"/>
      <c r="W25" s="2"/>
    </row>
    <row r="26" spans="1:23" ht="15" customHeight="1">
      <c r="A26" s="16"/>
      <c r="B26" s="248"/>
      <c r="C26" s="248"/>
      <c r="D26" s="248"/>
      <c r="E26" s="248"/>
      <c r="F26" s="52"/>
      <c r="G26" s="52"/>
      <c r="H26" s="52"/>
      <c r="I26" s="52"/>
      <c r="J26" s="52"/>
      <c r="K26" s="52"/>
      <c r="L26" s="1"/>
      <c r="M26" s="2"/>
      <c r="N26" s="233"/>
      <c r="O26" s="251"/>
      <c r="P26" s="251"/>
      <c r="Q26" s="251"/>
      <c r="R26" s="242"/>
      <c r="S26" s="242"/>
      <c r="T26" s="242"/>
      <c r="U26" s="232"/>
      <c r="V26" s="233"/>
      <c r="W26" s="2"/>
    </row>
    <row r="27" spans="1:23" ht="15" customHeight="1">
      <c r="B27" s="16"/>
      <c r="C27" s="16"/>
      <c r="D27" s="16"/>
      <c r="E27" s="16"/>
      <c r="L27" s="1"/>
      <c r="M27" s="2"/>
      <c r="N27" s="233"/>
      <c r="O27" s="251"/>
      <c r="P27" s="251"/>
      <c r="Q27" s="251"/>
      <c r="R27" s="242"/>
      <c r="S27" s="242"/>
      <c r="T27" s="242"/>
      <c r="U27" s="233"/>
      <c r="V27" s="233"/>
      <c r="W27" s="2"/>
    </row>
    <row r="28" spans="1:23" ht="15" customHeight="1">
      <c r="L28" s="1"/>
      <c r="M28" s="2"/>
      <c r="N28" s="233"/>
      <c r="O28" s="251"/>
      <c r="P28" s="251"/>
      <c r="Q28" s="251"/>
      <c r="R28" s="242"/>
      <c r="S28" s="242"/>
      <c r="T28" s="242"/>
      <c r="U28" s="233"/>
      <c r="V28" s="233"/>
      <c r="W28" s="2"/>
    </row>
    <row r="29" spans="1:23" ht="15" customHeight="1">
      <c r="L29" s="1"/>
      <c r="M29" s="2"/>
      <c r="N29" s="233"/>
      <c r="O29" s="251"/>
      <c r="P29" s="251"/>
      <c r="Q29" s="251"/>
      <c r="R29" s="242"/>
      <c r="S29" s="242"/>
      <c r="T29" s="242"/>
      <c r="U29" s="232"/>
      <c r="V29" s="233"/>
      <c r="W29" s="2"/>
    </row>
    <row r="30" spans="1:23" ht="15" customHeight="1">
      <c r="L30" s="1"/>
      <c r="M30" s="2"/>
      <c r="N30" s="233"/>
      <c r="O30" s="251"/>
      <c r="P30" s="251"/>
      <c r="Q30" s="251"/>
      <c r="R30" s="242"/>
      <c r="S30" s="242"/>
      <c r="T30" s="242"/>
      <c r="U30" s="233"/>
      <c r="V30" s="233"/>
      <c r="W30" s="2"/>
    </row>
    <row r="31" spans="1:23" ht="15" customHeight="1">
      <c r="L31" s="1"/>
      <c r="M31" s="2"/>
      <c r="N31" s="233"/>
      <c r="O31" s="233"/>
      <c r="P31" s="233"/>
      <c r="Q31" s="232"/>
      <c r="R31" s="239"/>
      <c r="S31" s="233"/>
      <c r="T31" s="233"/>
      <c r="U31" s="233"/>
      <c r="V31" s="233"/>
      <c r="W31" s="2"/>
    </row>
    <row r="32" spans="1:23" ht="15" customHeight="1">
      <c r="L32" s="1"/>
      <c r="M32" s="2"/>
      <c r="N32" s="233"/>
      <c r="O32" s="233"/>
      <c r="P32" s="233"/>
      <c r="Q32" s="232"/>
      <c r="R32" s="239"/>
      <c r="S32" s="233"/>
      <c r="T32" s="233"/>
      <c r="U32" s="233"/>
      <c r="V32" s="233"/>
      <c r="W32" s="2"/>
    </row>
    <row r="33" spans="12:23" ht="15" customHeight="1">
      <c r="L33" s="1"/>
      <c r="M33" s="2"/>
      <c r="N33" s="233"/>
      <c r="O33" s="233"/>
      <c r="P33" s="233"/>
      <c r="Q33" s="232"/>
      <c r="R33" s="239"/>
      <c r="S33" s="233"/>
      <c r="T33" s="233"/>
      <c r="U33" s="233"/>
      <c r="V33" s="233"/>
      <c r="W33" s="2"/>
    </row>
    <row r="34" spans="12:23" ht="15" customHeight="1">
      <c r="L34" s="1"/>
      <c r="M34" s="2"/>
      <c r="N34" s="233"/>
      <c r="O34" s="233"/>
      <c r="P34" s="233"/>
      <c r="Q34" s="232"/>
      <c r="R34" s="239"/>
      <c r="S34" s="233"/>
      <c r="T34" s="233"/>
      <c r="U34" s="233"/>
      <c r="V34" s="233"/>
      <c r="W34" s="2"/>
    </row>
    <row r="35" spans="12:23" ht="15" customHeight="1">
      <c r="L35" s="1"/>
      <c r="M35" s="2"/>
      <c r="N35" s="233"/>
      <c r="O35" s="233"/>
      <c r="P35" s="233"/>
      <c r="Q35" s="232"/>
      <c r="R35" s="239"/>
      <c r="S35" s="233"/>
      <c r="T35" s="233"/>
      <c r="U35" s="233"/>
      <c r="V35" s="233"/>
      <c r="W35" s="2"/>
    </row>
    <row r="36" spans="12:23" ht="15" customHeight="1">
      <c r="L36" s="1"/>
      <c r="M36" s="2"/>
      <c r="N36" s="233"/>
      <c r="O36" s="233"/>
      <c r="P36" s="233"/>
      <c r="Q36" s="232"/>
      <c r="R36" s="239"/>
      <c r="S36" s="233"/>
      <c r="T36" s="233"/>
      <c r="U36" s="233"/>
      <c r="V36" s="233"/>
      <c r="W36" s="2"/>
    </row>
    <row r="37" spans="12:23" ht="15" customHeight="1">
      <c r="L37" s="1"/>
      <c r="M37" s="2"/>
      <c r="N37" s="233"/>
      <c r="O37" s="233"/>
      <c r="P37" s="233"/>
      <c r="Q37" s="232"/>
      <c r="R37" s="233"/>
      <c r="S37" s="233"/>
      <c r="T37" s="233"/>
      <c r="U37" s="233"/>
      <c r="V37" s="243"/>
      <c r="W37" s="2"/>
    </row>
    <row r="38" spans="12:23" ht="15" customHeight="1">
      <c r="L38" s="1"/>
      <c r="M38" s="2"/>
      <c r="N38" s="233"/>
      <c r="O38" s="233"/>
      <c r="P38" s="233"/>
      <c r="Q38" s="232"/>
      <c r="R38" s="233"/>
      <c r="S38" s="233"/>
      <c r="T38" s="233"/>
      <c r="U38" s="233"/>
      <c r="V38" s="233"/>
      <c r="W38" s="2"/>
    </row>
    <row r="39" spans="12:23" ht="15" customHeight="1">
      <c r="L39" s="1"/>
      <c r="M39" s="1"/>
      <c r="N39" s="129"/>
      <c r="O39" s="129"/>
      <c r="P39" s="129"/>
    </row>
    <row r="40" spans="12:23" ht="15" customHeight="1">
      <c r="L40" s="1"/>
      <c r="M40" s="1"/>
      <c r="N40" s="129"/>
      <c r="O40" s="129"/>
      <c r="P40" s="129"/>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D20:F20 G20 I20 H20 J20" formulaRange="1"/>
    <ignoredError sqref="D21 F21 H21"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B1:X52"/>
  <sheetViews>
    <sheetView zoomScaleNormal="100" workbookViewId="0">
      <selection activeCell="J16" sqref="J16"/>
    </sheetView>
  </sheetViews>
  <sheetFormatPr baseColWidth="10" defaultColWidth="10.921875" defaultRowHeight="11.4"/>
  <cols>
    <col min="1" max="1" width="2.23046875" style="1" customWidth="1"/>
    <col min="2" max="2" width="13" style="1" customWidth="1"/>
    <col min="3" max="8" width="5.53515625" style="1" customWidth="1"/>
    <col min="9" max="9" width="6.69140625" style="1" customWidth="1"/>
    <col min="10" max="10" width="5.921875" style="1" customWidth="1"/>
    <col min="11" max="11" width="5.53515625" style="1" customWidth="1"/>
    <col min="12" max="12" width="1.4609375" style="16" customWidth="1"/>
    <col min="13" max="13" width="7.61328125" style="142" customWidth="1"/>
    <col min="14" max="14" width="7" style="142" customWidth="1"/>
    <col min="15" max="15" width="6.4609375" style="142" bestFit="1" customWidth="1"/>
    <col min="16" max="16" width="5.23046875" style="142" customWidth="1"/>
    <col min="17" max="17" width="10.921875" style="167"/>
    <col min="18" max="23" width="10.921875" style="1"/>
    <col min="24" max="24" width="4.69140625" style="143" customWidth="1"/>
    <col min="25" max="16384" width="10.921875" style="1"/>
  </cols>
  <sheetData>
    <row r="1" spans="2:24" s="24" customFormat="1" ht="13.2">
      <c r="B1" s="1008" t="s">
        <v>77</v>
      </c>
      <c r="C1" s="1008"/>
      <c r="D1" s="1008"/>
      <c r="E1" s="1008"/>
      <c r="F1" s="1008"/>
      <c r="G1" s="1008"/>
      <c r="H1" s="1008"/>
      <c r="I1" s="1008"/>
      <c r="J1" s="1008"/>
      <c r="K1" s="1008"/>
      <c r="L1" s="27"/>
      <c r="M1" s="775" t="str">
        <f>C6</f>
        <v>Suave</v>
      </c>
      <c r="N1" s="775" t="str">
        <f>E6</f>
        <v>Intermedio</v>
      </c>
      <c r="O1" s="775" t="str">
        <f>G6</f>
        <v>Fuerte</v>
      </c>
      <c r="P1" s="776" t="s">
        <v>59</v>
      </c>
      <c r="Q1" s="636"/>
      <c r="X1" s="139"/>
    </row>
    <row r="2" spans="2:24" s="24" customFormat="1" ht="13.2">
      <c r="B2" s="26"/>
      <c r="C2" s="26"/>
      <c r="D2" s="26"/>
      <c r="E2" s="26"/>
      <c r="F2" s="26"/>
      <c r="G2" s="26"/>
      <c r="H2" s="26"/>
      <c r="L2" s="27"/>
      <c r="M2" s="777">
        <f>D21</f>
        <v>0.18764065630057283</v>
      </c>
      <c r="N2" s="777">
        <f>F21</f>
        <v>0.54559167999855096</v>
      </c>
      <c r="O2" s="777">
        <f>H21</f>
        <v>0.20025195328778103</v>
      </c>
      <c r="P2" s="778">
        <f>1-M2-N2-O2</f>
        <v>6.6515710413095203E-2</v>
      </c>
      <c r="Q2" s="636"/>
      <c r="X2" s="139"/>
    </row>
    <row r="3" spans="2:24" s="24" customFormat="1" ht="13.2">
      <c r="B3" s="1008" t="s">
        <v>459</v>
      </c>
      <c r="C3" s="1008"/>
      <c r="D3" s="1008"/>
      <c r="E3" s="1008"/>
      <c r="F3" s="1008"/>
      <c r="G3" s="1008"/>
      <c r="H3" s="1008"/>
      <c r="I3" s="1008"/>
      <c r="J3" s="1008"/>
      <c r="K3" s="1008"/>
      <c r="L3" s="27"/>
      <c r="M3" s="776"/>
      <c r="N3" s="776"/>
      <c r="O3" s="776"/>
      <c r="P3" s="776"/>
      <c r="Q3" s="636"/>
      <c r="X3" s="139"/>
    </row>
    <row r="4" spans="2:24" s="24" customFormat="1" ht="13.2">
      <c r="B4" s="1072" t="s">
        <v>521</v>
      </c>
      <c r="C4" s="1072"/>
      <c r="D4" s="1072"/>
      <c r="E4" s="1072"/>
      <c r="F4" s="1072"/>
      <c r="G4" s="1072"/>
      <c r="H4" s="1072"/>
      <c r="I4" s="1072"/>
      <c r="J4" s="1072"/>
      <c r="K4" s="1072"/>
      <c r="L4" s="27"/>
      <c r="M4" s="140"/>
      <c r="N4" s="140"/>
      <c r="O4" s="140"/>
      <c r="P4" s="140"/>
      <c r="Q4" s="636"/>
      <c r="X4" s="139"/>
    </row>
    <row r="5" spans="2:24" s="24" customFormat="1" ht="13.8" thickBot="1">
      <c r="B5" s="1085" t="s">
        <v>176</v>
      </c>
      <c r="C5" s="1085"/>
      <c r="D5" s="1085"/>
      <c r="E5" s="1085"/>
      <c r="F5" s="1085"/>
      <c r="G5" s="1085"/>
      <c r="H5" s="1085"/>
      <c r="I5" s="1085"/>
      <c r="J5" s="1085"/>
      <c r="K5" s="1085"/>
      <c r="L5" s="27"/>
      <c r="M5" s="131"/>
      <c r="N5" s="140"/>
      <c r="O5" s="140"/>
      <c r="P5" s="140"/>
      <c r="Q5" s="636"/>
      <c r="X5" s="139"/>
    </row>
    <row r="6" spans="2:24" s="38" customFormat="1" ht="24" customHeight="1">
      <c r="B6" s="1089" t="s">
        <v>98</v>
      </c>
      <c r="C6" s="1086" t="s">
        <v>93</v>
      </c>
      <c r="D6" s="1086"/>
      <c r="E6" s="1086" t="s">
        <v>94</v>
      </c>
      <c r="F6" s="1086"/>
      <c r="G6" s="1086" t="s">
        <v>95</v>
      </c>
      <c r="H6" s="1086"/>
      <c r="I6" s="1087" t="s">
        <v>64</v>
      </c>
      <c r="J6" s="1087"/>
      <c r="K6" s="1088"/>
      <c r="L6" s="39"/>
      <c r="M6" s="141"/>
      <c r="N6" s="141"/>
      <c r="O6" s="141"/>
      <c r="P6" s="141"/>
      <c r="Q6" s="149"/>
      <c r="X6" s="151"/>
    </row>
    <row r="7" spans="2:24" s="38" customFormat="1" ht="17.399999999999999">
      <c r="B7" s="1090"/>
      <c r="C7" s="896">
        <v>2018</v>
      </c>
      <c r="D7" s="896">
        <v>2019</v>
      </c>
      <c r="E7" s="896">
        <v>2018</v>
      </c>
      <c r="F7" s="896">
        <v>2019</v>
      </c>
      <c r="G7" s="896">
        <v>2018</v>
      </c>
      <c r="H7" s="896">
        <v>2019</v>
      </c>
      <c r="I7" s="896">
        <v>2018</v>
      </c>
      <c r="J7" s="896">
        <v>2019</v>
      </c>
      <c r="K7" s="762" t="s">
        <v>8</v>
      </c>
      <c r="L7" s="39"/>
      <c r="M7" s="131"/>
      <c r="N7" s="250"/>
      <c r="O7" s="223"/>
      <c r="P7" s="141"/>
      <c r="Q7" s="149"/>
      <c r="R7" s="169"/>
      <c r="S7" s="169"/>
      <c r="X7" s="151"/>
    </row>
    <row r="8" spans="2:24" s="38" customFormat="1" ht="15.75" customHeight="1">
      <c r="B8" s="763" t="s">
        <v>47</v>
      </c>
      <c r="C8" s="697">
        <v>42690.03</v>
      </c>
      <c r="D8" s="697">
        <v>30257.24</v>
      </c>
      <c r="E8" s="697">
        <v>17797.27</v>
      </c>
      <c r="F8" s="697">
        <v>62792.99</v>
      </c>
      <c r="G8" s="697">
        <v>23113.599999999999</v>
      </c>
      <c r="H8" s="697">
        <v>17878</v>
      </c>
      <c r="I8" s="697">
        <v>100066.54999999999</v>
      </c>
      <c r="J8" s="697">
        <v>110928.26</v>
      </c>
      <c r="K8" s="698">
        <f>J8/I8*100-100</f>
        <v>10.854486339341179</v>
      </c>
      <c r="L8" s="39"/>
      <c r="M8" s="630"/>
      <c r="N8" s="630"/>
      <c r="O8" s="223"/>
      <c r="P8" s="141"/>
      <c r="Q8" s="149"/>
      <c r="R8" s="169"/>
      <c r="S8" s="169"/>
      <c r="T8" s="227"/>
      <c r="U8" s="227"/>
      <c r="V8" s="227"/>
      <c r="W8" s="227"/>
      <c r="X8" s="151"/>
    </row>
    <row r="9" spans="2:24" s="38" customFormat="1" ht="15.75" customHeight="1">
      <c r="B9" s="763" t="s">
        <v>48</v>
      </c>
      <c r="C9" s="697">
        <v>26391.16</v>
      </c>
      <c r="D9" s="697">
        <v>27947.49</v>
      </c>
      <c r="E9" s="697">
        <v>644</v>
      </c>
      <c r="F9" s="697">
        <v>69391.11</v>
      </c>
      <c r="G9" s="697">
        <v>5199.25</v>
      </c>
      <c r="H9" s="697">
        <v>33236.01</v>
      </c>
      <c r="I9" s="697">
        <v>32234.41</v>
      </c>
      <c r="J9" s="697">
        <v>130574.61000000002</v>
      </c>
      <c r="K9" s="698">
        <f t="shared" ref="K9:K13" si="0">J9/I9*100-100</f>
        <v>305.07833088925781</v>
      </c>
      <c r="L9" s="39"/>
      <c r="M9" s="630"/>
      <c r="N9" s="630"/>
      <c r="O9" s="223"/>
      <c r="P9" s="141"/>
      <c r="Q9" s="149"/>
      <c r="R9" s="169"/>
      <c r="S9" s="169"/>
      <c r="T9" s="227"/>
      <c r="U9" s="227"/>
      <c r="V9" s="227"/>
      <c r="W9" s="227"/>
      <c r="X9" s="151"/>
    </row>
    <row r="10" spans="2:24" s="38" customFormat="1" ht="15.75" customHeight="1">
      <c r="B10" s="763" t="s">
        <v>49</v>
      </c>
      <c r="C10" s="697">
        <v>78724.721000000005</v>
      </c>
      <c r="D10" s="697">
        <v>11713.67</v>
      </c>
      <c r="E10" s="697">
        <v>19529.07</v>
      </c>
      <c r="F10" s="697">
        <v>16601.97</v>
      </c>
      <c r="G10" s="697">
        <v>0</v>
      </c>
      <c r="H10" s="697">
        <v>30642.28</v>
      </c>
      <c r="I10" s="697">
        <v>98253.790999999997</v>
      </c>
      <c r="J10" s="697">
        <v>58957.919999999998</v>
      </c>
      <c r="K10" s="698">
        <f t="shared" si="0"/>
        <v>-39.994254267502008</v>
      </c>
      <c r="L10" s="39"/>
      <c r="M10" s="630"/>
      <c r="N10" s="630"/>
      <c r="O10" s="223"/>
      <c r="P10" s="141"/>
      <c r="Q10" s="149"/>
      <c r="R10" s="169"/>
      <c r="S10" s="169"/>
      <c r="T10" s="227"/>
      <c r="U10" s="227"/>
      <c r="V10" s="227"/>
      <c r="W10" s="227"/>
      <c r="X10" s="151"/>
    </row>
    <row r="11" spans="2:24" s="38" customFormat="1" ht="15.75" customHeight="1">
      <c r="B11" s="763" t="s">
        <v>57</v>
      </c>
      <c r="C11" s="697">
        <v>81332.75</v>
      </c>
      <c r="D11" s="697">
        <v>2825.89</v>
      </c>
      <c r="E11" s="697">
        <v>7595.65</v>
      </c>
      <c r="F11" s="697">
        <v>68257.183999999994</v>
      </c>
      <c r="G11" s="697">
        <v>940</v>
      </c>
      <c r="H11" s="697">
        <v>19053.431</v>
      </c>
      <c r="I11" s="697">
        <v>89868.4</v>
      </c>
      <c r="J11" s="697">
        <v>117091.58499999999</v>
      </c>
      <c r="K11" s="698">
        <f t="shared" si="0"/>
        <v>30.292277374472008</v>
      </c>
      <c r="L11" s="39"/>
      <c r="M11" s="630"/>
      <c r="N11" s="630"/>
      <c r="O11" s="223"/>
      <c r="P11" s="141"/>
      <c r="Q11" s="149"/>
      <c r="R11" s="169"/>
      <c r="S11" s="169"/>
      <c r="T11" s="227"/>
      <c r="U11" s="227"/>
      <c r="V11" s="227"/>
      <c r="W11" s="227"/>
      <c r="X11" s="151"/>
    </row>
    <row r="12" spans="2:24" s="38" customFormat="1" ht="15.75" customHeight="1">
      <c r="B12" s="763" t="s">
        <v>58</v>
      </c>
      <c r="C12" s="697">
        <v>43359.004999999997</v>
      </c>
      <c r="D12" s="697">
        <v>27336.19</v>
      </c>
      <c r="E12" s="697">
        <v>44065.3</v>
      </c>
      <c r="F12" s="697">
        <v>52264.561999999998</v>
      </c>
      <c r="G12" s="697">
        <v>29551.040000000001</v>
      </c>
      <c r="H12" s="697">
        <v>4920</v>
      </c>
      <c r="I12" s="697">
        <v>129525.345</v>
      </c>
      <c r="J12" s="697">
        <v>90954.182000000001</v>
      </c>
      <c r="K12" s="698">
        <f t="shared" si="0"/>
        <v>-29.778853706199357</v>
      </c>
      <c r="L12" s="39"/>
      <c r="M12" s="695"/>
      <c r="N12" s="606"/>
      <c r="O12" s="223"/>
      <c r="P12" s="141"/>
      <c r="Q12" s="149"/>
      <c r="R12" s="169"/>
      <c r="S12" s="169"/>
      <c r="T12" s="227"/>
      <c r="U12" s="227"/>
      <c r="V12" s="227"/>
      <c r="W12" s="227"/>
      <c r="X12" s="151"/>
    </row>
    <row r="13" spans="2:24" s="38" customFormat="1" ht="15.75" customHeight="1">
      <c r="B13" s="763" t="s">
        <v>50</v>
      </c>
      <c r="C13" s="697">
        <v>40583.550000000003</v>
      </c>
      <c r="D13" s="697">
        <v>4265.28</v>
      </c>
      <c r="E13" s="697">
        <v>59056.86</v>
      </c>
      <c r="F13" s="697">
        <v>34092.201999999997</v>
      </c>
      <c r="G13" s="697">
        <v>25634.45</v>
      </c>
      <c r="H13" s="697">
        <v>5629.1</v>
      </c>
      <c r="I13" s="697">
        <v>125274.86</v>
      </c>
      <c r="J13" s="697">
        <v>47587</v>
      </c>
      <c r="K13" s="698">
        <f t="shared" si="0"/>
        <v>-62.013926816601511</v>
      </c>
      <c r="L13" s="39"/>
      <c r="M13" s="630"/>
      <c r="N13" s="630"/>
      <c r="O13" s="223"/>
      <c r="P13" s="141"/>
      <c r="Q13" s="149"/>
      <c r="R13" s="169"/>
      <c r="S13" s="169"/>
      <c r="T13" s="227"/>
      <c r="U13" s="227"/>
      <c r="V13" s="227"/>
      <c r="W13" s="227"/>
      <c r="X13" s="151"/>
    </row>
    <row r="14" spans="2:24" s="38" customFormat="1" ht="15.75" customHeight="1">
      <c r="B14" s="763" t="s">
        <v>51</v>
      </c>
      <c r="C14" s="697">
        <v>10713.23</v>
      </c>
      <c r="D14" s="890"/>
      <c r="E14" s="697">
        <v>58353.279999999999</v>
      </c>
      <c r="F14" s="890"/>
      <c r="G14" s="697">
        <v>5312.38</v>
      </c>
      <c r="H14" s="890"/>
      <c r="I14" s="697">
        <v>74378.89</v>
      </c>
      <c r="J14" s="890"/>
      <c r="K14" s="698"/>
      <c r="L14" s="39"/>
      <c r="M14" s="694"/>
      <c r="N14" s="630"/>
      <c r="O14" s="223"/>
      <c r="P14" s="141"/>
      <c r="Q14" s="149"/>
      <c r="R14" s="169"/>
      <c r="S14" s="169"/>
      <c r="T14" s="227"/>
      <c r="U14" s="227"/>
      <c r="V14" s="227"/>
      <c r="W14" s="227"/>
      <c r="X14" s="151"/>
    </row>
    <row r="15" spans="2:24" s="38" customFormat="1" ht="15.75" customHeight="1">
      <c r="B15" s="764" t="s">
        <v>52</v>
      </c>
      <c r="C15" s="697">
        <v>8793.9</v>
      </c>
      <c r="D15" s="890"/>
      <c r="E15" s="697">
        <v>9532.2000000000007</v>
      </c>
      <c r="F15" s="890"/>
      <c r="G15" s="697">
        <v>1517.22</v>
      </c>
      <c r="H15" s="890"/>
      <c r="I15" s="697">
        <v>19843.32</v>
      </c>
      <c r="J15" s="890"/>
      <c r="K15" s="698"/>
      <c r="L15" s="39"/>
      <c r="M15" s="630"/>
      <c r="N15" s="250"/>
      <c r="O15" s="223"/>
      <c r="P15" s="141"/>
      <c r="Q15" s="149"/>
      <c r="R15" s="169"/>
      <c r="S15" s="169"/>
      <c r="T15" s="227"/>
      <c r="U15" s="227"/>
      <c r="V15" s="227"/>
      <c r="W15" s="227"/>
      <c r="X15" s="151"/>
    </row>
    <row r="16" spans="2:24" s="38" customFormat="1" ht="15.75" customHeight="1">
      <c r="B16" s="763" t="s">
        <v>53</v>
      </c>
      <c r="C16" s="697">
        <v>34984.6</v>
      </c>
      <c r="D16" s="890"/>
      <c r="E16" s="697">
        <v>1209.8699999999999</v>
      </c>
      <c r="F16" s="890"/>
      <c r="G16" s="697">
        <v>41460.379999999997</v>
      </c>
      <c r="H16" s="890"/>
      <c r="I16" s="697">
        <v>77654.850000000006</v>
      </c>
      <c r="J16" s="890"/>
      <c r="K16" s="698"/>
      <c r="L16" s="39"/>
      <c r="M16" s="630"/>
      <c r="N16" s="250"/>
      <c r="O16" s="223"/>
      <c r="P16" s="141"/>
      <c r="Q16" s="149"/>
      <c r="R16" s="169"/>
      <c r="S16" s="169"/>
      <c r="T16" s="227"/>
      <c r="U16" s="227"/>
      <c r="V16" s="227"/>
      <c r="W16" s="227"/>
      <c r="X16" s="151"/>
    </row>
    <row r="17" spans="2:24" s="38" customFormat="1" ht="15.75" customHeight="1">
      <c r="B17" s="763" t="s">
        <v>54</v>
      </c>
      <c r="C17" s="697">
        <v>26248.47</v>
      </c>
      <c r="D17" s="890"/>
      <c r="E17" s="697">
        <v>5550</v>
      </c>
      <c r="F17" s="890"/>
      <c r="G17" s="697">
        <v>38984.230000000003</v>
      </c>
      <c r="H17" s="890"/>
      <c r="I17" s="697">
        <v>70782.700000000012</v>
      </c>
      <c r="J17" s="890"/>
      <c r="K17" s="698"/>
      <c r="L17" s="39"/>
      <c r="M17" s="630"/>
      <c r="N17" s="638"/>
      <c r="O17" s="639"/>
      <c r="P17" s="640"/>
      <c r="Q17" s="637"/>
      <c r="R17" s="169"/>
      <c r="S17" s="169"/>
      <c r="T17" s="227"/>
      <c r="U17" s="227"/>
      <c r="V17" s="227"/>
      <c r="W17" s="227"/>
      <c r="X17" s="151"/>
    </row>
    <row r="18" spans="2:24" s="38" customFormat="1" ht="15.75" customHeight="1">
      <c r="B18" s="763" t="s">
        <v>55</v>
      </c>
      <c r="C18" s="697">
        <v>33787.016670000005</v>
      </c>
      <c r="D18" s="890"/>
      <c r="E18" s="697">
        <v>58796.28</v>
      </c>
      <c r="F18" s="890"/>
      <c r="G18" s="697">
        <v>10400</v>
      </c>
      <c r="H18" s="890"/>
      <c r="I18" s="697">
        <v>104883.17567000001</v>
      </c>
      <c r="J18" s="890"/>
      <c r="K18" s="698"/>
      <c r="L18" s="39"/>
      <c r="M18" s="696"/>
      <c r="N18" s="639"/>
      <c r="O18" s="639"/>
      <c r="P18" s="640"/>
      <c r="Q18" s="637"/>
      <c r="T18" s="227"/>
      <c r="U18" s="227"/>
      <c r="V18" s="227"/>
      <c r="W18" s="227"/>
      <c r="X18" s="151"/>
    </row>
    <row r="19" spans="2:24" s="38" customFormat="1" ht="15.75" customHeight="1">
      <c r="B19" s="763" t="s">
        <v>164</v>
      </c>
      <c r="C19" s="697">
        <v>13431.36</v>
      </c>
      <c r="D19" s="890"/>
      <c r="E19" s="697">
        <v>80027.31</v>
      </c>
      <c r="F19" s="890"/>
      <c r="G19" s="697">
        <v>52671.82</v>
      </c>
      <c r="H19" s="890"/>
      <c r="I19" s="697">
        <v>146130.49</v>
      </c>
      <c r="J19" s="890"/>
      <c r="K19" s="698"/>
      <c r="L19" s="39"/>
      <c r="M19" s="696"/>
      <c r="N19" s="639"/>
      <c r="O19" s="639"/>
      <c r="P19" s="640"/>
      <c r="Q19" s="637"/>
      <c r="T19" s="227"/>
      <c r="U19" s="227"/>
      <c r="V19" s="227"/>
      <c r="W19" s="227"/>
      <c r="X19" s="151"/>
    </row>
    <row r="20" spans="2:24" s="150" customFormat="1" ht="16.5" customHeight="1" thickBot="1">
      <c r="B20" s="902" t="s">
        <v>64</v>
      </c>
      <c r="C20" s="903">
        <f>SUM(C8:C19)</f>
        <v>441039.79266999994</v>
      </c>
      <c r="D20" s="903">
        <f t="shared" ref="D20:J20" si="1">SUM(D8:D19)</f>
        <v>104345.76000000001</v>
      </c>
      <c r="E20" s="903">
        <f t="shared" si="1"/>
        <v>362157.09</v>
      </c>
      <c r="F20" s="903">
        <f t="shared" si="1"/>
        <v>303400.01799999998</v>
      </c>
      <c r="G20" s="903">
        <f t="shared" si="1"/>
        <v>234784.37000000002</v>
      </c>
      <c r="H20" s="903">
        <f t="shared" si="1"/>
        <v>111358.82100000001</v>
      </c>
      <c r="I20" s="903">
        <f t="shared" si="1"/>
        <v>1068896.7816699999</v>
      </c>
      <c r="J20" s="903">
        <f t="shared" si="1"/>
        <v>556093.55700000003</v>
      </c>
      <c r="K20" s="870"/>
      <c r="L20" s="149"/>
      <c r="M20" s="696"/>
      <c r="N20" s="223"/>
      <c r="O20" s="223"/>
      <c r="P20" s="141"/>
      <c r="Q20" s="149"/>
      <c r="X20" s="151"/>
    </row>
    <row r="21" spans="2:24" s="38" customFormat="1" ht="16.5" customHeight="1" thickBot="1">
      <c r="B21" s="899" t="s">
        <v>446</v>
      </c>
      <c r="C21" s="900">
        <f>C20/I20</f>
        <v>0.41261214387879219</v>
      </c>
      <c r="D21" s="900">
        <f>D20/J20</f>
        <v>0.18764065630057283</v>
      </c>
      <c r="E21" s="900">
        <f>E20/I20</f>
        <v>0.33881390253058935</v>
      </c>
      <c r="F21" s="900">
        <f>F20/J20</f>
        <v>0.54559167999855096</v>
      </c>
      <c r="G21" s="900">
        <f>G20/I20</f>
        <v>0.21965111508071217</v>
      </c>
      <c r="H21" s="900">
        <f>H20/J20</f>
        <v>0.20025195328778103</v>
      </c>
      <c r="I21" s="900">
        <v>1</v>
      </c>
      <c r="J21" s="900">
        <v>1</v>
      </c>
      <c r="K21" s="901"/>
      <c r="L21" s="39"/>
      <c r="M21" s="223"/>
      <c r="N21" s="223"/>
      <c r="O21" s="223"/>
      <c r="P21" s="141"/>
      <c r="Q21" s="149"/>
      <c r="X21" s="151"/>
    </row>
    <row r="22" spans="2:24" s="38" customFormat="1" ht="15.75" customHeight="1">
      <c r="B22" s="1077" t="s">
        <v>500</v>
      </c>
      <c r="C22" s="1078"/>
      <c r="D22" s="1078"/>
      <c r="E22" s="1078"/>
      <c r="F22" s="1078"/>
      <c r="G22" s="1078"/>
      <c r="H22" s="1078"/>
      <c r="I22" s="1078"/>
      <c r="J22" s="1078"/>
      <c r="K22" s="1079"/>
      <c r="L22" s="39"/>
      <c r="M22" s="223"/>
      <c r="N22" s="223"/>
      <c r="O22" s="223"/>
      <c r="P22" s="141"/>
      <c r="Q22" s="149"/>
      <c r="X22" s="151"/>
    </row>
    <row r="23" spans="2:24" s="38" customFormat="1" ht="24.75" customHeight="1">
      <c r="B23" s="1080"/>
      <c r="C23" s="1081"/>
      <c r="D23" s="1081"/>
      <c r="E23" s="1081"/>
      <c r="F23" s="1081"/>
      <c r="G23" s="1081"/>
      <c r="H23" s="1081"/>
      <c r="I23" s="1081"/>
      <c r="J23" s="1081"/>
      <c r="K23" s="1082"/>
      <c r="L23" s="39"/>
      <c r="M23" s="223"/>
      <c r="N23" s="223"/>
      <c r="O23" s="223"/>
      <c r="P23" s="141"/>
      <c r="Q23" s="149"/>
      <c r="X23" s="151"/>
    </row>
    <row r="24" spans="2:24" ht="17.25" customHeight="1">
      <c r="B24" s="1083"/>
      <c r="C24" s="1084"/>
      <c r="D24" s="1084"/>
      <c r="E24" s="1084"/>
      <c r="F24" s="1084"/>
      <c r="G24" s="1084"/>
      <c r="H24" s="1084"/>
      <c r="I24" s="1084"/>
      <c r="J24" s="1084"/>
      <c r="K24" s="1084"/>
    </row>
    <row r="25" spans="2:24" ht="15" customHeight="1">
      <c r="L25" s="1"/>
      <c r="M25" s="143"/>
      <c r="N25" s="143"/>
      <c r="O25" s="143"/>
    </row>
    <row r="26" spans="2:24" ht="15" customHeight="1">
      <c r="L26" s="1"/>
      <c r="M26" s="143"/>
      <c r="N26" s="143"/>
      <c r="O26" s="143"/>
    </row>
    <row r="27" spans="2:24" ht="15" customHeight="1">
      <c r="B27" s="16"/>
      <c r="C27" s="16"/>
      <c r="D27" s="16"/>
      <c r="E27" s="16"/>
      <c r="F27" s="16"/>
      <c r="L27" s="1"/>
      <c r="M27" s="143"/>
      <c r="N27" s="143"/>
      <c r="O27" s="143"/>
      <c r="T27" s="16"/>
      <c r="U27" s="16"/>
      <c r="V27" s="16"/>
      <c r="W27" s="16"/>
    </row>
    <row r="28" spans="2:24" ht="15" customHeight="1">
      <c r="C28" s="16"/>
      <c r="D28" s="16"/>
      <c r="E28" s="16"/>
      <c r="F28" s="16"/>
      <c r="L28" s="1"/>
      <c r="M28" s="641"/>
      <c r="N28" s="143"/>
      <c r="O28" s="143"/>
    </row>
    <row r="29" spans="2:24" ht="15" customHeight="1">
      <c r="L29" s="1"/>
      <c r="M29" s="143"/>
      <c r="N29" s="143"/>
      <c r="O29" s="143"/>
    </row>
    <row r="30" spans="2:24" ht="15" customHeight="1">
      <c r="L30" s="1"/>
      <c r="M30" s="143"/>
      <c r="N30" s="143"/>
      <c r="O30" s="143"/>
    </row>
    <row r="31" spans="2:24" ht="15" customHeight="1">
      <c r="L31" s="1"/>
      <c r="M31" s="143"/>
      <c r="N31" s="143"/>
      <c r="O31" s="143"/>
    </row>
    <row r="32" spans="2:24" ht="15" customHeight="1">
      <c r="L32" s="1"/>
      <c r="M32" s="143"/>
      <c r="N32" s="143"/>
      <c r="O32" s="143"/>
    </row>
    <row r="34" spans="12:24" ht="15" customHeight="1">
      <c r="L34" s="1"/>
      <c r="M34" s="143"/>
      <c r="N34" s="143"/>
      <c r="O34" s="143"/>
    </row>
    <row r="35" spans="12:24" ht="15" customHeight="1">
      <c r="L35" s="1"/>
      <c r="M35" s="143"/>
      <c r="N35" s="143"/>
      <c r="O35" s="143"/>
      <c r="X35" s="155" t="e">
        <f>#REF!</f>
        <v>#REF!</v>
      </c>
    </row>
    <row r="36" spans="12:24" ht="15" customHeight="1">
      <c r="L36" s="1"/>
      <c r="M36" s="143"/>
      <c r="N36" s="143"/>
      <c r="O36" s="143"/>
    </row>
    <row r="37" spans="12:24" ht="15" customHeight="1">
      <c r="L37" s="1"/>
      <c r="M37" s="143"/>
      <c r="N37" s="143"/>
      <c r="O37" s="143"/>
    </row>
    <row r="38" spans="12:24" ht="15" customHeight="1">
      <c r="L38" s="1"/>
      <c r="M38" s="143"/>
      <c r="N38" s="143"/>
      <c r="O38" s="143"/>
    </row>
    <row r="51" spans="12:14">
      <c r="L51" s="1"/>
      <c r="M51" s="129"/>
      <c r="N51" s="129"/>
    </row>
    <row r="52" spans="12:14">
      <c r="L52" s="1"/>
      <c r="M52" s="129"/>
      <c r="N52" s="129"/>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B1:K22"/>
  <sheetViews>
    <sheetView zoomScaleNormal="100" workbookViewId="0">
      <selection activeCell="P32" sqref="P32"/>
    </sheetView>
  </sheetViews>
  <sheetFormatPr baseColWidth="10" defaultColWidth="10.921875" defaultRowHeight="13.2"/>
  <cols>
    <col min="1" max="1" width="1.61328125" style="573" customWidth="1"/>
    <col min="2" max="2" width="9.921875" style="573" customWidth="1"/>
    <col min="3" max="10" width="6.61328125" style="573" customWidth="1"/>
    <col min="11" max="16384" width="10.921875" style="573"/>
  </cols>
  <sheetData>
    <row r="1" spans="2:11">
      <c r="B1" s="1008" t="s">
        <v>78</v>
      </c>
      <c r="C1" s="1008"/>
      <c r="D1" s="1008"/>
      <c r="E1" s="1008"/>
      <c r="F1" s="1008"/>
      <c r="G1" s="1008"/>
      <c r="H1" s="1008"/>
      <c r="I1" s="1008"/>
      <c r="J1" s="1008"/>
      <c r="K1" s="26"/>
    </row>
    <row r="3" spans="2:11">
      <c r="B3" s="983" t="s">
        <v>396</v>
      </c>
      <c r="C3" s="983"/>
      <c r="D3" s="983"/>
      <c r="E3" s="983"/>
      <c r="F3" s="983"/>
      <c r="G3" s="983"/>
      <c r="H3" s="983"/>
      <c r="I3" s="983"/>
      <c r="J3" s="983"/>
    </row>
    <row r="4" spans="2:11">
      <c r="B4" s="1094" t="s">
        <v>535</v>
      </c>
      <c r="C4" s="983"/>
      <c r="D4" s="983"/>
      <c r="E4" s="983"/>
      <c r="F4" s="983"/>
      <c r="G4" s="983"/>
      <c r="H4" s="983"/>
      <c r="I4" s="983"/>
      <c r="J4" s="983"/>
    </row>
    <row r="5" spans="2:11" ht="13.5" customHeight="1" thickBot="1">
      <c r="B5" s="983" t="s">
        <v>176</v>
      </c>
      <c r="C5" s="983"/>
      <c r="D5" s="983"/>
      <c r="E5" s="983"/>
      <c r="F5" s="983"/>
      <c r="G5" s="983"/>
      <c r="H5" s="983"/>
      <c r="I5" s="983"/>
      <c r="J5" s="983"/>
    </row>
    <row r="6" spans="2:11" ht="104.25" customHeight="1">
      <c r="B6" s="779" t="s">
        <v>385</v>
      </c>
      <c r="C6" s="1097" t="s">
        <v>387</v>
      </c>
      <c r="D6" s="1097"/>
      <c r="E6" s="1097" t="s">
        <v>388</v>
      </c>
      <c r="F6" s="1097"/>
      <c r="G6" s="1097" t="s">
        <v>476</v>
      </c>
      <c r="H6" s="1097"/>
      <c r="I6" s="1097" t="s">
        <v>389</v>
      </c>
      <c r="J6" s="1098"/>
    </row>
    <row r="7" spans="2:11" ht="15.75" customHeight="1">
      <c r="B7" s="780" t="s">
        <v>386</v>
      </c>
      <c r="C7" s="1095" t="s">
        <v>95</v>
      </c>
      <c r="D7" s="1095"/>
      <c r="E7" s="1095" t="s">
        <v>94</v>
      </c>
      <c r="F7" s="1095"/>
      <c r="G7" s="1095" t="s">
        <v>93</v>
      </c>
      <c r="H7" s="1095"/>
      <c r="I7" s="1095" t="s">
        <v>59</v>
      </c>
      <c r="J7" s="1096"/>
    </row>
    <row r="8" spans="2:11" ht="15.75" customHeight="1">
      <c r="B8" s="781" t="s">
        <v>98</v>
      </c>
      <c r="C8" s="765">
        <v>2018</v>
      </c>
      <c r="D8" s="765">
        <v>2019</v>
      </c>
      <c r="E8" s="765">
        <v>2018</v>
      </c>
      <c r="F8" s="765">
        <v>2019</v>
      </c>
      <c r="G8" s="765">
        <v>2018</v>
      </c>
      <c r="H8" s="765">
        <v>2019</v>
      </c>
      <c r="I8" s="765">
        <v>2018</v>
      </c>
      <c r="J8" s="766">
        <v>2019</v>
      </c>
    </row>
    <row r="9" spans="2:11" ht="15.75" customHeight="1">
      <c r="B9" s="781" t="s">
        <v>47</v>
      </c>
      <c r="C9" s="697">
        <v>56</v>
      </c>
      <c r="D9" s="697">
        <v>0</v>
      </c>
      <c r="E9" s="697">
        <v>17373.5</v>
      </c>
      <c r="F9" s="697">
        <v>56233.03</v>
      </c>
      <c r="G9" s="697">
        <v>34358.68</v>
      </c>
      <c r="H9" s="697">
        <v>29257.24</v>
      </c>
      <c r="I9" s="697">
        <v>0</v>
      </c>
      <c r="J9" s="697">
        <v>0</v>
      </c>
    </row>
    <row r="10" spans="2:11" ht="15.75" customHeight="1">
      <c r="B10" s="781" t="s">
        <v>48</v>
      </c>
      <c r="C10" s="697">
        <v>0</v>
      </c>
      <c r="D10" s="697">
        <v>0</v>
      </c>
      <c r="E10" s="697">
        <v>644</v>
      </c>
      <c r="F10" s="697">
        <v>58311.14</v>
      </c>
      <c r="G10" s="697">
        <v>25813.62</v>
      </c>
      <c r="H10" s="697">
        <v>25244.42</v>
      </c>
      <c r="I10" s="697">
        <v>0</v>
      </c>
      <c r="J10" s="697">
        <v>0</v>
      </c>
    </row>
    <row r="11" spans="2:11" ht="15.75" customHeight="1">
      <c r="B11" s="781" t="s">
        <v>49</v>
      </c>
      <c r="C11" s="697">
        <v>0</v>
      </c>
      <c r="D11" s="697">
        <v>0</v>
      </c>
      <c r="E11" s="697">
        <v>19529.07</v>
      </c>
      <c r="F11" s="697">
        <v>10325.450000000001</v>
      </c>
      <c r="G11" s="697">
        <v>78720.100000000006</v>
      </c>
      <c r="H11" s="697">
        <v>11713.67</v>
      </c>
      <c r="I11" s="697">
        <v>0</v>
      </c>
      <c r="J11" s="697">
        <v>0</v>
      </c>
    </row>
    <row r="12" spans="2:11" ht="15.75" customHeight="1">
      <c r="B12" s="781" t="s">
        <v>57</v>
      </c>
      <c r="C12" s="697">
        <v>0</v>
      </c>
      <c r="D12" s="697">
        <v>0</v>
      </c>
      <c r="E12" s="697">
        <v>2795.65</v>
      </c>
      <c r="F12" s="697">
        <v>63370.934000000001</v>
      </c>
      <c r="G12" s="697">
        <v>73951.41</v>
      </c>
      <c r="H12" s="697">
        <v>2825.89</v>
      </c>
      <c r="I12" s="697">
        <v>0</v>
      </c>
      <c r="J12" s="697">
        <v>0</v>
      </c>
    </row>
    <row r="13" spans="2:11" ht="15.75" customHeight="1">
      <c r="B13" s="781" t="s">
        <v>58</v>
      </c>
      <c r="C13" s="697">
        <v>0</v>
      </c>
      <c r="D13" s="697">
        <v>0</v>
      </c>
      <c r="E13" s="697">
        <v>7597.4</v>
      </c>
      <c r="F13" s="697">
        <v>51124.561999999998</v>
      </c>
      <c r="G13" s="697">
        <v>10856.2</v>
      </c>
      <c r="H13" s="697">
        <v>107.06</v>
      </c>
      <c r="I13" s="697">
        <v>0</v>
      </c>
      <c r="J13" s="697">
        <v>0</v>
      </c>
    </row>
    <row r="14" spans="2:11" ht="15.75" customHeight="1">
      <c r="B14" s="781" t="s">
        <v>50</v>
      </c>
      <c r="C14" s="697">
        <v>0</v>
      </c>
      <c r="D14" s="697">
        <v>0</v>
      </c>
      <c r="E14" s="697">
        <v>36163.46</v>
      </c>
      <c r="F14" s="697">
        <v>9878.2620000000006</v>
      </c>
      <c r="G14" s="697">
        <v>12583.45</v>
      </c>
      <c r="H14" s="697">
        <v>0</v>
      </c>
      <c r="I14" s="697">
        <v>0</v>
      </c>
      <c r="J14" s="697">
        <v>0</v>
      </c>
    </row>
    <row r="15" spans="2:11" ht="15.75" customHeight="1">
      <c r="B15" s="781" t="s">
        <v>51</v>
      </c>
      <c r="C15" s="697">
        <v>0</v>
      </c>
      <c r="D15" s="697"/>
      <c r="E15" s="697">
        <v>22907.82</v>
      </c>
      <c r="F15" s="697"/>
      <c r="G15" s="697">
        <v>0</v>
      </c>
      <c r="H15" s="697"/>
      <c r="I15" s="697">
        <v>0</v>
      </c>
      <c r="J15" s="697"/>
    </row>
    <row r="16" spans="2:11" ht="15.75" customHeight="1">
      <c r="B16" s="781" t="s">
        <v>52</v>
      </c>
      <c r="C16" s="697">
        <v>0</v>
      </c>
      <c r="D16" s="697"/>
      <c r="E16" s="697">
        <v>0</v>
      </c>
      <c r="F16" s="697"/>
      <c r="G16" s="697">
        <v>57.28</v>
      </c>
      <c r="H16" s="697"/>
      <c r="I16" s="697">
        <v>0</v>
      </c>
      <c r="J16" s="697"/>
    </row>
    <row r="17" spans="2:11" ht="15.75" customHeight="1">
      <c r="B17" s="781" t="s">
        <v>53</v>
      </c>
      <c r="C17" s="697">
        <v>0</v>
      </c>
      <c r="D17" s="697"/>
      <c r="E17" s="697">
        <v>9.8699999999999992</v>
      </c>
      <c r="F17" s="697"/>
      <c r="G17" s="697">
        <v>28.22</v>
      </c>
      <c r="H17" s="697"/>
      <c r="I17" s="697">
        <v>0</v>
      </c>
      <c r="J17" s="760"/>
    </row>
    <row r="18" spans="2:11" ht="15.75" customHeight="1">
      <c r="B18" s="781" t="s">
        <v>54</v>
      </c>
      <c r="C18" s="697">
        <v>0</v>
      </c>
      <c r="D18" s="697"/>
      <c r="E18" s="697">
        <v>5550</v>
      </c>
      <c r="F18" s="697"/>
      <c r="G18" s="697">
        <v>7169.1</v>
      </c>
      <c r="H18" s="697"/>
      <c r="I18" s="697">
        <v>0</v>
      </c>
      <c r="J18" s="760"/>
    </row>
    <row r="19" spans="2:11" ht="15.75" customHeight="1">
      <c r="B19" s="781" t="s">
        <v>55</v>
      </c>
      <c r="C19" s="697">
        <v>0</v>
      </c>
      <c r="D19" s="697"/>
      <c r="E19" s="697">
        <v>19660.330000000002</v>
      </c>
      <c r="F19" s="697"/>
      <c r="G19" s="697">
        <v>14233.5</v>
      </c>
      <c r="H19" s="697"/>
      <c r="I19" s="697">
        <v>0</v>
      </c>
      <c r="J19" s="760"/>
    </row>
    <row r="20" spans="2:11" ht="15.75" customHeight="1">
      <c r="B20" s="781" t="s">
        <v>56</v>
      </c>
      <c r="C20" s="697">
        <v>0</v>
      </c>
      <c r="D20" s="697"/>
      <c r="E20" s="697">
        <v>63382.07</v>
      </c>
      <c r="F20" s="697"/>
      <c r="G20" s="697">
        <v>2108.02</v>
      </c>
      <c r="H20" s="697"/>
      <c r="I20" s="697">
        <v>0</v>
      </c>
      <c r="J20" s="760"/>
    </row>
    <row r="21" spans="2:11" ht="13.8" thickBot="1">
      <c r="B21" s="868" t="s">
        <v>64</v>
      </c>
      <c r="C21" s="869">
        <f t="shared" ref="C21:J21" si="0">SUM(C9:C20)</f>
        <v>56</v>
      </c>
      <c r="D21" s="869">
        <f t="shared" si="0"/>
        <v>0</v>
      </c>
      <c r="E21" s="869">
        <f>SUM(E9:E20)</f>
        <v>195613.16999999998</v>
      </c>
      <c r="F21" s="869">
        <f t="shared" si="0"/>
        <v>249243.378</v>
      </c>
      <c r="G21" s="869">
        <f t="shared" si="0"/>
        <v>259879.58000000005</v>
      </c>
      <c r="H21" s="869">
        <f t="shared" si="0"/>
        <v>69148.28</v>
      </c>
      <c r="I21" s="869">
        <f t="shared" si="0"/>
        <v>0</v>
      </c>
      <c r="J21" s="870">
        <f t="shared" si="0"/>
        <v>0</v>
      </c>
      <c r="K21" s="675"/>
    </row>
    <row r="22" spans="2:11" ht="27" customHeight="1">
      <c r="B22" s="1091" t="s">
        <v>491</v>
      </c>
      <c r="C22" s="1092"/>
      <c r="D22" s="1092"/>
      <c r="E22" s="1092"/>
      <c r="F22" s="1092"/>
      <c r="G22" s="1092"/>
      <c r="H22" s="1092"/>
      <c r="I22" s="1092"/>
      <c r="J22" s="1093"/>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AL52"/>
  <sheetViews>
    <sheetView topLeftCell="A10" zoomScaleNormal="100" workbookViewId="0">
      <selection activeCell="K15" sqref="K15"/>
    </sheetView>
  </sheetViews>
  <sheetFormatPr baseColWidth="10" defaultColWidth="10.921875" defaultRowHeight="11.4"/>
  <cols>
    <col min="1" max="1" width="1" style="1" customWidth="1"/>
    <col min="2" max="2" width="8.69140625" style="1" customWidth="1"/>
    <col min="3" max="10" width="6.07421875" style="1" customWidth="1"/>
    <col min="11" max="11" width="5.23046875" style="1" customWidth="1"/>
    <col min="12" max="12" width="1.53515625" style="1" customWidth="1"/>
    <col min="13" max="13" width="4.4609375" style="1" customWidth="1"/>
    <col min="14" max="15" width="4" style="1" customWidth="1"/>
    <col min="16" max="17" width="4.23046875" style="1" customWidth="1"/>
    <col min="18" max="18" width="4.69140625" style="1" customWidth="1"/>
    <col min="19" max="19" width="3.53515625" style="1" customWidth="1"/>
    <col min="20" max="20" width="7.53515625" style="1" customWidth="1"/>
    <col min="21" max="30" width="3.53515625" style="1" customWidth="1"/>
    <col min="31" max="31" width="7.921875" style="1" customWidth="1"/>
    <col min="32" max="32" width="2" style="1" customWidth="1"/>
    <col min="33" max="38" width="3" style="4" customWidth="1"/>
    <col min="39" max="16384" width="10.921875" style="1"/>
  </cols>
  <sheetData>
    <row r="1" spans="2:32" s="22" customFormat="1" ht="12.75" customHeight="1">
      <c r="B1" s="1099" t="s">
        <v>79</v>
      </c>
      <c r="C1" s="1099"/>
      <c r="D1" s="1099"/>
      <c r="E1" s="1099"/>
      <c r="F1" s="1099"/>
      <c r="G1" s="1099"/>
      <c r="H1" s="1099"/>
      <c r="I1" s="1099"/>
      <c r="J1" s="1099"/>
      <c r="K1" s="1099"/>
    </row>
    <row r="2" spans="2:32" s="22" customFormat="1" ht="13.2">
      <c r="M2" s="36"/>
      <c r="N2" s="36"/>
      <c r="O2" s="36"/>
      <c r="P2" s="36"/>
      <c r="Q2" s="36"/>
      <c r="R2" s="36"/>
      <c r="S2" s="36"/>
      <c r="T2" s="36"/>
      <c r="U2" s="36"/>
      <c r="V2" s="36"/>
      <c r="W2" s="36"/>
    </row>
    <row r="3" spans="2:32" s="22" customFormat="1" ht="13.2">
      <c r="B3" s="1008" t="s">
        <v>460</v>
      </c>
      <c r="C3" s="1008"/>
      <c r="D3" s="1008"/>
      <c r="E3" s="1008"/>
      <c r="F3" s="1008"/>
      <c r="G3" s="1008"/>
      <c r="H3" s="1008"/>
      <c r="I3" s="1008"/>
      <c r="J3" s="1008"/>
      <c r="K3" s="1008"/>
    </row>
    <row r="4" spans="2:32" s="22" customFormat="1" ht="13.2">
      <c r="B4" s="1072" t="s">
        <v>541</v>
      </c>
      <c r="C4" s="1072"/>
      <c r="D4" s="1072"/>
      <c r="E4" s="1072"/>
      <c r="F4" s="1072"/>
      <c r="G4" s="1072"/>
      <c r="H4" s="1072"/>
      <c r="I4" s="1072"/>
      <c r="J4" s="1072"/>
      <c r="K4" s="1072"/>
      <c r="Q4" s="225"/>
      <c r="R4" s="225"/>
    </row>
    <row r="5" spans="2:32" s="22" customFormat="1" ht="13.8" thickBot="1">
      <c r="B5" s="1072" t="s">
        <v>139</v>
      </c>
      <c r="C5" s="1072"/>
      <c r="D5" s="1072"/>
      <c r="E5" s="1072"/>
      <c r="F5" s="1072"/>
      <c r="G5" s="1072"/>
      <c r="H5" s="1072"/>
      <c r="I5" s="1072"/>
      <c r="J5" s="1072"/>
      <c r="K5" s="1072"/>
      <c r="S5" s="225"/>
      <c r="T5" s="225"/>
      <c r="U5" s="225"/>
      <c r="V5" s="225"/>
      <c r="W5" s="225"/>
      <c r="X5" s="225"/>
    </row>
    <row r="6" spans="2:32" s="22" customFormat="1" ht="30" customHeight="1">
      <c r="B6" s="761" t="s">
        <v>98</v>
      </c>
      <c r="C6" s="1086" t="s">
        <v>150</v>
      </c>
      <c r="D6" s="1086"/>
      <c r="E6" s="1086" t="s">
        <v>95</v>
      </c>
      <c r="F6" s="1086"/>
      <c r="G6" s="1086" t="s">
        <v>114</v>
      </c>
      <c r="H6" s="1086"/>
      <c r="I6" s="1087" t="s">
        <v>64</v>
      </c>
      <c r="J6" s="1087"/>
      <c r="K6" s="1088"/>
      <c r="M6" s="212"/>
      <c r="N6" s="212"/>
      <c r="O6" s="212"/>
      <c r="P6" s="212"/>
      <c r="Q6" s="225"/>
      <c r="R6" s="225"/>
      <c r="S6" s="49"/>
      <c r="T6" s="49"/>
      <c r="U6" s="49"/>
      <c r="V6" s="49"/>
      <c r="W6" s="49"/>
      <c r="X6" s="49"/>
      <c r="Y6" s="225"/>
      <c r="Z6" s="225"/>
    </row>
    <row r="7" spans="2:32" s="22" customFormat="1" ht="15.75" customHeight="1">
      <c r="B7" s="791"/>
      <c r="C7" s="765">
        <v>2018</v>
      </c>
      <c r="D7" s="765">
        <v>2019</v>
      </c>
      <c r="E7" s="765">
        <v>2018</v>
      </c>
      <c r="F7" s="765">
        <v>2019</v>
      </c>
      <c r="G7" s="765">
        <v>2018</v>
      </c>
      <c r="H7" s="765">
        <v>2019</v>
      </c>
      <c r="I7" s="765">
        <v>2018</v>
      </c>
      <c r="J7" s="765">
        <v>2019</v>
      </c>
      <c r="K7" s="792" t="s">
        <v>8</v>
      </c>
      <c r="M7" s="147"/>
      <c r="N7" s="158"/>
      <c r="O7" s="158"/>
      <c r="Q7" s="49"/>
      <c r="R7" s="49"/>
      <c r="S7" s="49"/>
      <c r="T7" s="49"/>
      <c r="U7" s="49"/>
      <c r="V7" s="49"/>
      <c r="W7" s="49"/>
      <c r="X7" s="49"/>
      <c r="Y7" s="49"/>
      <c r="Z7" s="49"/>
      <c r="AA7" s="225"/>
      <c r="AB7" s="225"/>
      <c r="AC7" s="225"/>
      <c r="AD7" s="225"/>
      <c r="AE7" s="225"/>
      <c r="AF7" s="225"/>
    </row>
    <row r="8" spans="2:32" s="22" customFormat="1" ht="15.75" customHeight="1">
      <c r="B8" s="793" t="s">
        <v>47</v>
      </c>
      <c r="C8" s="802">
        <v>127.58716876576121</v>
      </c>
      <c r="D8" s="802">
        <v>166.85648771019902</v>
      </c>
      <c r="E8" s="802">
        <v>152.60251447502768</v>
      </c>
      <c r="F8" s="802">
        <v>184.80553416970579</v>
      </c>
      <c r="G8" s="802">
        <v>163.84738316476367</v>
      </c>
      <c r="H8" s="802">
        <v>183.65971811627483</v>
      </c>
      <c r="I8" s="802">
        <v>135.02349192752223</v>
      </c>
      <c r="J8" s="802">
        <v>170.66945717628852</v>
      </c>
      <c r="K8" s="799">
        <f t="shared" ref="K8:K13" si="0">J8/I8*100-100</f>
        <v>26.399824756347058</v>
      </c>
      <c r="N8" s="147"/>
      <c r="O8" s="147"/>
      <c r="P8" s="158"/>
      <c r="Q8" s="49"/>
      <c r="R8" s="49"/>
      <c r="S8" s="49"/>
      <c r="T8" s="49"/>
      <c r="U8" s="49"/>
      <c r="V8" s="49"/>
      <c r="W8" s="49"/>
      <c r="X8" s="49"/>
      <c r="Y8" s="49"/>
      <c r="Z8" s="49"/>
      <c r="AA8" s="49"/>
      <c r="AB8" s="49"/>
      <c r="AC8" s="49"/>
    </row>
    <row r="9" spans="2:32" s="22" customFormat="1" ht="15.75" customHeight="1">
      <c r="B9" s="793" t="s">
        <v>48</v>
      </c>
      <c r="C9" s="802">
        <v>123.58286800853594</v>
      </c>
      <c r="D9" s="802">
        <v>163.01295756642645</v>
      </c>
      <c r="E9" s="802">
        <v>150.37475204308313</v>
      </c>
      <c r="F9" s="802">
        <v>178.68528373147078</v>
      </c>
      <c r="G9" s="802">
        <v>155.34187113697709</v>
      </c>
      <c r="H9" s="802">
        <v>175.5400507766787</v>
      </c>
      <c r="I9" s="802">
        <v>128.15725244668664</v>
      </c>
      <c r="J9" s="802">
        <v>167.75626487072785</v>
      </c>
      <c r="K9" s="799">
        <f t="shared" si="0"/>
        <v>30.898768246076742</v>
      </c>
      <c r="M9" s="148"/>
      <c r="N9" s="147"/>
      <c r="O9" s="147"/>
      <c r="Q9" s="49"/>
      <c r="R9" s="49"/>
      <c r="S9" s="49"/>
      <c r="T9" s="49"/>
      <c r="U9" s="49"/>
      <c r="V9" s="49"/>
      <c r="W9" s="49"/>
      <c r="X9" s="49"/>
      <c r="Y9" s="49"/>
      <c r="Z9" s="49"/>
      <c r="AA9" s="49"/>
      <c r="AB9" s="49"/>
      <c r="AC9" s="49"/>
    </row>
    <row r="10" spans="2:32" s="22" customFormat="1" ht="15.75" customHeight="1">
      <c r="B10" s="793" t="s">
        <v>49</v>
      </c>
      <c r="C10" s="802">
        <v>125.1048193992839</v>
      </c>
      <c r="D10" s="802">
        <v>167.39144725350198</v>
      </c>
      <c r="E10" s="802"/>
      <c r="F10" s="802">
        <v>181.8409388750967</v>
      </c>
      <c r="G10" s="802"/>
      <c r="H10" s="802">
        <v>180.90822225511121</v>
      </c>
      <c r="I10" s="802">
        <v>131.63025105005872</v>
      </c>
      <c r="J10" s="806">
        <v>175.85898737164828</v>
      </c>
      <c r="K10" s="799">
        <f t="shared" si="0"/>
        <v>33.600738408353749</v>
      </c>
      <c r="M10" s="38"/>
      <c r="N10" s="147"/>
      <c r="O10" s="147"/>
      <c r="P10" s="38"/>
      <c r="Q10" s="49"/>
      <c r="R10" s="49"/>
      <c r="S10" s="49"/>
      <c r="T10" s="49"/>
      <c r="U10" s="49"/>
      <c r="V10" s="49"/>
      <c r="W10" s="49"/>
      <c r="X10" s="49"/>
      <c r="Y10" s="49"/>
      <c r="Z10" s="49"/>
      <c r="AA10" s="49"/>
      <c r="AB10" s="49"/>
      <c r="AC10" s="49"/>
    </row>
    <row r="11" spans="2:32" s="22" customFormat="1" ht="15.75" customHeight="1">
      <c r="B11" s="793" t="s">
        <v>57</v>
      </c>
      <c r="C11" s="802">
        <v>126.83310766497112</v>
      </c>
      <c r="D11" s="802">
        <v>169.69257301329134</v>
      </c>
      <c r="E11" s="802">
        <v>161.11542622340423</v>
      </c>
      <c r="F11" s="802">
        <v>182.70422524058787</v>
      </c>
      <c r="G11" s="802">
        <v>145.98795060104527</v>
      </c>
      <c r="H11" s="802">
        <v>178.82725622413415</v>
      </c>
      <c r="I11" s="802">
        <v>129.48194773746943</v>
      </c>
      <c r="J11" s="802">
        <v>174.05524372175853</v>
      </c>
      <c r="K11" s="799">
        <f t="shared" si="0"/>
        <v>34.424332320566805</v>
      </c>
      <c r="M11" s="38"/>
      <c r="N11" s="147"/>
      <c r="O11" s="158"/>
      <c r="P11" s="38"/>
      <c r="Q11" s="49"/>
      <c r="R11" s="49"/>
      <c r="S11" s="49"/>
      <c r="T11" s="49"/>
      <c r="U11" s="49"/>
      <c r="V11" s="49"/>
      <c r="W11" s="49"/>
      <c r="X11" s="49"/>
      <c r="Y11" s="49"/>
      <c r="Z11" s="49"/>
      <c r="AA11" s="49"/>
      <c r="AB11" s="49"/>
      <c r="AC11" s="49"/>
    </row>
    <row r="12" spans="2:32" s="22" customFormat="1" ht="15.75" customHeight="1">
      <c r="B12" s="793" t="s">
        <v>58</v>
      </c>
      <c r="C12" s="802">
        <v>137.2415737054634</v>
      </c>
      <c r="D12" s="802">
        <v>175.93265098289484</v>
      </c>
      <c r="E12" s="802">
        <v>162.72416072710897</v>
      </c>
      <c r="F12" s="802">
        <v>183.4474855403252</v>
      </c>
      <c r="G12" s="802">
        <v>163.2617856044503</v>
      </c>
      <c r="H12" s="802">
        <v>183.4474855403252</v>
      </c>
      <c r="I12" s="802">
        <v>154.5418914706357</v>
      </c>
      <c r="J12" s="802">
        <v>177.31075918424511</v>
      </c>
      <c r="K12" s="799">
        <f t="shared" si="0"/>
        <v>14.733136431124677</v>
      </c>
      <c r="N12" s="147"/>
      <c r="O12" s="158"/>
      <c r="Q12" s="49"/>
      <c r="R12" s="49"/>
      <c r="S12" s="49"/>
      <c r="V12" s="49"/>
      <c r="W12" s="49"/>
      <c r="X12" s="49"/>
      <c r="Y12" s="49"/>
      <c r="Z12" s="49"/>
      <c r="AA12" s="49"/>
      <c r="AB12" s="49"/>
      <c r="AC12" s="49"/>
    </row>
    <row r="13" spans="2:32" s="22" customFormat="1" ht="15.75" customHeight="1">
      <c r="B13" s="793" t="s">
        <v>50</v>
      </c>
      <c r="C13" s="802">
        <v>140.20755495222161</v>
      </c>
      <c r="D13" s="802">
        <v>175.84353897655271</v>
      </c>
      <c r="E13" s="802">
        <v>170.45308977210354</v>
      </c>
      <c r="F13" s="802">
        <v>191.32905916356077</v>
      </c>
      <c r="G13" s="802">
        <v>168.88748072826834</v>
      </c>
      <c r="H13" s="802">
        <v>182.61749687799224</v>
      </c>
      <c r="I13" s="802">
        <v>154.97104824486735</v>
      </c>
      <c r="J13" s="802">
        <v>173.76883006514737</v>
      </c>
      <c r="K13" s="799">
        <f t="shared" si="0"/>
        <v>12.129866857826201</v>
      </c>
      <c r="L13" s="19"/>
      <c r="M13" s="147"/>
      <c r="N13" s="147"/>
      <c r="O13" s="158"/>
      <c r="Q13" s="49"/>
      <c r="R13" s="49"/>
      <c r="S13" s="49"/>
      <c r="T13" s="225"/>
      <c r="U13" s="225"/>
      <c r="V13" s="49"/>
      <c r="Y13" s="49"/>
      <c r="Z13" s="49"/>
      <c r="AA13" s="49"/>
      <c r="AB13" s="49"/>
      <c r="AC13" s="49"/>
    </row>
    <row r="14" spans="2:32" s="119" customFormat="1" ht="15.75" customHeight="1">
      <c r="B14" s="794" t="s">
        <v>51</v>
      </c>
      <c r="C14" s="802">
        <v>154.33210920203669</v>
      </c>
      <c r="D14" s="803"/>
      <c r="E14" s="802">
        <v>182.92054153392641</v>
      </c>
      <c r="F14" s="803"/>
      <c r="G14" s="802">
        <v>168.105098875441</v>
      </c>
      <c r="H14" s="803"/>
      <c r="I14" s="802">
        <v>164.84420228928397</v>
      </c>
      <c r="J14" s="803"/>
      <c r="K14" s="799"/>
      <c r="M14" s="147"/>
      <c r="N14" s="147"/>
      <c r="O14" s="156"/>
      <c r="P14" s="159"/>
      <c r="Q14" s="49"/>
      <c r="R14" s="49"/>
      <c r="S14" s="49"/>
      <c r="T14" s="49"/>
      <c r="U14" s="49"/>
      <c r="V14" s="22"/>
      <c r="W14" s="22"/>
      <c r="X14" s="225"/>
      <c r="Y14" s="22"/>
      <c r="Z14" s="22"/>
      <c r="AA14" s="49"/>
      <c r="AB14" s="49"/>
      <c r="AC14" s="49"/>
    </row>
    <row r="15" spans="2:32" s="22" customFormat="1" ht="15.75" customHeight="1">
      <c r="B15" s="795" t="s">
        <v>52</v>
      </c>
      <c r="C15" s="802">
        <v>178.49999999999997</v>
      </c>
      <c r="D15" s="803"/>
      <c r="E15" s="802">
        <v>186.14733546387467</v>
      </c>
      <c r="F15" s="803"/>
      <c r="G15" s="802">
        <v>173.07877093322546</v>
      </c>
      <c r="H15" s="803"/>
      <c r="I15" s="802">
        <v>166.88606674374549</v>
      </c>
      <c r="J15" s="803"/>
      <c r="K15" s="799"/>
      <c r="Q15" s="49"/>
      <c r="R15" s="49"/>
      <c r="S15" s="49"/>
      <c r="T15" s="49"/>
      <c r="U15" s="49"/>
      <c r="V15" s="225"/>
      <c r="W15" s="225"/>
      <c r="X15" s="49"/>
      <c r="Y15" s="225"/>
      <c r="Z15" s="225"/>
      <c r="AA15" s="49"/>
      <c r="AB15" s="49"/>
      <c r="AC15" s="49"/>
    </row>
    <row r="16" spans="2:32" ht="15.75" customHeight="1">
      <c r="B16" s="793" t="s">
        <v>53</v>
      </c>
      <c r="C16" s="802">
        <v>182.95760315568393</v>
      </c>
      <c r="D16" s="803"/>
      <c r="E16" s="802">
        <v>181.33463992732345</v>
      </c>
      <c r="F16" s="803"/>
      <c r="G16" s="802">
        <v>181.76890246094362</v>
      </c>
      <c r="H16" s="803"/>
      <c r="I16" s="802">
        <v>173.90324990514179</v>
      </c>
      <c r="J16" s="803"/>
      <c r="K16" s="800"/>
      <c r="M16" s="21"/>
      <c r="N16" s="22"/>
      <c r="O16" s="22"/>
      <c r="P16" s="22"/>
      <c r="Q16" s="22"/>
      <c r="R16" s="49"/>
      <c r="S16" s="49"/>
      <c r="T16" s="49"/>
      <c r="U16" s="49"/>
      <c r="V16" s="49"/>
      <c r="W16" s="49"/>
      <c r="X16" s="49"/>
      <c r="Y16" s="49"/>
      <c r="Z16" s="49"/>
      <c r="AA16" s="49"/>
      <c r="AB16" s="49"/>
      <c r="AC16" s="49"/>
    </row>
    <row r="17" spans="1:38" ht="15.75" customHeight="1">
      <c r="B17" s="793" t="s">
        <v>54</v>
      </c>
      <c r="C17" s="802">
        <v>178.25003789752421</v>
      </c>
      <c r="D17" s="803"/>
      <c r="E17" s="802">
        <v>187.72020708954363</v>
      </c>
      <c r="F17" s="803"/>
      <c r="G17" s="802">
        <v>187.9739914437499</v>
      </c>
      <c r="H17" s="803"/>
      <c r="I17" s="802">
        <v>178.99856913561931</v>
      </c>
      <c r="J17" s="803"/>
      <c r="K17" s="800"/>
      <c r="M17" s="21"/>
      <c r="N17" s="22"/>
      <c r="O17" s="22"/>
      <c r="P17" s="22"/>
      <c r="Q17" s="22"/>
      <c r="R17" s="49"/>
      <c r="S17" s="49"/>
      <c r="T17" s="49"/>
      <c r="U17" s="49"/>
      <c r="V17" s="49"/>
      <c r="W17" s="49"/>
      <c r="X17" s="49"/>
      <c r="Y17" s="49"/>
      <c r="Z17" s="49"/>
      <c r="AA17" s="49"/>
      <c r="AB17" s="49"/>
      <c r="AC17" s="49"/>
    </row>
    <row r="18" spans="1:38" ht="15.75" customHeight="1">
      <c r="B18" s="793" t="s">
        <v>55</v>
      </c>
      <c r="C18" s="802">
        <v>182.89531336517589</v>
      </c>
      <c r="D18" s="803"/>
      <c r="E18" s="802">
        <v>189.46682920592309</v>
      </c>
      <c r="F18" s="803"/>
      <c r="G18" s="802">
        <v>175.75255319471694</v>
      </c>
      <c r="H18" s="803"/>
      <c r="I18" s="802">
        <v>180.32431971566089</v>
      </c>
      <c r="J18" s="803"/>
      <c r="K18" s="800"/>
      <c r="M18" s="21"/>
      <c r="N18" s="22"/>
      <c r="O18" s="22"/>
      <c r="P18" s="22"/>
      <c r="Q18" s="22"/>
      <c r="R18" s="49"/>
      <c r="S18" s="49"/>
      <c r="T18" s="49"/>
      <c r="U18" s="49"/>
      <c r="V18" s="49"/>
      <c r="W18" s="49"/>
      <c r="X18" s="49"/>
      <c r="Y18" s="49"/>
      <c r="Z18" s="49"/>
      <c r="AA18" s="49"/>
      <c r="AB18" s="49"/>
      <c r="AC18" s="49"/>
    </row>
    <row r="19" spans="1:38" ht="15.75" customHeight="1" thickBot="1">
      <c r="B19" s="796" t="s">
        <v>56</v>
      </c>
      <c r="C19" s="804">
        <v>174.95892290883702</v>
      </c>
      <c r="D19" s="805"/>
      <c r="E19" s="804">
        <v>181.88143997196232</v>
      </c>
      <c r="F19" s="805"/>
      <c r="G19" s="804">
        <v>179.5807699829557</v>
      </c>
      <c r="H19" s="805"/>
      <c r="I19" s="804">
        <v>178.61420035998293</v>
      </c>
      <c r="J19" s="805"/>
      <c r="K19" s="801"/>
      <c r="M19" s="21"/>
      <c r="N19" s="22"/>
      <c r="O19" s="22"/>
      <c r="P19" s="22"/>
      <c r="Q19" s="22"/>
      <c r="R19" s="22"/>
      <c r="S19" s="22"/>
      <c r="T19" s="49"/>
      <c r="U19" s="49"/>
      <c r="V19" s="49"/>
      <c r="W19" s="49"/>
      <c r="X19" s="49"/>
      <c r="Y19" s="49"/>
      <c r="Z19" s="49"/>
      <c r="AA19" s="49"/>
      <c r="AB19" s="49"/>
      <c r="AC19" s="49"/>
    </row>
    <row r="20" spans="1:38" ht="32.25" customHeight="1">
      <c r="B20" s="1080" t="s">
        <v>501</v>
      </c>
      <c r="C20" s="1081"/>
      <c r="D20" s="1081"/>
      <c r="E20" s="1081"/>
      <c r="F20" s="1081"/>
      <c r="G20" s="1081"/>
      <c r="H20" s="1081"/>
      <c r="I20" s="1081"/>
      <c r="J20" s="1081"/>
      <c r="K20" s="1082"/>
      <c r="N20" s="22"/>
      <c r="O20" s="22"/>
      <c r="P20" s="22"/>
      <c r="Q20" s="22"/>
      <c r="R20" s="22"/>
      <c r="S20" s="22"/>
      <c r="T20" s="49"/>
      <c r="U20" s="49"/>
      <c r="V20" s="49"/>
      <c r="W20" s="49"/>
      <c r="X20" s="49"/>
      <c r="Y20" s="49"/>
      <c r="Z20" s="49"/>
      <c r="AA20" s="216"/>
      <c r="AB20" s="216"/>
    </row>
    <row r="21" spans="1:38" ht="15" customHeight="1">
      <c r="B21" s="61"/>
      <c r="D21" s="725"/>
      <c r="F21" s="725"/>
      <c r="H21" s="725"/>
      <c r="J21" s="725"/>
      <c r="N21" s="22"/>
      <c r="O21" s="22"/>
      <c r="P21" s="22"/>
      <c r="Q21" s="22"/>
      <c r="R21" s="22"/>
      <c r="S21" s="22"/>
      <c r="T21" s="49"/>
      <c r="U21" s="49"/>
      <c r="V21" s="49"/>
      <c r="W21" s="49"/>
      <c r="X21" s="49"/>
      <c r="Y21" s="49"/>
      <c r="Z21" s="49"/>
    </row>
    <row r="22" spans="1:38" ht="27" customHeight="1">
      <c r="M22" s="206"/>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23"/>
      <c r="B29" s="58"/>
      <c r="C29" s="58"/>
      <c r="D29" s="58"/>
      <c r="E29" s="58"/>
      <c r="F29" s="58"/>
      <c r="G29" s="58"/>
      <c r="H29" s="58"/>
      <c r="I29" s="58"/>
      <c r="J29" s="58"/>
      <c r="K29" s="58"/>
      <c r="L29" s="58"/>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078" t="s">
        <v>501</v>
      </c>
      <c r="C34" s="1078"/>
      <c r="D34" s="1078"/>
      <c r="E34" s="1078"/>
      <c r="F34" s="1078"/>
      <c r="G34" s="1078"/>
      <c r="H34" s="1078"/>
      <c r="I34" s="1078"/>
      <c r="J34" s="1078"/>
      <c r="K34" s="1078"/>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pageSetUpPr fitToPage="1"/>
  </sheetPr>
  <dimension ref="B1:J21"/>
  <sheetViews>
    <sheetView zoomScaleNormal="100" workbookViewId="0">
      <selection sqref="A1:K23"/>
    </sheetView>
  </sheetViews>
  <sheetFormatPr baseColWidth="10" defaultColWidth="10.921875" defaultRowHeight="13.2"/>
  <cols>
    <col min="1" max="1" width="2.4609375" style="573" customWidth="1"/>
    <col min="2" max="2" width="8" style="573" customWidth="1"/>
    <col min="3" max="10" width="6.3828125" style="573" customWidth="1"/>
    <col min="11" max="11" width="3.07421875" style="573" customWidth="1"/>
    <col min="12" max="16384" width="10.921875" style="573"/>
  </cols>
  <sheetData>
    <row r="1" spans="2:10">
      <c r="B1" s="1100" t="s">
        <v>80</v>
      </c>
      <c r="C1" s="1100"/>
      <c r="D1" s="1100"/>
      <c r="E1" s="1100"/>
      <c r="F1" s="1100"/>
      <c r="G1" s="1100"/>
      <c r="H1" s="1100"/>
      <c r="I1" s="1100"/>
      <c r="J1" s="1100"/>
    </row>
    <row r="2" spans="2:10">
      <c r="B2" s="607"/>
      <c r="C2" s="607"/>
      <c r="D2" s="607"/>
      <c r="E2" s="607"/>
      <c r="F2" s="607"/>
      <c r="G2" s="607"/>
      <c r="H2" s="607"/>
      <c r="I2" s="607"/>
    </row>
    <row r="3" spans="2:10" ht="21" customHeight="1">
      <c r="B3" s="1102" t="s">
        <v>400</v>
      </c>
      <c r="C3" s="1102"/>
      <c r="D3" s="1102"/>
      <c r="E3" s="1102"/>
      <c r="F3" s="1102"/>
      <c r="G3" s="1102"/>
      <c r="H3" s="1102"/>
      <c r="I3" s="1102"/>
      <c r="J3" s="1102"/>
    </row>
    <row r="4" spans="2:10" ht="15.75" customHeight="1">
      <c r="B4" s="1072" t="s">
        <v>541</v>
      </c>
      <c r="C4" s="1101"/>
      <c r="D4" s="1101"/>
      <c r="E4" s="1101"/>
      <c r="F4" s="1101"/>
      <c r="G4" s="1101"/>
      <c r="H4" s="1101"/>
      <c r="I4" s="1101"/>
      <c r="J4" s="1101"/>
    </row>
    <row r="5" spans="2:10" ht="15.75" customHeight="1" thickBot="1">
      <c r="B5" s="1101" t="s">
        <v>404</v>
      </c>
      <c r="C5" s="1101"/>
      <c r="D5" s="1101"/>
      <c r="E5" s="1101"/>
      <c r="F5" s="1101"/>
      <c r="G5" s="1101"/>
      <c r="H5" s="1101"/>
      <c r="I5" s="1101"/>
      <c r="J5" s="1101"/>
    </row>
    <row r="6" spans="2:10" ht="103.5" customHeight="1">
      <c r="B6" s="782" t="s">
        <v>385</v>
      </c>
      <c r="C6" s="1107" t="s">
        <v>387</v>
      </c>
      <c r="D6" s="1107"/>
      <c r="E6" s="1107" t="s">
        <v>388</v>
      </c>
      <c r="F6" s="1107"/>
      <c r="G6" s="1107" t="s">
        <v>476</v>
      </c>
      <c r="H6" s="1107"/>
      <c r="I6" s="1107" t="s">
        <v>389</v>
      </c>
      <c r="J6" s="1109"/>
    </row>
    <row r="7" spans="2:10" ht="15.75" customHeight="1">
      <c r="B7" s="783" t="s">
        <v>386</v>
      </c>
      <c r="C7" s="1106" t="s">
        <v>95</v>
      </c>
      <c r="D7" s="1106"/>
      <c r="E7" s="1106" t="s">
        <v>94</v>
      </c>
      <c r="F7" s="1106"/>
      <c r="G7" s="1106" t="s">
        <v>93</v>
      </c>
      <c r="H7" s="1106"/>
      <c r="I7" s="1106"/>
      <c r="J7" s="1108"/>
    </row>
    <row r="8" spans="2:10" ht="15.75" customHeight="1">
      <c r="B8" s="784" t="s">
        <v>98</v>
      </c>
      <c r="C8" s="765">
        <v>2018</v>
      </c>
      <c r="D8" s="765">
        <v>2019</v>
      </c>
      <c r="E8" s="765">
        <v>2018</v>
      </c>
      <c r="F8" s="765">
        <v>2019</v>
      </c>
      <c r="G8" s="765">
        <v>2018</v>
      </c>
      <c r="H8" s="765">
        <v>2019</v>
      </c>
      <c r="I8" s="765">
        <v>2018</v>
      </c>
      <c r="J8" s="766">
        <v>2019</v>
      </c>
    </row>
    <row r="9" spans="2:10" ht="15.75" customHeight="1">
      <c r="B9" s="784" t="s">
        <v>47</v>
      </c>
      <c r="C9" s="806">
        <v>237.53571428571428</v>
      </c>
      <c r="D9" s="806"/>
      <c r="E9" s="806">
        <v>223.4008115808559</v>
      </c>
      <c r="F9" s="806">
        <v>247.7243561301961</v>
      </c>
      <c r="G9" s="806">
        <v>203.80945950193663</v>
      </c>
      <c r="H9" s="806">
        <v>243.9793008499777</v>
      </c>
      <c r="I9" s="806"/>
      <c r="J9" s="807"/>
    </row>
    <row r="10" spans="2:10" ht="15.75" customHeight="1">
      <c r="B10" s="784" t="s">
        <v>48</v>
      </c>
      <c r="C10" s="806"/>
      <c r="D10" s="806"/>
      <c r="E10" s="806">
        <v>229.83695652173913</v>
      </c>
      <c r="F10" s="806">
        <v>249.23504136602372</v>
      </c>
      <c r="G10" s="806">
        <v>206.49378118992996</v>
      </c>
      <c r="H10" s="806">
        <v>246.41084009852474</v>
      </c>
      <c r="I10" s="806"/>
      <c r="J10" s="866"/>
    </row>
    <row r="11" spans="2:10" ht="15.75" customHeight="1">
      <c r="B11" s="784" t="s">
        <v>49</v>
      </c>
      <c r="C11" s="806"/>
      <c r="D11" s="806"/>
      <c r="E11" s="806">
        <v>208.27340984491326</v>
      </c>
      <c r="F11" s="806">
        <v>256.21482647245398</v>
      </c>
      <c r="G11" s="806">
        <v>207.04455405925549</v>
      </c>
      <c r="H11" s="806">
        <v>245.85022371297811</v>
      </c>
      <c r="I11" s="806"/>
      <c r="J11" s="866"/>
    </row>
    <row r="12" spans="2:10" ht="15.75" customHeight="1">
      <c r="B12" s="784" t="s">
        <v>57</v>
      </c>
      <c r="C12" s="872"/>
      <c r="D12" s="872"/>
      <c r="E12" s="806">
        <v>224.13428004220842</v>
      </c>
      <c r="F12" s="806">
        <v>254.60342749564012</v>
      </c>
      <c r="G12" s="806">
        <v>210.70575936280321</v>
      </c>
      <c r="H12" s="806">
        <v>246.53925665896406</v>
      </c>
      <c r="I12" s="872"/>
      <c r="J12" s="873"/>
    </row>
    <row r="13" spans="2:10" ht="15.75" customHeight="1">
      <c r="B13" s="784" t="s">
        <v>58</v>
      </c>
      <c r="C13" s="806"/>
      <c r="D13" s="803"/>
      <c r="E13" s="806">
        <v>231.11618448416561</v>
      </c>
      <c r="F13" s="806">
        <v>253.69082594780954</v>
      </c>
      <c r="G13" s="806">
        <v>211.23771301191942</v>
      </c>
      <c r="H13" s="806">
        <v>241.85223239305063</v>
      </c>
      <c r="I13" s="806"/>
      <c r="J13" s="808"/>
    </row>
    <row r="14" spans="2:10" ht="15.75" customHeight="1">
      <c r="B14" s="784" t="s">
        <v>50</v>
      </c>
      <c r="C14" s="806"/>
      <c r="D14" s="806"/>
      <c r="E14" s="806">
        <v>224.53646940862413</v>
      </c>
      <c r="F14" s="806">
        <v>253.17256821088566</v>
      </c>
      <c r="G14" s="806">
        <v>208.51281723215811</v>
      </c>
      <c r="H14" s="806"/>
      <c r="I14" s="806"/>
      <c r="J14" s="807"/>
    </row>
    <row r="15" spans="2:10" ht="15.75" customHeight="1">
      <c r="B15" s="784" t="s">
        <v>51</v>
      </c>
      <c r="C15" s="806"/>
      <c r="D15" s="803"/>
      <c r="E15" s="806">
        <v>236.55693383307536</v>
      </c>
      <c r="F15" s="809"/>
      <c r="G15" s="806"/>
      <c r="H15" s="809"/>
      <c r="I15" s="806"/>
      <c r="J15" s="808"/>
    </row>
    <row r="16" spans="2:10" ht="15.75" customHeight="1">
      <c r="B16" s="784" t="s">
        <v>52</v>
      </c>
      <c r="C16" s="806"/>
      <c r="D16" s="803"/>
      <c r="E16" s="806"/>
      <c r="F16" s="809"/>
      <c r="G16" s="806">
        <v>272</v>
      </c>
      <c r="H16" s="809"/>
      <c r="I16" s="806"/>
      <c r="J16" s="808"/>
    </row>
    <row r="17" spans="2:10" ht="15.75" customHeight="1">
      <c r="B17" s="784" t="s">
        <v>53</v>
      </c>
      <c r="C17" s="806"/>
      <c r="D17" s="803"/>
      <c r="E17" s="806">
        <v>259.24822695035465</v>
      </c>
      <c r="F17" s="809"/>
      <c r="G17" s="806">
        <v>272</v>
      </c>
      <c r="H17" s="809"/>
      <c r="I17" s="806"/>
      <c r="J17" s="808"/>
    </row>
    <row r="18" spans="2:10" ht="15.75" customHeight="1">
      <c r="B18" s="784" t="s">
        <v>54</v>
      </c>
      <c r="C18" s="806"/>
      <c r="D18" s="803"/>
      <c r="E18" s="806">
        <v>267.69159639639639</v>
      </c>
      <c r="F18" s="809"/>
      <c r="G18" s="806">
        <v>260</v>
      </c>
      <c r="H18" s="809"/>
      <c r="I18" s="806"/>
      <c r="J18" s="808"/>
    </row>
    <row r="19" spans="2:10" ht="15.75" customHeight="1">
      <c r="B19" s="784" t="s">
        <v>55</v>
      </c>
      <c r="C19" s="806"/>
      <c r="D19" s="803"/>
      <c r="E19" s="806">
        <v>273.23069450004141</v>
      </c>
      <c r="F19" s="809"/>
      <c r="G19" s="806">
        <v>265.32883549372963</v>
      </c>
      <c r="H19" s="809"/>
      <c r="I19" s="806"/>
      <c r="J19" s="808"/>
    </row>
    <row r="20" spans="2:10" ht="15.75" customHeight="1">
      <c r="B20" s="784" t="s">
        <v>56</v>
      </c>
      <c r="C20" s="806"/>
      <c r="D20" s="803"/>
      <c r="E20" s="806">
        <v>256.96697378296415</v>
      </c>
      <c r="F20" s="809"/>
      <c r="G20" s="806">
        <v>243.75717497936452</v>
      </c>
      <c r="H20" s="809"/>
      <c r="I20" s="806"/>
      <c r="J20" s="808"/>
    </row>
    <row r="21" spans="2:10" ht="37.5" customHeight="1" thickBot="1">
      <c r="B21" s="1103" t="s">
        <v>491</v>
      </c>
      <c r="C21" s="1104"/>
      <c r="D21" s="1104"/>
      <c r="E21" s="1104"/>
      <c r="F21" s="1104"/>
      <c r="G21" s="1104"/>
      <c r="H21" s="1104"/>
      <c r="I21" s="1104"/>
      <c r="J21" s="1105"/>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orientation="portrait" r:id="rId1"/>
  <headerFooter>
    <oddFooter>&amp;C&amp;10 17</oddFooter>
  </headerFooter>
  <ignoredErrors>
    <ignoredError sqref="E9:H9 D17:H20 D15:F15 H15 D16 F16:H16 E14:G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Z93"/>
  <sheetViews>
    <sheetView topLeftCell="A7" zoomScaleNormal="100" zoomScaleSheetLayoutView="75" workbookViewId="0">
      <selection sqref="A1:L30"/>
    </sheetView>
  </sheetViews>
  <sheetFormatPr baseColWidth="10" defaultColWidth="7.23046875" defaultRowHeight="11.4"/>
  <cols>
    <col min="1" max="1" width="1.23046875" style="1" customWidth="1"/>
    <col min="2" max="2" width="6.921875" style="1" customWidth="1"/>
    <col min="3" max="12" width="5.61328125" style="1" customWidth="1"/>
    <col min="13" max="13" width="7.23046875" style="1"/>
    <col min="14" max="17" width="0" style="1" hidden="1" customWidth="1"/>
    <col min="18" max="19" width="7.23046875" style="1"/>
    <col min="20" max="21" width="7.4609375" style="1" bestFit="1" customWidth="1"/>
    <col min="22" max="16384" width="7.23046875" style="1"/>
  </cols>
  <sheetData>
    <row r="1" spans="2:26" s="24" customFormat="1" ht="13.2">
      <c r="B1" s="1008" t="s">
        <v>81</v>
      </c>
      <c r="C1" s="1008"/>
      <c r="D1" s="1008"/>
      <c r="E1" s="1008"/>
      <c r="F1" s="1008"/>
      <c r="G1" s="1008"/>
      <c r="H1" s="1008"/>
      <c r="I1" s="1008"/>
      <c r="J1" s="1008"/>
      <c r="K1" s="1008"/>
    </row>
    <row r="2" spans="2:26" s="24" customFormat="1" ht="13.2">
      <c r="B2" s="33"/>
      <c r="C2" s="34"/>
      <c r="D2" s="34"/>
      <c r="E2" s="34"/>
      <c r="F2" s="34"/>
    </row>
    <row r="3" spans="2:26" s="24" customFormat="1" ht="13.2">
      <c r="B3" s="1008" t="s">
        <v>84</v>
      </c>
      <c r="C3" s="1008"/>
      <c r="D3" s="1008"/>
      <c r="E3" s="1008"/>
      <c r="F3" s="1008"/>
      <c r="G3" s="1008"/>
      <c r="H3" s="1008"/>
      <c r="I3" s="1008"/>
      <c r="J3" s="1008"/>
      <c r="K3" s="1008"/>
    </row>
    <row r="4" spans="2:26" s="24" customFormat="1" ht="13.2">
      <c r="B4" s="1008" t="s">
        <v>541</v>
      </c>
      <c r="C4" s="1008"/>
      <c r="D4" s="1008"/>
      <c r="E4" s="1008"/>
      <c r="F4" s="1008"/>
      <c r="G4" s="1008"/>
      <c r="H4" s="1008"/>
      <c r="I4" s="1008"/>
      <c r="J4" s="1008"/>
      <c r="K4" s="1008"/>
    </row>
    <row r="5" spans="2:26" s="24" customFormat="1" ht="18" customHeight="1" thickBot="1">
      <c r="B5" s="1008" t="s">
        <v>449</v>
      </c>
      <c r="C5" s="1008"/>
      <c r="D5" s="1008"/>
      <c r="E5" s="1008"/>
      <c r="F5" s="1008"/>
      <c r="G5" s="1008"/>
      <c r="H5" s="1008"/>
      <c r="I5" s="1008"/>
      <c r="J5" s="1008"/>
      <c r="K5" s="1008"/>
    </row>
    <row r="6" spans="2:26" s="22" customFormat="1" ht="24.75" customHeight="1">
      <c r="B6" s="1117" t="s">
        <v>98</v>
      </c>
      <c r="C6" s="1110" t="s">
        <v>93</v>
      </c>
      <c r="D6" s="1110"/>
      <c r="E6" s="1110" t="s">
        <v>94</v>
      </c>
      <c r="F6" s="1110"/>
      <c r="G6" s="1110" t="s">
        <v>95</v>
      </c>
      <c r="H6" s="1110"/>
      <c r="I6" s="1111" t="s">
        <v>64</v>
      </c>
      <c r="J6" s="1111"/>
      <c r="K6" s="1112"/>
    </row>
    <row r="7" spans="2:26" s="22" customFormat="1" ht="48" customHeight="1">
      <c r="B7" s="1118"/>
      <c r="C7" s="765">
        <v>2018</v>
      </c>
      <c r="D7" s="765">
        <v>2019</v>
      </c>
      <c r="E7" s="765">
        <v>2018</v>
      </c>
      <c r="F7" s="765">
        <v>2019</v>
      </c>
      <c r="G7" s="765">
        <v>2018</v>
      </c>
      <c r="H7" s="765">
        <v>2019</v>
      </c>
      <c r="I7" s="765">
        <v>2018</v>
      </c>
      <c r="J7" s="765">
        <v>2019</v>
      </c>
      <c r="K7" s="844" t="s">
        <v>560</v>
      </c>
      <c r="O7" s="38"/>
      <c r="P7" s="38"/>
      <c r="Q7" s="38"/>
    </row>
    <row r="8" spans="2:26" s="22" customFormat="1" ht="15.75" customHeight="1">
      <c r="B8" s="797" t="s">
        <v>47</v>
      </c>
      <c r="C8" s="806">
        <v>137.31537322736483</v>
      </c>
      <c r="D8" s="806">
        <v>170.17189501676495</v>
      </c>
      <c r="E8" s="806">
        <v>141.84978638704339</v>
      </c>
      <c r="F8" s="806">
        <v>174.96256443838436</v>
      </c>
      <c r="G8" s="806">
        <v>145.20496277915632</v>
      </c>
      <c r="H8" s="806">
        <v>178.20300643722803</v>
      </c>
      <c r="I8" s="806">
        <v>140.19270188302448</v>
      </c>
      <c r="J8" s="806">
        <v>173.2263153950025</v>
      </c>
      <c r="K8" s="810">
        <f t="shared" ref="K8:K13" si="0">J8/I8-1</f>
        <v>0.2356300511244942</v>
      </c>
      <c r="M8" s="184"/>
      <c r="N8" s="160"/>
      <c r="P8" s="157"/>
      <c r="S8" s="160"/>
      <c r="T8" s="74"/>
      <c r="U8" s="74"/>
      <c r="V8" s="74"/>
      <c r="W8" s="74"/>
    </row>
    <row r="9" spans="2:26" s="22" customFormat="1" ht="15.75" customHeight="1">
      <c r="B9" s="797" t="s">
        <v>48</v>
      </c>
      <c r="C9" s="806">
        <v>135.78988095238094</v>
      </c>
      <c r="D9" s="806">
        <v>169.91566227706605</v>
      </c>
      <c r="E9" s="806">
        <v>140.03735335368367</v>
      </c>
      <c r="F9" s="806">
        <v>175.29707341269841</v>
      </c>
      <c r="G9" s="806">
        <v>143.95985685941042</v>
      </c>
      <c r="H9" s="806">
        <v>177.2689014689015</v>
      </c>
      <c r="I9" s="806">
        <v>139.29362051216003</v>
      </c>
      <c r="J9" s="806">
        <v>173.06936746289426</v>
      </c>
      <c r="K9" s="810">
        <f t="shared" si="0"/>
        <v>0.24247877847202393</v>
      </c>
      <c r="M9" s="219"/>
      <c r="N9" s="160"/>
      <c r="P9" s="157"/>
      <c r="S9" s="160"/>
      <c r="U9" s="74"/>
      <c r="V9" s="74"/>
      <c r="W9" s="74"/>
    </row>
    <row r="10" spans="2:26" s="22" customFormat="1" ht="15.75" customHeight="1">
      <c r="B10" s="797" t="s">
        <v>49</v>
      </c>
      <c r="C10" s="806">
        <v>136.90537634408602</v>
      </c>
      <c r="D10" s="806">
        <v>167.66961838498844</v>
      </c>
      <c r="E10" s="806">
        <v>138.86695890659868</v>
      </c>
      <c r="F10" s="806">
        <v>172.14569892473122</v>
      </c>
      <c r="G10" s="806">
        <v>141.19239631336407</v>
      </c>
      <c r="H10" s="806">
        <v>168.81100082712987</v>
      </c>
      <c r="I10" s="806">
        <v>138.88506090198041</v>
      </c>
      <c r="J10" s="806">
        <v>168.56307876948904</v>
      </c>
      <c r="K10" s="810">
        <f t="shared" si="0"/>
        <v>0.21368761819857784</v>
      </c>
      <c r="M10" s="78"/>
      <c r="N10" s="160"/>
      <c r="P10" s="157"/>
      <c r="U10" s="74"/>
      <c r="V10" s="74"/>
      <c r="W10" s="74"/>
    </row>
    <row r="11" spans="2:26" s="22" customFormat="1" ht="15.75" customHeight="1">
      <c r="B11" s="798" t="s">
        <v>57</v>
      </c>
      <c r="C11" s="874">
        <v>139.50555555555556</v>
      </c>
      <c r="D11" s="874">
        <v>157.5</v>
      </c>
      <c r="E11" s="874">
        <v>142.24301994301993</v>
      </c>
      <c r="F11" s="874">
        <v>176.1989417989418</v>
      </c>
      <c r="G11" s="874">
        <v>141.10740740740738</v>
      </c>
      <c r="H11" s="874">
        <v>167.33333333333331</v>
      </c>
      <c r="I11" s="874">
        <v>141.05203823953826</v>
      </c>
      <c r="J11" s="874">
        <v>173.4836467236467</v>
      </c>
      <c r="K11" s="810">
        <f t="shared" si="0"/>
        <v>0.22992654972508952</v>
      </c>
      <c r="N11" s="160"/>
      <c r="P11" s="157"/>
      <c r="V11" s="38"/>
    </row>
    <row r="12" spans="2:26" s="22" customFormat="1" ht="15.75" customHeight="1">
      <c r="B12" s="797" t="s">
        <v>58</v>
      </c>
      <c r="C12" s="874">
        <v>147.56720430107526</v>
      </c>
      <c r="D12" s="874">
        <v>163</v>
      </c>
      <c r="E12" s="874">
        <v>151.91935483870967</v>
      </c>
      <c r="F12" s="874">
        <v>172.44976958525345</v>
      </c>
      <c r="G12" s="874">
        <v>143.2037037037037</v>
      </c>
      <c r="H12" s="874">
        <v>170.91935483870967</v>
      </c>
      <c r="I12" s="874">
        <v>149.7350584898972</v>
      </c>
      <c r="J12" s="874">
        <v>171.42383512544802</v>
      </c>
      <c r="K12" s="810">
        <f t="shared" si="0"/>
        <v>0.14484768533358672</v>
      </c>
      <c r="P12" s="157"/>
      <c r="V12" s="38"/>
      <c r="W12" s="38"/>
      <c r="X12" s="563"/>
    </row>
    <row r="13" spans="2:26" s="22" customFormat="1" ht="15.75" customHeight="1">
      <c r="B13" s="797" t="s">
        <v>50</v>
      </c>
      <c r="C13" s="874">
        <v>156.03260869565219</v>
      </c>
      <c r="D13" s="874">
        <v>163</v>
      </c>
      <c r="E13" s="874">
        <v>160.66231884057973</v>
      </c>
      <c r="F13" s="874">
        <v>173.32407407407405</v>
      </c>
      <c r="G13" s="874">
        <v>143</v>
      </c>
      <c r="H13" s="874">
        <v>173</v>
      </c>
      <c r="I13" s="874">
        <v>157.6098484848485</v>
      </c>
      <c r="J13" s="874">
        <v>173.11111111111109</v>
      </c>
      <c r="K13" s="810">
        <f t="shared" si="0"/>
        <v>9.8352119333156907E-2</v>
      </c>
      <c r="P13" s="157"/>
      <c r="V13" s="38"/>
      <c r="W13" s="38"/>
      <c r="X13" s="38"/>
    </row>
    <row r="14" spans="2:26" s="22" customFormat="1" ht="15.75" customHeight="1">
      <c r="B14" s="797" t="s">
        <v>51</v>
      </c>
      <c r="C14" s="806">
        <v>155.22419354838709</v>
      </c>
      <c r="D14" s="803"/>
      <c r="E14" s="806">
        <v>159.5793010752688</v>
      </c>
      <c r="F14" s="803"/>
      <c r="G14" s="806">
        <v>153.82258064516128</v>
      </c>
      <c r="H14" s="803"/>
      <c r="I14" s="806">
        <v>157.16448162842849</v>
      </c>
      <c r="J14" s="803"/>
      <c r="K14" s="810"/>
      <c r="T14" s="224"/>
      <c r="U14" s="74"/>
      <c r="V14" s="74"/>
      <c r="W14" s="74"/>
    </row>
    <row r="15" spans="2:26" s="22" customFormat="1" ht="15.75" customHeight="1">
      <c r="B15" s="797" t="s">
        <v>52</v>
      </c>
      <c r="C15" s="806">
        <v>156.12096774193549</v>
      </c>
      <c r="D15" s="803"/>
      <c r="E15" s="806">
        <v>165.62231182795699</v>
      </c>
      <c r="F15" s="803"/>
      <c r="G15" s="806">
        <v>156.70967741935482</v>
      </c>
      <c r="H15" s="803"/>
      <c r="I15" s="806">
        <v>162.81317204301075</v>
      </c>
      <c r="J15" s="803"/>
      <c r="K15" s="810"/>
      <c r="O15" s="38"/>
      <c r="P15" s="38"/>
      <c r="Q15" s="38"/>
      <c r="R15" s="38"/>
      <c r="S15" s="38"/>
      <c r="T15" s="38"/>
      <c r="U15" s="38"/>
      <c r="V15" s="74"/>
      <c r="W15" s="74"/>
    </row>
    <row r="16" spans="2:26" s="22" customFormat="1" ht="15.75" customHeight="1">
      <c r="B16" s="797" t="s">
        <v>53</v>
      </c>
      <c r="C16" s="806">
        <v>164.58333333333331</v>
      </c>
      <c r="D16" s="803"/>
      <c r="E16" s="806">
        <v>172.3324074074074</v>
      </c>
      <c r="F16" s="803"/>
      <c r="G16" s="806">
        <v>169.45</v>
      </c>
      <c r="H16" s="803"/>
      <c r="I16" s="806">
        <v>170.71961538461539</v>
      </c>
      <c r="J16" s="803"/>
      <c r="K16" s="810"/>
      <c r="R16" s="38"/>
      <c r="S16" s="38"/>
      <c r="T16" s="38"/>
      <c r="U16" s="38"/>
      <c r="V16" s="74"/>
      <c r="W16" s="74"/>
      <c r="X16" s="161"/>
      <c r="Y16" s="161"/>
      <c r="Z16" s="161"/>
    </row>
    <row r="17" spans="1:26" s="22" customFormat="1" ht="15.75" customHeight="1">
      <c r="B17" s="797" t="s">
        <v>54</v>
      </c>
      <c r="C17" s="806">
        <v>165.48387096774192</v>
      </c>
      <c r="D17" s="803"/>
      <c r="E17" s="806">
        <v>171.08064516129033</v>
      </c>
      <c r="F17" s="803"/>
      <c r="G17" s="806">
        <v>175.48387096774192</v>
      </c>
      <c r="H17" s="803"/>
      <c r="I17" s="806">
        <v>170.93145161290323</v>
      </c>
      <c r="J17" s="803"/>
      <c r="K17" s="810"/>
      <c r="R17" s="160"/>
      <c r="S17" s="160"/>
      <c r="U17" s="74"/>
      <c r="V17" s="74"/>
      <c r="W17" s="74"/>
      <c r="X17" s="161"/>
      <c r="Y17" s="161"/>
      <c r="Z17" s="161"/>
    </row>
    <row r="18" spans="1:26" s="22" customFormat="1" ht="15.75" customHeight="1">
      <c r="B18" s="797" t="s">
        <v>55</v>
      </c>
      <c r="C18" s="806">
        <v>171.75</v>
      </c>
      <c r="D18" s="803"/>
      <c r="E18" s="806">
        <v>172.43888888888887</v>
      </c>
      <c r="F18" s="803"/>
      <c r="G18" s="806">
        <v>182.16666666666669</v>
      </c>
      <c r="H18" s="803"/>
      <c r="I18" s="806">
        <v>173.95984848484849</v>
      </c>
      <c r="J18" s="803"/>
      <c r="K18" s="810"/>
      <c r="R18" s="160"/>
      <c r="S18" s="160"/>
      <c r="U18" s="74"/>
      <c r="V18" s="74"/>
      <c r="W18" s="74"/>
      <c r="X18" s="161"/>
      <c r="Y18" s="161"/>
      <c r="Z18" s="161"/>
    </row>
    <row r="19" spans="1:26" s="22" customFormat="1" ht="15.75" customHeight="1">
      <c r="B19" s="797" t="s">
        <v>56</v>
      </c>
      <c r="C19" s="806">
        <v>177.97755376344085</v>
      </c>
      <c r="D19" s="803"/>
      <c r="E19" s="806">
        <v>177.78629032258064</v>
      </c>
      <c r="F19" s="803"/>
      <c r="G19" s="806">
        <v>188.17383512544802</v>
      </c>
      <c r="H19" s="803"/>
      <c r="I19" s="806">
        <v>179.72310507841493</v>
      </c>
      <c r="J19" s="803"/>
      <c r="K19" s="810"/>
      <c r="T19" s="160"/>
      <c r="U19" s="74"/>
      <c r="V19" s="74"/>
      <c r="W19" s="74"/>
    </row>
    <row r="20" spans="1:26" s="22" customFormat="1" ht="21.75" customHeight="1" thickBot="1">
      <c r="B20" s="1114" t="s">
        <v>180</v>
      </c>
      <c r="C20" s="1115"/>
      <c r="D20" s="1115"/>
      <c r="E20" s="1115"/>
      <c r="F20" s="1115"/>
      <c r="G20" s="1115"/>
      <c r="H20" s="1115"/>
      <c r="I20" s="1115"/>
      <c r="J20" s="1115"/>
      <c r="K20" s="1116"/>
      <c r="U20" s="74"/>
      <c r="V20" s="74"/>
      <c r="W20" s="74"/>
    </row>
    <row r="21" spans="1:26" s="22" customFormat="1" ht="13.2">
      <c r="B21" s="2"/>
      <c r="C21" s="183"/>
      <c r="D21" s="183"/>
      <c r="E21" s="47"/>
      <c r="F21" s="47"/>
      <c r="G21" s="74"/>
      <c r="H21" s="74"/>
      <c r="I21" s="77"/>
      <c r="J21" s="77"/>
      <c r="K21" s="116"/>
    </row>
    <row r="22" spans="1:26" ht="17.399999999999999">
      <c r="C22" s="725"/>
      <c r="D22" s="558"/>
      <c r="E22" s="725"/>
      <c r="F22" s="558"/>
      <c r="G22" s="725"/>
      <c r="H22" s="558"/>
      <c r="I22" s="725"/>
      <c r="J22" s="725"/>
      <c r="O22" s="161"/>
    </row>
    <row r="23" spans="1:26" s="22" customFormat="1" ht="44.25" customHeight="1">
      <c r="B23" s="50"/>
      <c r="C23" s="47"/>
      <c r="D23" s="47"/>
      <c r="E23" s="47"/>
      <c r="F23" s="47"/>
      <c r="G23" s="47"/>
      <c r="H23" s="47"/>
      <c r="I23" s="47"/>
      <c r="J23" s="47"/>
      <c r="K23" s="47"/>
      <c r="O23" s="161"/>
    </row>
    <row r="24" spans="1:26" s="22" customFormat="1" ht="44.25" customHeight="1">
      <c r="B24" s="50"/>
      <c r="C24" s="47"/>
      <c r="D24" s="47"/>
      <c r="E24" s="47"/>
      <c r="F24" s="47"/>
      <c r="G24" s="47"/>
      <c r="H24" s="47"/>
      <c r="I24" s="47"/>
      <c r="J24" s="47"/>
      <c r="K24" s="47"/>
    </row>
    <row r="25" spans="1:26" s="22" customFormat="1" ht="44.25" customHeight="1">
      <c r="A25" s="23"/>
      <c r="B25" s="234"/>
      <c r="C25" s="247"/>
      <c r="D25" s="247"/>
      <c r="E25" s="47"/>
      <c r="F25" s="47"/>
      <c r="G25" s="47"/>
      <c r="H25" s="47"/>
      <c r="I25" s="47"/>
      <c r="J25" s="47"/>
      <c r="K25" s="47"/>
    </row>
    <row r="26" spans="1:26" s="22" customFormat="1" ht="44.25" customHeight="1">
      <c r="B26" s="234"/>
      <c r="C26" s="247"/>
      <c r="D26" s="247"/>
      <c r="E26" s="47"/>
      <c r="F26" s="47"/>
      <c r="G26" s="47"/>
      <c r="H26" s="47"/>
      <c r="I26" s="47"/>
      <c r="J26" s="47"/>
      <c r="K26" s="47"/>
    </row>
    <row r="27" spans="1:26" s="22" customFormat="1" ht="44.25" customHeight="1">
      <c r="B27" s="50"/>
      <c r="C27" s="47"/>
      <c r="D27" s="47"/>
      <c r="E27" s="47"/>
      <c r="F27" s="47"/>
      <c r="G27" s="47"/>
      <c r="H27" s="47"/>
      <c r="I27" s="47"/>
      <c r="J27" s="47"/>
      <c r="K27" s="47"/>
    </row>
    <row r="28" spans="1:26" s="22" customFormat="1" ht="44.25" customHeight="1">
      <c r="B28" s="50"/>
      <c r="C28" s="47"/>
      <c r="D28" s="47"/>
      <c r="E28" s="47"/>
      <c r="F28" s="47"/>
      <c r="G28" s="47"/>
      <c r="H28" s="47"/>
      <c r="I28" s="47"/>
      <c r="J28" s="47"/>
      <c r="K28" s="47"/>
    </row>
    <row r="29" spans="1:26" s="22" customFormat="1" ht="15.75" customHeight="1">
      <c r="B29" s="1113" t="s">
        <v>180</v>
      </c>
      <c r="C29" s="1113"/>
      <c r="D29" s="1113"/>
      <c r="E29" s="1113"/>
      <c r="F29" s="1113"/>
      <c r="G29" s="1113"/>
      <c r="H29" s="1113"/>
      <c r="I29" s="1113"/>
      <c r="J29" s="1113"/>
      <c r="K29" s="1113"/>
    </row>
    <row r="30" spans="1:26" s="22" customFormat="1" ht="13.2">
      <c r="B30" s="50"/>
      <c r="C30" s="47"/>
      <c r="D30" s="47"/>
      <c r="E30" s="47"/>
      <c r="F30" s="47"/>
      <c r="G30" s="47"/>
      <c r="H30" s="47"/>
      <c r="I30" s="47"/>
      <c r="J30" s="47"/>
      <c r="K30" s="47"/>
    </row>
    <row r="31" spans="1:26" s="22" customFormat="1" ht="13.2">
      <c r="B31" s="16"/>
      <c r="C31" s="47"/>
      <c r="D31" s="47"/>
      <c r="E31" s="47"/>
      <c r="F31" s="47"/>
      <c r="G31" s="47"/>
      <c r="H31" s="47"/>
      <c r="I31" s="47"/>
      <c r="J31" s="47"/>
      <c r="K31" s="47"/>
    </row>
    <row r="32" spans="1:26" ht="14.1" customHeight="1">
      <c r="B32" s="66"/>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29:K29"/>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pageSetUpPr fitToPage="1"/>
  </sheetPr>
  <dimension ref="B1:Z81"/>
  <sheetViews>
    <sheetView zoomScaleNormal="100" zoomScaleSheetLayoutView="75" workbookViewId="0">
      <selection sqref="A1:N22"/>
    </sheetView>
  </sheetViews>
  <sheetFormatPr baseColWidth="10" defaultColWidth="10.921875" defaultRowHeight="11.4"/>
  <cols>
    <col min="1" max="1" width="1.3828125" style="1" customWidth="1"/>
    <col min="2" max="2" width="7.4609375" style="1" customWidth="1"/>
    <col min="3" max="13" width="5.3828125" style="1" customWidth="1"/>
    <col min="14" max="14" width="5.84375" style="1" customWidth="1"/>
    <col min="15" max="15" width="3.07421875" style="1" customWidth="1"/>
    <col min="16" max="25" width="5.61328125" style="1" customWidth="1"/>
    <col min="26" max="16384" width="10.921875" style="1"/>
  </cols>
  <sheetData>
    <row r="1" spans="2:26" s="24" customFormat="1" ht="13.2">
      <c r="B1" s="1002" t="s">
        <v>401</v>
      </c>
      <c r="C1" s="1002"/>
      <c r="D1" s="1002"/>
      <c r="E1" s="1002"/>
      <c r="F1" s="1002"/>
      <c r="G1" s="1002"/>
      <c r="H1" s="1002"/>
      <c r="I1" s="1002"/>
      <c r="J1" s="1002"/>
      <c r="K1" s="1002"/>
      <c r="L1" s="1002"/>
      <c r="M1" s="1002"/>
      <c r="N1" s="1002"/>
    </row>
    <row r="2" spans="2:26" s="24" customFormat="1" ht="13.2">
      <c r="B2" s="26"/>
      <c r="C2" s="26"/>
      <c r="D2" s="26"/>
      <c r="E2" s="26"/>
      <c r="F2" s="26"/>
      <c r="G2" s="26"/>
      <c r="H2" s="26"/>
      <c r="I2" s="26"/>
      <c r="J2" s="26"/>
      <c r="K2" s="26"/>
      <c r="L2" s="26"/>
      <c r="M2" s="26"/>
      <c r="N2" s="26"/>
    </row>
    <row r="3" spans="2:26" s="24" customFormat="1" ht="13.2">
      <c r="B3" s="1008" t="s">
        <v>455</v>
      </c>
      <c r="C3" s="1008"/>
      <c r="D3" s="1008"/>
      <c r="E3" s="1008"/>
      <c r="F3" s="1008"/>
      <c r="G3" s="1008"/>
      <c r="H3" s="1008"/>
      <c r="I3" s="1008"/>
      <c r="J3" s="1008"/>
      <c r="K3" s="1008"/>
      <c r="L3" s="1008"/>
      <c r="M3" s="1008"/>
      <c r="N3" s="1008"/>
    </row>
    <row r="4" spans="2:26" s="24" customFormat="1" ht="13.2">
      <c r="B4" s="1008" t="s">
        <v>449</v>
      </c>
      <c r="C4" s="1008"/>
      <c r="D4" s="1008"/>
      <c r="E4" s="1008"/>
      <c r="F4" s="1008"/>
      <c r="G4" s="1008"/>
      <c r="H4" s="1008"/>
      <c r="I4" s="1008"/>
      <c r="J4" s="1008"/>
      <c r="K4" s="1008"/>
      <c r="L4" s="1008"/>
      <c r="M4" s="1008"/>
      <c r="N4" s="1008"/>
    </row>
    <row r="5" spans="2:26" s="22" customFormat="1" ht="30" customHeight="1">
      <c r="B5" s="1123" t="s">
        <v>98</v>
      </c>
      <c r="C5" s="1121" t="s">
        <v>14</v>
      </c>
      <c r="D5" s="1121"/>
      <c r="E5" s="1120" t="s">
        <v>146</v>
      </c>
      <c r="F5" s="1120"/>
      <c r="G5" s="1120" t="s">
        <v>489</v>
      </c>
      <c r="H5" s="1120"/>
      <c r="I5" s="1121" t="s">
        <v>147</v>
      </c>
      <c r="J5" s="1121"/>
      <c r="K5" s="1121" t="s">
        <v>148</v>
      </c>
      <c r="L5" s="1121"/>
      <c r="M5" s="1122" t="s">
        <v>7</v>
      </c>
      <c r="N5" s="1122"/>
      <c r="O5" s="767"/>
      <c r="P5" s="36"/>
      <c r="Q5" s="38"/>
      <c r="R5" s="38"/>
      <c r="S5" s="38"/>
      <c r="T5" s="36"/>
      <c r="U5" s="38"/>
      <c r="V5" s="38"/>
      <c r="W5" s="38"/>
    </row>
    <row r="6" spans="2:26" s="22" customFormat="1" ht="42" customHeight="1">
      <c r="B6" s="1123"/>
      <c r="C6" s="765">
        <v>2018</v>
      </c>
      <c r="D6" s="765">
        <v>2019</v>
      </c>
      <c r="E6" s="765">
        <v>2018</v>
      </c>
      <c r="F6" s="765">
        <v>2019</v>
      </c>
      <c r="G6" s="765">
        <v>2018</v>
      </c>
      <c r="H6" s="765">
        <v>2019</v>
      </c>
      <c r="I6" s="765">
        <v>2018</v>
      </c>
      <c r="J6" s="765">
        <v>2019</v>
      </c>
      <c r="K6" s="765">
        <v>2018</v>
      </c>
      <c r="L6" s="765">
        <v>2019</v>
      </c>
      <c r="M6" s="765">
        <v>2018</v>
      </c>
      <c r="N6" s="765">
        <v>2019</v>
      </c>
    </row>
    <row r="7" spans="2:26" s="22" customFormat="1" ht="15.75" customHeight="1">
      <c r="B7" s="42" t="s">
        <v>47</v>
      </c>
      <c r="C7" s="806">
        <v>151.76451612903224</v>
      </c>
      <c r="D7" s="806">
        <v>187.05645161290323</v>
      </c>
      <c r="E7" s="806">
        <v>139.10887096774192</v>
      </c>
      <c r="F7" s="806">
        <v>172.42377112135179</v>
      </c>
      <c r="G7" s="806"/>
      <c r="H7" s="806">
        <v>170.23817204301074</v>
      </c>
      <c r="I7" s="806">
        <v>136.97772657450074</v>
      </c>
      <c r="J7" s="806">
        <v>167.72</v>
      </c>
      <c r="K7" s="806">
        <v>139.89892473118277</v>
      </c>
      <c r="L7" s="806">
        <v>167.42283950617286</v>
      </c>
      <c r="M7" s="806">
        <v>141.84978638704339</v>
      </c>
      <c r="N7" s="806">
        <v>174.96256443838436</v>
      </c>
      <c r="Q7" s="38"/>
      <c r="R7" s="38"/>
    </row>
    <row r="8" spans="2:26" s="22" customFormat="1" ht="15.75" customHeight="1">
      <c r="B8" s="42" t="s">
        <v>48</v>
      </c>
      <c r="C8" s="806">
        <v>151.69976190476189</v>
      </c>
      <c r="D8" s="806">
        <v>184.92884615384617</v>
      </c>
      <c r="E8" s="806">
        <v>144.23809523809524</v>
      </c>
      <c r="F8" s="806">
        <v>172.43537414965985</v>
      </c>
      <c r="G8" s="806"/>
      <c r="H8" s="806">
        <v>167.63809523809522</v>
      </c>
      <c r="I8" s="806">
        <v>139.24489795918367</v>
      </c>
      <c r="J8" s="806">
        <v>168.86011904761904</v>
      </c>
      <c r="K8" s="806">
        <v>136.80446428571429</v>
      </c>
      <c r="L8" s="806">
        <v>168.04761904761904</v>
      </c>
      <c r="M8" s="806">
        <v>140.03735335368367</v>
      </c>
      <c r="N8" s="806">
        <v>175.29707341269841</v>
      </c>
      <c r="Q8" s="38"/>
      <c r="R8" s="38"/>
      <c r="S8" s="38"/>
      <c r="U8" s="38"/>
    </row>
    <row r="9" spans="2:26" s="22" customFormat="1" ht="15.75" customHeight="1">
      <c r="B9" s="42" t="s">
        <v>49</v>
      </c>
      <c r="C9" s="806">
        <v>141.51612903225808</v>
      </c>
      <c r="D9" s="806">
        <v>184.79838709677421</v>
      </c>
      <c r="E9" s="806">
        <v>145.19354838709677</v>
      </c>
      <c r="F9" s="806">
        <v>170.75</v>
      </c>
      <c r="G9" s="806"/>
      <c r="H9" s="806">
        <v>167.8</v>
      </c>
      <c r="I9" s="806">
        <v>139.63440860215053</v>
      </c>
      <c r="J9" s="806">
        <v>171.53225806451613</v>
      </c>
      <c r="K9" s="806">
        <v>134.71397849462363</v>
      </c>
      <c r="L9" s="806">
        <v>160.90860215053763</v>
      </c>
      <c r="M9" s="806">
        <v>138.86695890659868</v>
      </c>
      <c r="N9" s="806">
        <v>172.14569892473122</v>
      </c>
      <c r="Q9" s="38"/>
    </row>
    <row r="10" spans="2:26" s="22" customFormat="1" ht="15.75" customHeight="1">
      <c r="B10" s="42" t="s">
        <v>57</v>
      </c>
      <c r="C10" s="806">
        <v>146.28333333333333</v>
      </c>
      <c r="D10" s="806">
        <v>185</v>
      </c>
      <c r="E10" s="806">
        <v>145</v>
      </c>
      <c r="F10" s="806"/>
      <c r="G10" s="806"/>
      <c r="H10" s="806"/>
      <c r="I10" s="806">
        <v>141.64666666666665</v>
      </c>
      <c r="J10" s="806">
        <v>173.66666666666669</v>
      </c>
      <c r="K10" s="806">
        <v>136.03333333333333</v>
      </c>
      <c r="L10" s="806">
        <v>164.82222222222222</v>
      </c>
      <c r="M10" s="806">
        <v>142.24301994301993</v>
      </c>
      <c r="N10" s="806">
        <v>176.1989417989418</v>
      </c>
      <c r="P10" s="43"/>
      <c r="Q10" s="38"/>
      <c r="R10" s="38"/>
      <c r="S10" s="38"/>
      <c r="T10" s="38"/>
      <c r="U10" s="38"/>
      <c r="Y10" s="43"/>
    </row>
    <row r="11" spans="2:26" s="22" customFormat="1" ht="15.75" customHeight="1">
      <c r="B11" s="42" t="s">
        <v>58</v>
      </c>
      <c r="C11" s="806">
        <v>157</v>
      </c>
      <c r="D11" s="806">
        <v>185</v>
      </c>
      <c r="E11" s="806"/>
      <c r="F11" s="806"/>
      <c r="G11" s="806"/>
      <c r="H11" s="806"/>
      <c r="I11" s="806">
        <v>146.46774193548387</v>
      </c>
      <c r="J11" s="806">
        <v>172.5</v>
      </c>
      <c r="K11" s="806">
        <v>139.55000000000001</v>
      </c>
      <c r="L11" s="806">
        <v>167</v>
      </c>
      <c r="M11" s="806">
        <v>151.91935483870967</v>
      </c>
      <c r="N11" s="806">
        <v>177.42857142857142</v>
      </c>
      <c r="P11" s="43"/>
      <c r="Z11" s="38"/>
    </row>
    <row r="12" spans="2:26" s="22" customFormat="1" ht="15.75" customHeight="1">
      <c r="B12" s="42" t="s">
        <v>50</v>
      </c>
      <c r="C12" s="806">
        <v>165.69565217391303</v>
      </c>
      <c r="D12" s="806"/>
      <c r="E12" s="806"/>
      <c r="F12" s="806"/>
      <c r="G12" s="806"/>
      <c r="H12" s="806">
        <v>195</v>
      </c>
      <c r="I12" s="806">
        <v>152.86956521739131</v>
      </c>
      <c r="J12" s="806">
        <v>170</v>
      </c>
      <c r="K12" s="806"/>
      <c r="L12" s="806">
        <v>168</v>
      </c>
      <c r="M12" s="806">
        <v>160.66231884057973</v>
      </c>
      <c r="N12" s="806">
        <v>173.32407407407405</v>
      </c>
      <c r="P12" s="43"/>
      <c r="V12" s="38"/>
      <c r="W12" s="38"/>
      <c r="X12" s="38"/>
      <c r="Y12" s="38"/>
      <c r="Z12" s="38"/>
    </row>
    <row r="13" spans="2:26" s="22" customFormat="1" ht="15.75" customHeight="1">
      <c r="B13" s="42" t="s">
        <v>51</v>
      </c>
      <c r="C13" s="806">
        <v>167</v>
      </c>
      <c r="D13" s="806"/>
      <c r="E13" s="806"/>
      <c r="F13" s="806"/>
      <c r="G13" s="806"/>
      <c r="H13" s="806"/>
      <c r="I13" s="806">
        <v>149.07526881720432</v>
      </c>
      <c r="J13" s="806"/>
      <c r="K13" s="806">
        <v>160</v>
      </c>
      <c r="L13" s="806"/>
      <c r="M13" s="806">
        <v>159.5793010752688</v>
      </c>
      <c r="N13" s="806"/>
      <c r="P13" s="40"/>
      <c r="Q13" s="38"/>
    </row>
    <row r="14" spans="2:26" s="22" customFormat="1" ht="15.75" customHeight="1">
      <c r="B14" s="42" t="s">
        <v>52</v>
      </c>
      <c r="C14" s="806">
        <v>173.70967741935485</v>
      </c>
      <c r="D14" s="930"/>
      <c r="E14" s="806"/>
      <c r="F14" s="930"/>
      <c r="G14" s="930"/>
      <c r="H14" s="930"/>
      <c r="I14" s="806">
        <v>157.67741935483872</v>
      </c>
      <c r="J14" s="930"/>
      <c r="K14" s="806">
        <v>160</v>
      </c>
      <c r="L14" s="930"/>
      <c r="M14" s="806">
        <v>165.62231182795699</v>
      </c>
      <c r="N14" s="930"/>
      <c r="P14" s="40"/>
      <c r="Q14" s="38"/>
    </row>
    <row r="15" spans="2:26" s="22" customFormat="1" ht="15.75" customHeight="1">
      <c r="B15" s="42" t="s">
        <v>53</v>
      </c>
      <c r="C15" s="806">
        <v>179.55</v>
      </c>
      <c r="D15" s="930"/>
      <c r="E15" s="806"/>
      <c r="F15" s="930"/>
      <c r="G15" s="806">
        <v>155</v>
      </c>
      <c r="H15" s="930"/>
      <c r="I15" s="806">
        <v>165</v>
      </c>
      <c r="J15" s="930"/>
      <c r="K15" s="806"/>
      <c r="L15" s="930"/>
      <c r="M15" s="806">
        <v>172.3324074074074</v>
      </c>
      <c r="N15" s="930"/>
      <c r="P15" s="38"/>
      <c r="Q15" s="38"/>
      <c r="R15" s="38"/>
    </row>
    <row r="16" spans="2:26" s="22" customFormat="1" ht="15.75" customHeight="1">
      <c r="B16" s="42" t="s">
        <v>54</v>
      </c>
      <c r="C16" s="806">
        <v>175</v>
      </c>
      <c r="D16" s="930"/>
      <c r="E16" s="806"/>
      <c r="F16" s="930"/>
      <c r="G16" s="806">
        <v>170.48387096774192</v>
      </c>
      <c r="H16" s="930"/>
      <c r="I16" s="806">
        <v>165</v>
      </c>
      <c r="J16" s="930"/>
      <c r="K16" s="806"/>
      <c r="L16" s="930"/>
      <c r="M16" s="806">
        <v>171.08064516129033</v>
      </c>
      <c r="N16" s="930"/>
      <c r="Q16" s="38"/>
      <c r="R16" s="48"/>
    </row>
    <row r="17" spans="2:23" s="22" customFormat="1" ht="15.75" customHeight="1">
      <c r="B17" s="42" t="s">
        <v>55</v>
      </c>
      <c r="C17" s="806">
        <v>176.75</v>
      </c>
      <c r="D17" s="930"/>
      <c r="E17" s="806"/>
      <c r="F17" s="930"/>
      <c r="G17" s="806">
        <v>175</v>
      </c>
      <c r="H17" s="930"/>
      <c r="I17" s="806">
        <v>165</v>
      </c>
      <c r="J17" s="930"/>
      <c r="K17" s="806"/>
      <c r="L17" s="930"/>
      <c r="M17" s="806">
        <v>172.43888888888887</v>
      </c>
      <c r="N17" s="930"/>
      <c r="P17" s="43"/>
      <c r="Q17" s="38"/>
    </row>
    <row r="18" spans="2:23" s="22" customFormat="1" ht="15.75" customHeight="1">
      <c r="B18" s="42" t="s">
        <v>56</v>
      </c>
      <c r="C18" s="806">
        <v>185.43548387096772</v>
      </c>
      <c r="D18" s="930"/>
      <c r="E18" s="806">
        <v>169.99553571428572</v>
      </c>
      <c r="F18" s="930"/>
      <c r="G18" s="806">
        <v>172.58709677419355</v>
      </c>
      <c r="H18" s="930"/>
      <c r="I18" s="806">
        <v>167.33333333333331</v>
      </c>
      <c r="J18" s="930"/>
      <c r="K18" s="806"/>
      <c r="L18" s="930"/>
      <c r="M18" s="806">
        <v>177.78629032258064</v>
      </c>
      <c r="N18" s="930"/>
      <c r="P18" s="43"/>
      <c r="Q18" s="38"/>
    </row>
    <row r="19" spans="2:23" s="22" customFormat="1" ht="27" hidden="1" customHeight="1">
      <c r="B19" s="857" t="s">
        <v>66</v>
      </c>
      <c r="C19" s="785" t="e">
        <f>AVERAGE(#REF!)</f>
        <v>#REF!</v>
      </c>
      <c r="D19" s="785"/>
      <c r="E19" s="785" t="e">
        <f>AVERAGE(#REF!)</f>
        <v>#REF!</v>
      </c>
      <c r="F19" s="785"/>
      <c r="G19" s="785"/>
      <c r="H19" s="785" t="e">
        <f>AVERAGE(#REF!)</f>
        <v>#REF!</v>
      </c>
      <c r="I19" s="785"/>
      <c r="J19" s="785" t="e">
        <f>AVERAGE(#REF!)</f>
        <v>#REF!</v>
      </c>
      <c r="K19" s="785"/>
      <c r="L19" s="785" t="e">
        <f>AVERAGE(#REF!)</f>
        <v>#REF!</v>
      </c>
      <c r="M19" s="785"/>
      <c r="N19" s="858" t="e">
        <f>L19/#REF!*100-100</f>
        <v>#REF!</v>
      </c>
      <c r="O19" s="43"/>
      <c r="P19" s="22">
        <v>13266.303953286515</v>
      </c>
      <c r="Q19" s="38">
        <f>P19/100</f>
        <v>132.66303953286516</v>
      </c>
      <c r="V19" s="22">
        <f>R19/100</f>
        <v>0</v>
      </c>
      <c r="W19" s="22">
        <f>S19/100</f>
        <v>0</v>
      </c>
    </row>
    <row r="20" spans="2:23" s="22" customFormat="1" ht="15" customHeight="1">
      <c r="B20" s="1046" t="s">
        <v>502</v>
      </c>
      <c r="C20" s="1046"/>
      <c r="D20" s="1046"/>
      <c r="E20" s="1046"/>
      <c r="F20" s="1046"/>
      <c r="G20" s="1046"/>
      <c r="H20" s="1046"/>
      <c r="I20" s="1046"/>
      <c r="J20" s="1046"/>
      <c r="K20" s="1046"/>
      <c r="L20" s="1046"/>
      <c r="M20" s="1046"/>
      <c r="N20" s="1046"/>
    </row>
    <row r="21" spans="2:23" ht="27.75" customHeight="1">
      <c r="B21" s="1046"/>
      <c r="C21" s="1046"/>
      <c r="D21" s="1046"/>
      <c r="E21" s="1046"/>
      <c r="F21" s="1046"/>
      <c r="G21" s="1046"/>
      <c r="H21" s="1046"/>
      <c r="I21" s="1046"/>
      <c r="J21" s="1046"/>
      <c r="K21" s="1046"/>
      <c r="L21" s="1046"/>
      <c r="M21" s="1046"/>
      <c r="N21" s="1046"/>
    </row>
    <row r="22" spans="2:23" ht="14.25" customHeight="1">
      <c r="B22" s="1119"/>
      <c r="C22" s="1119"/>
      <c r="D22" s="1119"/>
      <c r="E22" s="1119"/>
      <c r="F22" s="1119"/>
      <c r="G22" s="1119"/>
      <c r="H22" s="1119"/>
      <c r="I22" s="108"/>
      <c r="J22" s="108"/>
      <c r="K22" s="108"/>
      <c r="L22" s="108"/>
      <c r="M22" s="108"/>
      <c r="N22" s="107"/>
    </row>
    <row r="23" spans="2:23">
      <c r="J23" s="11"/>
      <c r="K23" s="11"/>
      <c r="R23" s="14"/>
      <c r="S23" s="14"/>
      <c r="T23" s="14"/>
      <c r="U23" s="14"/>
      <c r="V23" s="14"/>
    </row>
    <row r="24" spans="2:23">
      <c r="J24" s="11"/>
      <c r="K24" s="11"/>
      <c r="S24" s="14"/>
      <c r="T24" s="14"/>
      <c r="U24" s="14"/>
      <c r="V24" s="14"/>
    </row>
    <row r="25" spans="2:23">
      <c r="B25" s="16"/>
      <c r="C25" s="16"/>
      <c r="D25" s="16"/>
      <c r="E25" s="16"/>
      <c r="F25" s="16"/>
      <c r="G25" s="16"/>
      <c r="J25" s="11"/>
      <c r="K25" s="11"/>
      <c r="R25" s="14"/>
      <c r="S25" s="14"/>
      <c r="T25" s="14"/>
      <c r="U25" s="14"/>
      <c r="V25" s="14"/>
    </row>
    <row r="26" spans="2:23">
      <c r="C26" s="16"/>
      <c r="D26" s="16"/>
      <c r="E26" s="16"/>
      <c r="F26" s="16"/>
      <c r="G26" s="16"/>
      <c r="J26" s="11"/>
      <c r="K26" s="11"/>
      <c r="S26" s="14"/>
      <c r="T26" s="14"/>
      <c r="U26" s="14"/>
      <c r="V26" s="14"/>
    </row>
    <row r="27" spans="2:23">
      <c r="J27" s="11"/>
      <c r="K27" s="11"/>
      <c r="R27" s="14"/>
      <c r="S27" s="14"/>
      <c r="T27" s="14"/>
      <c r="U27" s="14"/>
      <c r="V27" s="14"/>
    </row>
    <row r="28" spans="2:23">
      <c r="J28" s="11"/>
      <c r="K28" s="11"/>
      <c r="S28" s="14"/>
      <c r="T28" s="14"/>
      <c r="U28" s="14"/>
      <c r="V28" s="14"/>
    </row>
    <row r="29" spans="2:23">
      <c r="J29" s="11"/>
      <c r="K29" s="11"/>
      <c r="R29" s="14"/>
      <c r="S29" s="14"/>
      <c r="T29" s="14"/>
      <c r="U29" s="14"/>
      <c r="V29" s="14"/>
    </row>
    <row r="30" spans="2:23">
      <c r="J30" s="11"/>
      <c r="K30" s="11"/>
      <c r="S30" s="14"/>
      <c r="T30" s="14"/>
      <c r="U30" s="14"/>
      <c r="V30" s="14"/>
    </row>
    <row r="31" spans="2:23">
      <c r="R31" s="14"/>
      <c r="S31" s="14"/>
      <c r="T31" s="14"/>
      <c r="U31" s="14"/>
      <c r="V31" s="14"/>
    </row>
    <row r="32" spans="2:23">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5:B6"/>
    <mergeCell ref="C5:D5"/>
    <mergeCell ref="E5:F5"/>
    <mergeCell ref="B22:H22"/>
    <mergeCell ref="B3:N3"/>
    <mergeCell ref="G5:H5"/>
    <mergeCell ref="I5:J5"/>
    <mergeCell ref="K5:L5"/>
    <mergeCell ref="M5:N5"/>
    <mergeCell ref="B20:N21"/>
  </mergeCells>
  <printOptions horizontalCentered="1"/>
  <pageMargins left="0.59055118110236227" right="0.59055118110236227" top="0.62992125984251968" bottom="0.78740157480314965" header="0.51181102362204722" footer="0.59055118110236227"/>
  <pageSetup scale="91"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18"/>
  <sheetViews>
    <sheetView zoomScaleNormal="100" workbookViewId="0">
      <selection activeCell="H11" sqref="H11"/>
    </sheetView>
  </sheetViews>
  <sheetFormatPr baseColWidth="10" defaultRowHeight="17.399999999999999"/>
  <cols>
    <col min="1" max="1" width="8" customWidth="1"/>
    <col min="2" max="2" width="18.23046875" customWidth="1"/>
    <col min="5" max="5" width="27.4609375" customWidth="1"/>
  </cols>
  <sheetData>
    <row r="1" spans="1:7">
      <c r="A1" s="983" t="s">
        <v>106</v>
      </c>
      <c r="B1" s="983"/>
      <c r="C1" s="983"/>
      <c r="D1" s="983"/>
      <c r="E1" s="983"/>
    </row>
    <row r="2" spans="1:7">
      <c r="A2" s="984"/>
      <c r="B2" s="984"/>
      <c r="C2" s="984"/>
      <c r="D2" s="984"/>
      <c r="E2" s="984"/>
    </row>
    <row r="3" spans="1:7" ht="27.75" customHeight="1">
      <c r="A3" s="985" t="s">
        <v>622</v>
      </c>
      <c r="B3" s="985"/>
      <c r="C3" s="985"/>
      <c r="D3" s="985"/>
      <c r="E3" s="985"/>
      <c r="G3" s="252" t="s">
        <v>429</v>
      </c>
    </row>
    <row r="4" spans="1:7" ht="18.75" customHeight="1">
      <c r="A4" s="985"/>
      <c r="B4" s="985"/>
      <c r="C4" s="985"/>
      <c r="D4" s="985"/>
      <c r="E4" s="985"/>
    </row>
    <row r="5" spans="1:7" ht="27.75" customHeight="1">
      <c r="A5" s="985"/>
      <c r="B5" s="985"/>
      <c r="C5" s="985"/>
      <c r="D5" s="985"/>
      <c r="E5" s="985"/>
    </row>
    <row r="6" spans="1:7" ht="36.75" customHeight="1">
      <c r="A6" s="985"/>
      <c r="B6" s="985"/>
      <c r="C6" s="985"/>
      <c r="D6" s="985"/>
      <c r="E6" s="985"/>
    </row>
    <row r="7" spans="1:7" ht="36.75" customHeight="1">
      <c r="A7" s="985"/>
      <c r="B7" s="985"/>
      <c r="C7" s="985"/>
      <c r="D7" s="985"/>
      <c r="E7" s="985"/>
    </row>
    <row r="8" spans="1:7" ht="39.75" customHeight="1">
      <c r="A8" s="985"/>
      <c r="B8" s="985"/>
      <c r="C8" s="985"/>
      <c r="D8" s="985"/>
      <c r="E8" s="985"/>
    </row>
    <row r="9" spans="1:7" ht="39.75" customHeight="1">
      <c r="A9" s="985"/>
      <c r="B9" s="985"/>
      <c r="C9" s="985"/>
      <c r="D9" s="985"/>
      <c r="E9" s="985"/>
      <c r="G9" s="252"/>
    </row>
    <row r="10" spans="1:7" ht="39.75" customHeight="1">
      <c r="A10" s="985"/>
      <c r="B10" s="985"/>
      <c r="C10" s="985"/>
      <c r="D10" s="985"/>
      <c r="E10" s="985"/>
    </row>
    <row r="11" spans="1:7" ht="409.5" customHeight="1">
      <c r="A11" s="985"/>
      <c r="B11" s="985"/>
      <c r="C11" s="985"/>
      <c r="D11" s="985"/>
      <c r="E11" s="985"/>
    </row>
    <row r="12" spans="1:7" ht="29.25" customHeight="1">
      <c r="C12" s="145"/>
    </row>
    <row r="13" spans="1:7">
      <c r="C13" s="145"/>
    </row>
    <row r="14" spans="1:7">
      <c r="C14" s="145"/>
    </row>
    <row r="15" spans="1:7">
      <c r="C15" s="145"/>
    </row>
    <row r="16" spans="1:7">
      <c r="C16" s="145"/>
    </row>
    <row r="17" spans="3:3">
      <c r="C17" s="145"/>
    </row>
    <row r="18" spans="3:3">
      <c r="C18" s="145"/>
    </row>
  </sheetData>
  <mergeCells count="3">
    <mergeCell ref="A1:E1"/>
    <mergeCell ref="A2:E2"/>
    <mergeCell ref="A3:E11"/>
  </mergeCells>
  <pageMargins left="0.7" right="0.7" top="0.75" bottom="0.75" header="0.3" footer="0.3"/>
  <pageSetup scale="8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B1:V171"/>
  <sheetViews>
    <sheetView topLeftCell="A10" zoomScaleNormal="100" zoomScaleSheetLayoutView="75" workbookViewId="0">
      <selection activeCell="E19" sqref="E19"/>
    </sheetView>
  </sheetViews>
  <sheetFormatPr baseColWidth="10" defaultColWidth="10.921875" defaultRowHeight="11.4"/>
  <cols>
    <col min="1" max="1" width="2.23046875" style="1" customWidth="1"/>
    <col min="2" max="2" width="10.07421875" style="9" customWidth="1"/>
    <col min="3" max="5" width="8" style="1" customWidth="1"/>
    <col min="6" max="7" width="8" style="165" customWidth="1"/>
    <col min="8" max="8" width="8" style="1" customWidth="1"/>
    <col min="9" max="9" width="3.69140625" style="1" customWidth="1"/>
    <col min="10" max="10" width="5.921875" style="17" customWidth="1"/>
    <col min="11" max="11" width="11" style="17" hidden="1" customWidth="1"/>
    <col min="12" max="12" width="3.69140625" style="17" hidden="1" customWidth="1"/>
    <col min="13" max="13" width="4.61328125" style="17" bestFit="1" customWidth="1"/>
    <col min="14" max="14" width="5.07421875" style="1" customWidth="1"/>
    <col min="15" max="16384" width="10.921875" style="1"/>
  </cols>
  <sheetData>
    <row r="1" spans="2:19" s="28" customFormat="1" ht="13.2">
      <c r="B1" s="1008" t="s">
        <v>403</v>
      </c>
      <c r="C1" s="1008"/>
      <c r="D1" s="1008"/>
      <c r="E1" s="1008"/>
      <c r="F1" s="1008"/>
      <c r="G1" s="1008"/>
      <c r="H1" s="1008"/>
      <c r="J1" s="35"/>
      <c r="K1" s="35"/>
      <c r="L1" s="35"/>
      <c r="M1" s="35"/>
    </row>
    <row r="2" spans="2:19" s="28" customFormat="1" ht="13.2">
      <c r="B2" s="26"/>
      <c r="C2" s="34"/>
      <c r="D2" s="24"/>
      <c r="E2" s="24"/>
      <c r="F2" s="164"/>
      <c r="G2" s="164"/>
      <c r="J2" s="35"/>
      <c r="K2" s="35"/>
      <c r="L2" s="35"/>
      <c r="M2" s="35"/>
    </row>
    <row r="3" spans="2:19" s="28" customFormat="1" ht="13.2">
      <c r="B3" s="1008" t="s">
        <v>461</v>
      </c>
      <c r="C3" s="1008"/>
      <c r="D3" s="1008"/>
      <c r="E3" s="1008"/>
      <c r="F3" s="1008"/>
      <c r="G3" s="1008"/>
      <c r="H3" s="1008"/>
      <c r="J3" s="35"/>
      <c r="K3" s="35"/>
      <c r="L3" s="35"/>
      <c r="M3" s="35"/>
      <c r="N3" s="206"/>
    </row>
    <row r="4" spans="2:19" s="28" customFormat="1" ht="13.8" thickBot="1">
      <c r="B4" s="1008" t="s">
        <v>450</v>
      </c>
      <c r="C4" s="1008"/>
      <c r="D4" s="1008"/>
      <c r="E4" s="1008"/>
      <c r="F4" s="1008"/>
      <c r="G4" s="1008"/>
      <c r="H4" s="1008"/>
      <c r="J4" s="35"/>
      <c r="K4" s="35"/>
      <c r="L4" s="35"/>
      <c r="M4" s="35"/>
    </row>
    <row r="5" spans="2:19" s="28" customFormat="1" ht="66.75" customHeight="1">
      <c r="B5" s="768" t="s">
        <v>98</v>
      </c>
      <c r="C5" s="769" t="s">
        <v>152</v>
      </c>
      <c r="D5" s="769" t="s">
        <v>102</v>
      </c>
      <c r="E5" s="769" t="s">
        <v>103</v>
      </c>
      <c r="F5" s="769" t="s">
        <v>145</v>
      </c>
      <c r="G5" s="769" t="s">
        <v>149</v>
      </c>
      <c r="H5" s="770" t="s">
        <v>151</v>
      </c>
      <c r="I5" s="543"/>
      <c r="J5" s="541"/>
      <c r="K5" s="541"/>
      <c r="L5" s="542"/>
      <c r="M5" s="541"/>
      <c r="N5" s="543"/>
      <c r="O5" s="543"/>
      <c r="P5" s="543"/>
      <c r="Q5" s="543"/>
    </row>
    <row r="6" spans="2:19" ht="14.25" customHeight="1">
      <c r="B6" s="771">
        <v>43132</v>
      </c>
      <c r="C6" s="812">
        <v>117.59854862500001</v>
      </c>
      <c r="D6" s="812">
        <v>146.54214285714286</v>
      </c>
      <c r="E6" s="812"/>
      <c r="F6" s="812">
        <v>140.33821428571429</v>
      </c>
      <c r="G6" s="812">
        <v>151.69976190476189</v>
      </c>
      <c r="H6" s="813">
        <v>123.58286800853594</v>
      </c>
      <c r="I6" s="505"/>
      <c r="J6" s="564"/>
      <c r="K6" s="545"/>
      <c r="L6" s="546"/>
      <c r="M6" s="544"/>
      <c r="N6" s="547"/>
      <c r="O6" s="547"/>
      <c r="P6" s="547"/>
      <c r="Q6" s="547"/>
      <c r="R6" s="547"/>
    </row>
    <row r="7" spans="2:19" ht="14.25" customHeight="1">
      <c r="B7" s="771">
        <v>43160</v>
      </c>
      <c r="C7" s="812">
        <v>124.87942072580647</v>
      </c>
      <c r="D7" s="812">
        <v>153.80612903225807</v>
      </c>
      <c r="E7" s="812"/>
      <c r="F7" s="812">
        <v>155.83935483870968</v>
      </c>
      <c r="G7" s="812">
        <v>141.51612903225808</v>
      </c>
      <c r="H7" s="813">
        <v>125.1048193992839</v>
      </c>
      <c r="I7" s="505"/>
      <c r="J7" s="564"/>
      <c r="K7" s="549"/>
      <c r="L7" s="546"/>
      <c r="M7" s="544"/>
      <c r="P7" s="571"/>
      <c r="Q7" s="547"/>
      <c r="R7" s="547"/>
      <c r="S7" s="165"/>
    </row>
    <row r="8" spans="2:19" ht="14.25" customHeight="1">
      <c r="B8" s="771">
        <v>43191</v>
      </c>
      <c r="C8" s="812">
        <v>126.81271572666668</v>
      </c>
      <c r="D8" s="812">
        <v>155.67400000000001</v>
      </c>
      <c r="E8" s="812"/>
      <c r="F8" s="812">
        <v>166.15233333333333</v>
      </c>
      <c r="G8" s="812">
        <v>146.28333333333333</v>
      </c>
      <c r="H8" s="813">
        <v>126.83310766497112</v>
      </c>
      <c r="I8" s="552"/>
      <c r="J8" s="564"/>
      <c r="K8" s="542"/>
      <c r="L8" s="542"/>
      <c r="M8" s="544"/>
      <c r="R8" s="547"/>
      <c r="S8" s="165"/>
    </row>
    <row r="9" spans="2:19" ht="14.25" customHeight="1">
      <c r="B9" s="771">
        <v>43221</v>
      </c>
      <c r="C9" s="812">
        <v>140.96106258064515</v>
      </c>
      <c r="D9" s="812">
        <v>172.35645161290321</v>
      </c>
      <c r="E9" s="812"/>
      <c r="F9" s="812">
        <v>194.36129032258066</v>
      </c>
      <c r="G9" s="812">
        <v>157</v>
      </c>
      <c r="H9" s="813">
        <v>137.2415737054634</v>
      </c>
      <c r="I9" s="552"/>
      <c r="J9" s="564"/>
      <c r="K9" s="542"/>
      <c r="L9" s="542"/>
      <c r="M9" s="544"/>
      <c r="R9" s="547"/>
      <c r="S9" s="165"/>
    </row>
    <row r="10" spans="2:19" ht="14.25" customHeight="1">
      <c r="B10" s="771">
        <v>43252</v>
      </c>
      <c r="C10" s="812">
        <v>138.04634727999999</v>
      </c>
      <c r="D10" s="812">
        <v>171.04566666666665</v>
      </c>
      <c r="E10" s="812"/>
      <c r="F10" s="812">
        <v>200.15533333333332</v>
      </c>
      <c r="G10" s="812">
        <v>165.69565217391303</v>
      </c>
      <c r="H10" s="813">
        <v>140.20755495222161</v>
      </c>
      <c r="I10" s="552"/>
      <c r="J10" s="564"/>
      <c r="K10" s="542"/>
      <c r="L10" s="542"/>
      <c r="M10" s="544"/>
      <c r="R10" s="547"/>
      <c r="S10" s="165"/>
    </row>
    <row r="11" spans="2:19" ht="14.25" customHeight="1">
      <c r="B11" s="771">
        <v>43282</v>
      </c>
      <c r="C11" s="812">
        <v>140.6</v>
      </c>
      <c r="D11" s="812">
        <v>173.8</v>
      </c>
      <c r="E11" s="812"/>
      <c r="F11" s="812">
        <v>190.3</v>
      </c>
      <c r="G11" s="812">
        <v>167</v>
      </c>
      <c r="H11" s="813">
        <v>154.30000000000001</v>
      </c>
      <c r="I11" s="552"/>
      <c r="J11" s="564"/>
      <c r="K11" s="542"/>
      <c r="L11" s="542"/>
      <c r="M11" s="544"/>
      <c r="R11" s="547"/>
      <c r="S11" s="165"/>
    </row>
    <row r="12" spans="2:19" ht="14.25" customHeight="1">
      <c r="B12" s="771">
        <v>43313</v>
      </c>
      <c r="C12" s="814">
        <v>149.63132525161288</v>
      </c>
      <c r="D12" s="814">
        <v>183.11193548387098</v>
      </c>
      <c r="E12" s="814"/>
      <c r="F12" s="814">
        <v>188.81096774193549</v>
      </c>
      <c r="G12" s="814">
        <v>173.70967741935485</v>
      </c>
      <c r="H12" s="815">
        <v>178.49999999999997</v>
      </c>
      <c r="I12" s="552"/>
      <c r="J12" s="564"/>
      <c r="K12" s="542"/>
      <c r="L12" s="542"/>
      <c r="M12" s="544"/>
      <c r="R12" s="547"/>
      <c r="S12" s="165"/>
    </row>
    <row r="13" spans="2:19" ht="14.25" customHeight="1">
      <c r="B13" s="771">
        <v>43344</v>
      </c>
      <c r="C13" s="814">
        <v>147.95266637666668</v>
      </c>
      <c r="D13" s="814">
        <v>182.4117391304348</v>
      </c>
      <c r="E13" s="814"/>
      <c r="F13" s="814">
        <v>190.08478260869563</v>
      </c>
      <c r="G13" s="814">
        <v>179.55</v>
      </c>
      <c r="H13" s="815">
        <v>182.95760315568393</v>
      </c>
      <c r="I13" s="552"/>
      <c r="J13" s="564"/>
      <c r="K13" s="542"/>
      <c r="L13" s="542"/>
      <c r="M13" s="544"/>
      <c r="R13" s="547"/>
      <c r="S13" s="165"/>
    </row>
    <row r="14" spans="2:19" ht="14.25" customHeight="1">
      <c r="B14" s="772">
        <v>43374</v>
      </c>
      <c r="C14" s="814">
        <v>148.08965871612901</v>
      </c>
      <c r="D14" s="814">
        <v>181.86</v>
      </c>
      <c r="E14" s="814"/>
      <c r="F14" s="814">
        <v>188.76870967741937</v>
      </c>
      <c r="G14" s="814">
        <v>175</v>
      </c>
      <c r="H14" s="815">
        <v>178.25003789752421</v>
      </c>
      <c r="I14" s="552"/>
      <c r="J14" s="564"/>
      <c r="K14" s="542"/>
      <c r="L14" s="542"/>
      <c r="M14" s="544"/>
      <c r="R14" s="547"/>
      <c r="S14" s="165"/>
    </row>
    <row r="15" spans="2:19" ht="14.25" customHeight="1">
      <c r="B15" s="772">
        <v>43405</v>
      </c>
      <c r="C15" s="814">
        <v>147.66909537600003</v>
      </c>
      <c r="D15" s="814">
        <v>183.09700000000001</v>
      </c>
      <c r="E15" s="814"/>
      <c r="F15" s="814">
        <v>182.00266666666667</v>
      </c>
      <c r="G15" s="814">
        <v>176.75</v>
      </c>
      <c r="H15" s="815">
        <v>182.89531336517589</v>
      </c>
      <c r="I15" s="552"/>
      <c r="J15" s="564"/>
      <c r="K15" s="542"/>
      <c r="L15" s="542"/>
      <c r="M15" s="544"/>
      <c r="R15" s="547"/>
      <c r="S15" s="165"/>
    </row>
    <row r="16" spans="2:19" ht="14.25" customHeight="1">
      <c r="B16" s="772">
        <v>43435</v>
      </c>
      <c r="C16" s="814">
        <v>153.75728573333333</v>
      </c>
      <c r="D16" s="814">
        <v>188.10354838709679</v>
      </c>
      <c r="E16" s="814"/>
      <c r="F16" s="814">
        <v>187.52225806451614</v>
      </c>
      <c r="G16" s="814">
        <v>185.43548387096772</v>
      </c>
      <c r="H16" s="815">
        <v>174.95892290883702</v>
      </c>
      <c r="I16" s="552"/>
      <c r="J16" s="564"/>
      <c r="K16" s="542"/>
      <c r="L16" s="542"/>
      <c r="M16" s="544"/>
      <c r="R16" s="547"/>
      <c r="S16" s="165"/>
    </row>
    <row r="17" spans="2:22" ht="14.25" customHeight="1">
      <c r="B17" s="772">
        <v>43466</v>
      </c>
      <c r="C17" s="814">
        <v>152.3179216037037</v>
      </c>
      <c r="D17" s="814">
        <v>189.31333333333333</v>
      </c>
      <c r="E17" s="814"/>
      <c r="F17" s="814">
        <v>191.34296296296296</v>
      </c>
      <c r="G17" s="814">
        <v>187.32407407407408</v>
      </c>
      <c r="H17" s="815">
        <v>166.85648771019902</v>
      </c>
      <c r="I17" s="552"/>
      <c r="J17" s="564"/>
      <c r="K17" s="542"/>
      <c r="L17" s="542"/>
      <c r="M17" s="544"/>
      <c r="R17" s="547"/>
      <c r="S17" s="165"/>
    </row>
    <row r="18" spans="2:22" ht="14.25" customHeight="1">
      <c r="B18" s="772">
        <v>43497</v>
      </c>
      <c r="C18" s="806">
        <v>143.57735347142855</v>
      </c>
      <c r="D18" s="806">
        <v>183.34392857142859</v>
      </c>
      <c r="E18" s="806"/>
      <c r="F18" s="806">
        <v>193.52071428571426</v>
      </c>
      <c r="G18" s="806">
        <v>184.92884615384617</v>
      </c>
      <c r="H18" s="807">
        <v>163.01295756642645</v>
      </c>
      <c r="I18" s="552"/>
      <c r="J18" s="564"/>
      <c r="K18" s="542"/>
      <c r="L18" s="542"/>
      <c r="M18" s="544"/>
      <c r="R18" s="547"/>
      <c r="S18" s="165"/>
    </row>
    <row r="19" spans="2:22" ht="14.25" customHeight="1">
      <c r="B19" s="771">
        <v>43525</v>
      </c>
      <c r="C19" s="814">
        <v>141.78295631612903</v>
      </c>
      <c r="D19" s="814">
        <v>177.35354838709679</v>
      </c>
      <c r="E19" s="814"/>
      <c r="F19" s="814">
        <v>186.08387096774194</v>
      </c>
      <c r="G19" s="814">
        <v>184.79838709677421</v>
      </c>
      <c r="H19" s="815">
        <v>167.39144725350198</v>
      </c>
      <c r="I19" s="552"/>
      <c r="J19" s="564"/>
      <c r="K19" s="542"/>
      <c r="L19" s="542"/>
      <c r="M19" s="544"/>
      <c r="R19" s="547"/>
      <c r="S19" s="165"/>
    </row>
    <row r="20" spans="2:22" ht="14.25" customHeight="1">
      <c r="B20" s="771">
        <v>43556</v>
      </c>
      <c r="C20" s="806">
        <v>132.64089279999999</v>
      </c>
      <c r="D20" s="806">
        <v>172.55366666666666</v>
      </c>
      <c r="E20" s="806"/>
      <c r="F20" s="806">
        <v>178.56900000000002</v>
      </c>
      <c r="G20" s="806">
        <v>185</v>
      </c>
      <c r="H20" s="807">
        <v>169.69257301329134</v>
      </c>
      <c r="I20" s="552"/>
      <c r="J20" s="564"/>
      <c r="K20" s="542"/>
      <c r="L20" s="542"/>
      <c r="M20" s="544"/>
      <c r="R20" s="547"/>
      <c r="S20" s="165"/>
    </row>
    <row r="21" spans="2:22" ht="14.25" customHeight="1">
      <c r="B21" s="906">
        <v>43586</v>
      </c>
      <c r="C21" s="806">
        <v>133.2357408</v>
      </c>
      <c r="D21" s="806">
        <v>164.45</v>
      </c>
      <c r="E21" s="806"/>
      <c r="F21" s="806">
        <v>179.64</v>
      </c>
      <c r="G21" s="806">
        <v>185</v>
      </c>
      <c r="H21" s="807">
        <v>175.93265098289484</v>
      </c>
      <c r="I21" s="552"/>
      <c r="J21" s="564"/>
      <c r="K21" s="542"/>
      <c r="L21" s="542"/>
      <c r="M21" s="544"/>
      <c r="R21" s="547"/>
      <c r="S21" s="165"/>
    </row>
    <row r="22" spans="2:22" ht="14.25" customHeight="1" thickBot="1">
      <c r="B22" s="949">
        <v>43617</v>
      </c>
      <c r="C22" s="806">
        <v>159.60592608666667</v>
      </c>
      <c r="D22" s="806">
        <v>197.20366666666666</v>
      </c>
      <c r="E22" s="806"/>
      <c r="F22" s="806">
        <v>200.16299999999998</v>
      </c>
      <c r="G22" s="806"/>
      <c r="H22" s="806">
        <v>175.84353897655271</v>
      </c>
      <c r="I22" s="552"/>
      <c r="J22" s="564"/>
      <c r="K22" s="542"/>
      <c r="L22" s="542"/>
      <c r="M22" s="544"/>
      <c r="R22" s="547"/>
      <c r="S22" s="165"/>
    </row>
    <row r="23" spans="2:22" ht="14.25" customHeight="1" thickBot="1">
      <c r="B23" s="1124" t="s">
        <v>426</v>
      </c>
      <c r="C23" s="1125"/>
      <c r="D23" s="1125"/>
      <c r="E23" s="1125"/>
      <c r="F23" s="1125"/>
      <c r="G23" s="1125"/>
      <c r="H23" s="1126"/>
      <c r="I23" s="552"/>
      <c r="J23" s="564"/>
      <c r="K23" s="542"/>
      <c r="L23" s="542"/>
      <c r="M23" s="544"/>
      <c r="R23" s="547"/>
      <c r="S23" s="165"/>
    </row>
    <row r="24" spans="2:22" ht="14.25" customHeight="1">
      <c r="B24" s="773"/>
      <c r="C24" s="774"/>
      <c r="D24" s="774"/>
      <c r="E24" s="774"/>
      <c r="F24" s="774"/>
      <c r="G24" s="774"/>
      <c r="H24" s="774"/>
      <c r="I24" s="552"/>
      <c r="J24" s="564"/>
      <c r="K24" s="542"/>
      <c r="L24" s="542"/>
      <c r="M24" s="544"/>
      <c r="R24" s="547"/>
      <c r="S24" s="165"/>
    </row>
    <row r="25" spans="2:22" ht="14.25" customHeight="1">
      <c r="B25" s="773"/>
      <c r="C25" s="774"/>
      <c r="D25" s="774"/>
      <c r="E25" s="774"/>
      <c r="F25" s="774"/>
      <c r="G25" s="774"/>
      <c r="H25" s="774"/>
      <c r="I25" s="552"/>
      <c r="J25" s="564"/>
      <c r="K25" s="542"/>
      <c r="L25" s="542"/>
      <c r="M25" s="544"/>
      <c r="R25" s="547"/>
      <c r="S25" s="165"/>
    </row>
    <row r="26" spans="2:22" ht="15" customHeight="1">
      <c r="B26" s="1"/>
      <c r="F26" s="1"/>
      <c r="G26" s="1"/>
      <c r="I26" s="552"/>
      <c r="J26" s="550"/>
      <c r="K26" s="550"/>
      <c r="L26" s="550"/>
      <c r="M26" s="550"/>
      <c r="N26" s="550"/>
      <c r="O26" s="550"/>
      <c r="P26" s="550"/>
      <c r="Q26" s="550"/>
    </row>
    <row r="27" spans="2:22" ht="12.75" customHeight="1">
      <c r="B27" s="61"/>
      <c r="C27" s="65"/>
      <c r="D27" s="65"/>
      <c r="E27" s="65"/>
      <c r="F27" s="166"/>
      <c r="G27" s="166"/>
      <c r="H27" s="65"/>
      <c r="I27" s="65"/>
      <c r="J27" s="166"/>
      <c r="K27" s="551"/>
      <c r="L27" s="551"/>
      <c r="M27" s="552"/>
      <c r="N27" s="165"/>
      <c r="O27" s="165"/>
      <c r="P27" s="165"/>
      <c r="Q27" s="165"/>
    </row>
    <row r="28" spans="2:22" ht="15" customHeight="1">
      <c r="C28" s="65"/>
      <c r="G28" s="166"/>
      <c r="I28" s="21"/>
      <c r="J28" s="552"/>
      <c r="K28" s="551"/>
      <c r="L28" s="551"/>
      <c r="M28" s="552"/>
      <c r="N28" s="548"/>
      <c r="O28" s="548"/>
      <c r="P28" s="548"/>
      <c r="Q28" s="548"/>
      <c r="R28" s="216"/>
    </row>
    <row r="29" spans="2:22" ht="15" customHeight="1">
      <c r="I29" s="21"/>
      <c r="J29" s="552"/>
      <c r="K29" s="551"/>
      <c r="L29" s="552"/>
      <c r="M29" s="552"/>
      <c r="N29" s="548"/>
      <c r="O29" s="548"/>
      <c r="P29" s="548"/>
      <c r="Q29" s="548"/>
      <c r="R29" s="216"/>
      <c r="S29" s="216"/>
      <c r="T29" s="216"/>
      <c r="U29" s="216"/>
      <c r="V29" s="216"/>
    </row>
    <row r="30" spans="2:22" ht="15" customHeight="1">
      <c r="I30" s="21"/>
      <c r="J30" s="552"/>
      <c r="K30" s="552"/>
      <c r="L30" s="552"/>
      <c r="M30" s="552"/>
      <c r="N30" s="548"/>
      <c r="O30" s="548"/>
      <c r="P30" s="548"/>
      <c r="Q30" s="548"/>
      <c r="R30" s="216"/>
    </row>
    <row r="31" spans="2:22" ht="15" customHeight="1">
      <c r="J31" s="165"/>
      <c r="K31" s="165"/>
      <c r="L31" s="165"/>
      <c r="M31" s="165"/>
      <c r="N31" s="165"/>
      <c r="O31" s="165"/>
      <c r="P31" s="165"/>
      <c r="Q31" s="165"/>
    </row>
    <row r="32" spans="2:22" ht="15" customHeight="1">
      <c r="J32" s="165"/>
      <c r="K32" s="165"/>
      <c r="L32" s="165"/>
      <c r="M32" s="165"/>
      <c r="N32" s="165"/>
      <c r="O32" s="165"/>
      <c r="P32" s="165"/>
      <c r="Q32" s="165"/>
    </row>
    <row r="33" spans="2:17" ht="15" customHeight="1">
      <c r="J33" s="165"/>
      <c r="K33" s="165"/>
      <c r="L33" s="165"/>
      <c r="M33" s="165"/>
      <c r="N33" s="165"/>
      <c r="O33" s="165"/>
      <c r="P33" s="165"/>
      <c r="Q33" s="165"/>
    </row>
    <row r="34" spans="2:17" ht="15" customHeight="1">
      <c r="C34" s="16"/>
      <c r="D34" s="16"/>
      <c r="E34" s="16"/>
      <c r="F34" s="167"/>
      <c r="J34" s="165"/>
      <c r="K34" s="165"/>
      <c r="L34" s="165"/>
      <c r="M34" s="165"/>
      <c r="N34" s="165"/>
      <c r="O34" s="165"/>
      <c r="P34" s="165"/>
      <c r="Q34" s="165"/>
    </row>
    <row r="35" spans="2:17" ht="15" customHeight="1">
      <c r="C35" s="16"/>
      <c r="D35" s="16"/>
      <c r="E35" s="16"/>
      <c r="F35" s="167"/>
      <c r="J35" s="165"/>
      <c r="K35" s="165"/>
      <c r="L35" s="165"/>
      <c r="M35" s="165"/>
      <c r="N35" s="165"/>
      <c r="O35" s="165"/>
      <c r="P35" s="165"/>
      <c r="Q35" s="165"/>
    </row>
    <row r="36" spans="2:17" ht="15" customHeight="1">
      <c r="J36" s="165"/>
      <c r="K36" s="165"/>
      <c r="L36" s="165"/>
      <c r="M36" s="165"/>
      <c r="N36" s="165"/>
      <c r="O36" s="165"/>
      <c r="P36" s="165"/>
      <c r="Q36" s="165"/>
    </row>
    <row r="37" spans="2:17" ht="15" customHeight="1">
      <c r="J37" s="165"/>
      <c r="K37" s="165"/>
      <c r="L37" s="165"/>
      <c r="M37" s="165"/>
      <c r="N37" s="165"/>
      <c r="O37" s="165"/>
      <c r="P37" s="165"/>
      <c r="Q37" s="165"/>
    </row>
    <row r="38" spans="2:17" ht="15" customHeight="1">
      <c r="J38" s="165"/>
      <c r="K38" s="165"/>
      <c r="L38" s="165"/>
      <c r="M38" s="165"/>
      <c r="N38" s="165"/>
      <c r="O38" s="165"/>
      <c r="P38" s="165"/>
      <c r="Q38" s="165"/>
    </row>
    <row r="39" spans="2:17" ht="13.5" customHeight="1">
      <c r="J39" s="551"/>
      <c r="K39" s="551"/>
      <c r="L39" s="551"/>
      <c r="M39" s="551"/>
      <c r="N39" s="165"/>
      <c r="O39" s="165"/>
      <c r="P39" s="165"/>
      <c r="Q39" s="165"/>
    </row>
    <row r="40" spans="2:17" ht="13.5" customHeight="1">
      <c r="J40" s="551"/>
      <c r="K40" s="551"/>
      <c r="L40" s="551"/>
      <c r="M40" s="551"/>
      <c r="N40" s="165"/>
      <c r="O40" s="165"/>
      <c r="P40" s="165"/>
      <c r="Q40" s="165"/>
    </row>
    <row r="41" spans="2:17" ht="13.5" customHeight="1">
      <c r="J41" s="551"/>
      <c r="K41" s="551"/>
      <c r="L41" s="551"/>
      <c r="M41" s="551"/>
      <c r="N41" s="165"/>
      <c r="O41" s="165"/>
      <c r="P41" s="165"/>
      <c r="Q41" s="165"/>
    </row>
    <row r="42" spans="2:17" ht="13.5" customHeight="1"/>
    <row r="43" spans="2:17" ht="13.5" customHeight="1"/>
    <row r="44" spans="2:17" ht="7.5" customHeight="1"/>
    <row r="45" spans="2:17" ht="12" customHeight="1"/>
    <row r="46" spans="2:17" ht="13.5" customHeight="1">
      <c r="B46" s="16"/>
      <c r="C46" s="16"/>
      <c r="D46" s="16"/>
      <c r="E46" s="16"/>
      <c r="F46" s="167"/>
      <c r="G46" s="167"/>
      <c r="H46" s="16"/>
      <c r="I46" s="16"/>
      <c r="J46" s="16"/>
      <c r="K46" s="16"/>
      <c r="L46" s="16"/>
      <c r="M46" s="16"/>
      <c r="N46" s="16"/>
    </row>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c r="I59" s="9"/>
      <c r="J59" s="1"/>
      <c r="K59" s="1"/>
      <c r="L59" s="1"/>
      <c r="M59" s="165"/>
      <c r="N59" s="165"/>
    </row>
    <row r="60" spans="9:14" ht="13.5" customHeight="1">
      <c r="I60" s="9"/>
      <c r="J60" s="1"/>
      <c r="K60" s="1"/>
      <c r="L60" s="1"/>
      <c r="M60" s="165"/>
      <c r="N60" s="165"/>
    </row>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pageSetUpPr fitToPage="1"/>
  </sheetPr>
  <dimension ref="A1:V141"/>
  <sheetViews>
    <sheetView zoomScaleNormal="100" zoomScaleSheetLayoutView="75" workbookViewId="0">
      <pane ySplit="1" topLeftCell="A2" activePane="bottomLeft" state="frozen"/>
      <selection pane="bottomLeft" activeCell="J34" sqref="J34"/>
    </sheetView>
  </sheetViews>
  <sheetFormatPr baseColWidth="10" defaultColWidth="7.23046875" defaultRowHeight="17.399999999999999"/>
  <cols>
    <col min="1" max="1" width="1.23046875" style="728" customWidth="1"/>
    <col min="2" max="2" width="8.23046875" style="728" customWidth="1"/>
    <col min="3" max="10" width="6.4609375" style="728" customWidth="1"/>
    <col min="11" max="11" width="6" style="728" customWidth="1"/>
    <col min="12" max="12" width="13.3828125" style="728" customWidth="1"/>
    <col min="13" max="13" width="6" style="728" customWidth="1"/>
    <col min="14" max="14" width="11" style="956" customWidth="1"/>
    <col min="15" max="15" width="14.07421875" style="706" customWidth="1"/>
    <col min="16" max="17" width="7.23046875" style="867"/>
    <col min="18" max="16384" width="7.23046875" style="728"/>
  </cols>
  <sheetData>
    <row r="1" spans="2:21" s="727" customFormat="1" ht="13.2">
      <c r="B1" s="825"/>
      <c r="C1" s="825"/>
      <c r="D1" s="825"/>
      <c r="E1" s="825"/>
      <c r="F1" s="825"/>
      <c r="G1" s="825"/>
      <c r="H1" s="825"/>
      <c r="I1" s="825"/>
      <c r="J1" s="825"/>
      <c r="K1" s="825"/>
      <c r="L1" s="825"/>
      <c r="M1" s="825"/>
      <c r="N1" s="950"/>
      <c r="O1" s="951"/>
      <c r="P1" s="952">
        <v>43709</v>
      </c>
      <c r="Q1" s="952">
        <v>43739</v>
      </c>
      <c r="R1" s="952">
        <v>43800</v>
      </c>
      <c r="S1" s="952">
        <v>43891</v>
      </c>
      <c r="T1" s="952">
        <v>43952</v>
      </c>
      <c r="U1" s="952">
        <v>44013</v>
      </c>
    </row>
    <row r="2" spans="2:21" s="727" customFormat="1">
      <c r="B2" s="825"/>
      <c r="C2" s="825"/>
      <c r="D2" s="825"/>
      <c r="E2" s="825"/>
      <c r="F2" s="825"/>
      <c r="G2" s="825"/>
      <c r="H2" s="825"/>
      <c r="I2" s="825"/>
      <c r="J2" s="825"/>
      <c r="K2" s="825"/>
      <c r="L2" s="825"/>
      <c r="M2" s="825"/>
      <c r="N2" s="950">
        <v>43472</v>
      </c>
      <c r="O2" s="710" t="s">
        <v>516</v>
      </c>
      <c r="P2" s="867"/>
      <c r="Q2" s="867"/>
      <c r="R2" s="728"/>
      <c r="S2" s="728"/>
      <c r="T2" s="728"/>
      <c r="U2" s="953">
        <v>208.88963999999999</v>
      </c>
    </row>
    <row r="3" spans="2:21" s="727" customFormat="1">
      <c r="B3" s="825"/>
      <c r="C3" s="825"/>
      <c r="D3" s="825"/>
      <c r="E3" s="825"/>
      <c r="F3" s="825"/>
      <c r="G3" s="825"/>
      <c r="H3" s="825"/>
      <c r="I3" s="825"/>
      <c r="J3" s="825"/>
      <c r="K3" s="825"/>
      <c r="L3" s="825"/>
      <c r="M3" s="825"/>
      <c r="N3" s="950">
        <v>43479</v>
      </c>
      <c r="O3" s="710" t="s">
        <v>530</v>
      </c>
      <c r="P3" s="867"/>
      <c r="Q3" s="867"/>
      <c r="R3" s="728"/>
      <c r="S3" s="728"/>
      <c r="T3" s="728"/>
      <c r="U3" s="953">
        <v>207.87917999999999</v>
      </c>
    </row>
    <row r="4" spans="2:21" s="727" customFormat="1">
      <c r="B4" s="825"/>
      <c r="C4" s="825"/>
      <c r="D4" s="825"/>
      <c r="E4" s="825"/>
      <c r="F4" s="825"/>
      <c r="G4" s="825"/>
      <c r="H4" s="825"/>
      <c r="I4" s="825"/>
      <c r="J4" s="825"/>
      <c r="K4" s="825"/>
      <c r="L4" s="825"/>
      <c r="M4" s="825"/>
      <c r="N4" s="950">
        <v>43493</v>
      </c>
      <c r="O4" s="710" t="s">
        <v>531</v>
      </c>
      <c r="P4" s="867"/>
      <c r="Q4" s="867"/>
      <c r="R4" s="728"/>
      <c r="S4" s="728"/>
      <c r="T4" s="728"/>
      <c r="U4" s="953">
        <v>207.69546</v>
      </c>
    </row>
    <row r="5" spans="2:21" s="727" customFormat="1" ht="18" customHeight="1">
      <c r="B5" s="825"/>
      <c r="C5" s="825"/>
      <c r="D5" s="825"/>
      <c r="E5" s="825"/>
      <c r="F5" s="825"/>
      <c r="G5" s="825"/>
      <c r="H5" s="825"/>
      <c r="I5" s="825"/>
      <c r="J5" s="825"/>
      <c r="K5" s="825"/>
      <c r="L5" s="825"/>
      <c r="M5" s="825"/>
      <c r="N5" s="950">
        <v>43500</v>
      </c>
      <c r="O5" s="710" t="s">
        <v>532</v>
      </c>
      <c r="P5" s="867"/>
      <c r="Q5" s="867"/>
      <c r="R5" s="728"/>
      <c r="S5" s="728"/>
      <c r="T5" s="728"/>
      <c r="U5" s="953">
        <v>206.13383999999999</v>
      </c>
    </row>
    <row r="6" spans="2:21" s="727" customFormat="1" ht="17.399999999999999" customHeight="1">
      <c r="B6" s="825"/>
      <c r="C6" s="825"/>
      <c r="D6" s="825"/>
      <c r="E6" s="825"/>
      <c r="F6" s="825"/>
      <c r="G6" s="825"/>
      <c r="H6" s="825"/>
      <c r="I6" s="825"/>
      <c r="J6" s="825"/>
      <c r="K6" s="825"/>
      <c r="L6" s="825"/>
      <c r="M6" s="825"/>
      <c r="N6" s="950">
        <v>43507</v>
      </c>
      <c r="O6" s="710" t="s">
        <v>545</v>
      </c>
      <c r="P6" s="867"/>
      <c r="Q6" s="867"/>
      <c r="R6" s="728"/>
      <c r="S6" s="728"/>
      <c r="T6" s="728"/>
      <c r="U6" s="953">
        <v>203.01059999999998</v>
      </c>
    </row>
    <row r="7" spans="2:21" s="727" customFormat="1" ht="12.75" customHeight="1">
      <c r="B7" s="825"/>
      <c r="C7" s="825"/>
      <c r="D7" s="825"/>
      <c r="E7" s="825"/>
      <c r="F7" s="825"/>
      <c r="G7" s="825"/>
      <c r="H7" s="825"/>
      <c r="I7" s="825"/>
      <c r="J7" s="825"/>
      <c r="K7" s="825"/>
      <c r="L7" s="825"/>
      <c r="M7" s="825"/>
      <c r="N7" s="950">
        <v>43515</v>
      </c>
      <c r="O7" s="710" t="s">
        <v>546</v>
      </c>
      <c r="P7" s="867"/>
      <c r="Q7" s="867"/>
      <c r="R7" s="728"/>
      <c r="S7" s="728"/>
      <c r="T7" s="728"/>
      <c r="U7" s="953">
        <v>195.75366</v>
      </c>
    </row>
    <row r="8" spans="2:21" s="727" customFormat="1" ht="17.399999999999999" customHeight="1">
      <c r="B8" s="825"/>
      <c r="C8" s="825"/>
      <c r="D8" s="825"/>
      <c r="E8" s="825"/>
      <c r="F8" s="825"/>
      <c r="G8" s="825"/>
      <c r="H8" s="825"/>
      <c r="I8" s="825"/>
      <c r="J8" s="825"/>
      <c r="K8" s="825"/>
      <c r="L8" s="825"/>
      <c r="M8" s="825"/>
      <c r="N8" s="950">
        <v>43521</v>
      </c>
      <c r="O8" s="710" t="s">
        <v>547</v>
      </c>
      <c r="P8" s="867"/>
      <c r="Q8" s="867"/>
      <c r="R8" s="728"/>
      <c r="S8" s="728"/>
      <c r="T8" s="728"/>
      <c r="U8" s="953">
        <v>190.88507999999999</v>
      </c>
    </row>
    <row r="9" spans="2:21" s="727" customFormat="1" ht="17.399999999999999" customHeight="1">
      <c r="B9" s="825"/>
      <c r="C9" s="825"/>
      <c r="D9" s="825"/>
      <c r="E9" s="825"/>
      <c r="F9" s="825"/>
      <c r="G9" s="825"/>
      <c r="H9" s="825"/>
      <c r="I9" s="825"/>
      <c r="J9" s="825"/>
      <c r="K9" s="825"/>
      <c r="L9" s="825"/>
      <c r="M9" s="825"/>
      <c r="N9" s="950">
        <v>43528</v>
      </c>
      <c r="O9" s="710" t="s">
        <v>548</v>
      </c>
      <c r="P9" s="867"/>
      <c r="Q9" s="867"/>
      <c r="R9" s="728"/>
      <c r="S9" s="728"/>
      <c r="T9" s="728"/>
      <c r="U9" s="953">
        <v>185.37348</v>
      </c>
    </row>
    <row r="10" spans="2:21" s="727" customFormat="1" ht="17.399999999999999" customHeight="1">
      <c r="B10" s="825"/>
      <c r="C10" s="825"/>
      <c r="D10" s="825"/>
      <c r="E10" s="825"/>
      <c r="F10" s="825"/>
      <c r="G10" s="825"/>
      <c r="H10" s="825"/>
      <c r="I10" s="825"/>
      <c r="J10" s="825"/>
      <c r="K10" s="825"/>
      <c r="L10" s="825"/>
      <c r="M10" s="825"/>
      <c r="N10" s="950">
        <v>43535</v>
      </c>
      <c r="O10" s="710" t="s">
        <v>549</v>
      </c>
      <c r="P10" s="867"/>
      <c r="Q10" s="867"/>
      <c r="R10" s="728"/>
      <c r="S10" s="728"/>
      <c r="T10" s="728"/>
      <c r="U10" s="953">
        <v>182.61768000000001</v>
      </c>
    </row>
    <row r="11" spans="2:21" s="727" customFormat="1" ht="17.399999999999999" customHeight="1">
      <c r="B11" s="825"/>
      <c r="C11" s="825"/>
      <c r="D11" s="825"/>
      <c r="E11" s="825"/>
      <c r="F11" s="825"/>
      <c r="G11" s="825"/>
      <c r="H11" s="825"/>
      <c r="I11" s="825"/>
      <c r="J11" s="825"/>
      <c r="K11" s="825"/>
      <c r="L11" s="825"/>
      <c r="M11" s="825"/>
      <c r="N11" s="950">
        <v>43542</v>
      </c>
      <c r="O11" s="710" t="s">
        <v>567</v>
      </c>
      <c r="P11" s="953">
        <v>168.47123999999999</v>
      </c>
      <c r="Q11" s="953"/>
      <c r="R11" s="953">
        <v>176.00376</v>
      </c>
      <c r="S11" s="953">
        <v>182.34209999999999</v>
      </c>
      <c r="T11" s="953">
        <v>186.20022</v>
      </c>
      <c r="U11" s="953">
        <v>188.40485999999999</v>
      </c>
    </row>
    <row r="12" spans="2:21" s="727" customFormat="1" ht="17.399999999999999" customHeight="1">
      <c r="B12" s="825"/>
      <c r="C12" s="825"/>
      <c r="D12" s="825"/>
      <c r="E12" s="825"/>
      <c r="F12" s="825"/>
      <c r="G12" s="825"/>
      <c r="H12" s="825"/>
      <c r="I12" s="825"/>
      <c r="J12" s="825"/>
      <c r="K12" s="825"/>
      <c r="L12" s="825"/>
      <c r="M12" s="825"/>
      <c r="N12" s="950">
        <v>43549</v>
      </c>
      <c r="O12" s="710" t="s">
        <v>568</v>
      </c>
      <c r="P12" s="953">
        <v>172.51308</v>
      </c>
      <c r="Q12" s="953"/>
      <c r="R12" s="953">
        <v>179.77001999999999</v>
      </c>
      <c r="S12" s="953">
        <v>185.83277999999999</v>
      </c>
      <c r="T12" s="953">
        <v>189.23159999999999</v>
      </c>
      <c r="U12" s="953">
        <v>191.16066000000001</v>
      </c>
    </row>
    <row r="13" spans="2:21" s="727" customFormat="1" ht="17.399999999999999" customHeight="1">
      <c r="B13" s="825"/>
      <c r="C13" s="825"/>
      <c r="D13" s="825"/>
      <c r="E13" s="825"/>
      <c r="F13" s="825"/>
      <c r="G13" s="825"/>
      <c r="H13" s="825"/>
      <c r="I13" s="825"/>
      <c r="J13" s="825"/>
      <c r="K13" s="825"/>
      <c r="L13" s="825"/>
      <c r="M13" s="825"/>
      <c r="N13" s="950">
        <v>43556</v>
      </c>
      <c r="O13" s="710" t="s">
        <v>569</v>
      </c>
      <c r="P13" s="953">
        <v>166.54218</v>
      </c>
      <c r="Q13" s="953"/>
      <c r="R13" s="953">
        <v>173.98283999999998</v>
      </c>
      <c r="S13" s="953">
        <v>180.32118</v>
      </c>
      <c r="T13" s="953">
        <v>183.99557999999999</v>
      </c>
      <c r="U13" s="953">
        <v>186.56765999999999</v>
      </c>
    </row>
    <row r="14" spans="2:21" s="727" customFormat="1" ht="17.399999999999999" customHeight="1">
      <c r="B14" s="825"/>
      <c r="C14" s="825"/>
      <c r="D14" s="825"/>
      <c r="E14" s="825"/>
      <c r="F14" s="825"/>
      <c r="G14" s="825"/>
      <c r="H14" s="825"/>
      <c r="I14" s="825"/>
      <c r="J14" s="825"/>
      <c r="K14" s="825"/>
      <c r="L14" s="825"/>
      <c r="M14" s="825"/>
      <c r="N14" s="950">
        <v>43563</v>
      </c>
      <c r="O14" s="710" t="s">
        <v>570</v>
      </c>
      <c r="P14" s="953">
        <v>165.34799999999998</v>
      </c>
      <c r="Q14" s="953"/>
      <c r="R14" s="953">
        <v>173.24796000000001</v>
      </c>
      <c r="S14" s="953">
        <v>180.04560000000001</v>
      </c>
      <c r="T14" s="953">
        <v>183.99557999999999</v>
      </c>
      <c r="U14" s="953">
        <v>186.65951999999999</v>
      </c>
    </row>
    <row r="15" spans="2:21" s="727" customFormat="1" ht="17.399999999999999" customHeight="1">
      <c r="B15" s="825"/>
      <c r="C15" s="825"/>
      <c r="D15" s="825"/>
      <c r="E15" s="825"/>
      <c r="F15" s="825"/>
      <c r="G15" s="825"/>
      <c r="H15" s="825"/>
      <c r="I15" s="825"/>
      <c r="J15" s="825"/>
      <c r="K15" s="825"/>
      <c r="L15" s="825"/>
      <c r="M15" s="825"/>
      <c r="N15" s="950">
        <v>43570</v>
      </c>
      <c r="O15" s="706" t="s">
        <v>574</v>
      </c>
      <c r="P15" s="953">
        <v>159.28523999999999</v>
      </c>
      <c r="Q15" s="953"/>
      <c r="R15" s="953"/>
      <c r="S15" s="953">
        <v>163.14336</v>
      </c>
      <c r="T15" s="953">
        <v>171.68634</v>
      </c>
      <c r="U15" s="953">
        <v>179.21886000000001</v>
      </c>
    </row>
    <row r="16" spans="2:21" s="727" customFormat="1" ht="17.399999999999999" customHeight="1">
      <c r="B16" s="825"/>
      <c r="C16" s="825"/>
      <c r="D16" s="825"/>
      <c r="E16" s="825"/>
      <c r="F16" s="825"/>
      <c r="G16" s="825"/>
      <c r="H16" s="825"/>
      <c r="I16" s="825"/>
      <c r="J16" s="825"/>
      <c r="K16" s="825"/>
      <c r="L16" s="825"/>
      <c r="M16" s="825"/>
      <c r="N16" s="950">
        <v>43577</v>
      </c>
      <c r="O16" s="706" t="s">
        <v>575</v>
      </c>
      <c r="P16" s="953">
        <v>153.68178</v>
      </c>
      <c r="Q16" s="953"/>
      <c r="R16" s="953"/>
      <c r="S16" s="953">
        <v>157.0806</v>
      </c>
      <c r="T16" s="953">
        <v>164.98056</v>
      </c>
      <c r="U16" s="953">
        <v>172.88051999999999</v>
      </c>
    </row>
    <row r="17" spans="1:21" s="727" customFormat="1" ht="17.399999999999999" customHeight="1">
      <c r="B17" s="825"/>
      <c r="C17" s="825"/>
      <c r="D17" s="825"/>
      <c r="E17" s="825"/>
      <c r="F17" s="825"/>
      <c r="G17" s="825"/>
      <c r="H17" s="825"/>
      <c r="I17" s="825"/>
      <c r="J17" s="825"/>
      <c r="K17" s="825"/>
      <c r="L17" s="825"/>
      <c r="M17" s="825"/>
      <c r="N17" s="950">
        <v>43584</v>
      </c>
      <c r="O17" s="706" t="s">
        <v>576</v>
      </c>
      <c r="P17" s="953">
        <v>145.87368000000001</v>
      </c>
      <c r="Q17" s="953"/>
      <c r="R17" s="953"/>
      <c r="S17" s="953">
        <v>150.00737999999998</v>
      </c>
      <c r="T17" s="953">
        <v>158.27477999999999</v>
      </c>
      <c r="U17" s="953">
        <v>166.7259</v>
      </c>
    </row>
    <row r="18" spans="1:21" s="727" customFormat="1" ht="17.399999999999999" customHeight="1">
      <c r="B18" s="825"/>
      <c r="C18" s="825"/>
      <c r="D18" s="825"/>
      <c r="E18" s="825"/>
      <c r="F18" s="825"/>
      <c r="G18" s="825"/>
      <c r="H18" s="825"/>
      <c r="I18" s="825"/>
      <c r="J18" s="825"/>
      <c r="K18" s="825"/>
      <c r="L18" s="825"/>
      <c r="M18" s="825"/>
      <c r="N18" s="950">
        <v>43591</v>
      </c>
      <c r="O18" s="706" t="s">
        <v>577</v>
      </c>
      <c r="P18" s="953">
        <v>148.07831999999999</v>
      </c>
      <c r="Q18" s="953"/>
      <c r="R18" s="953"/>
      <c r="S18" s="953">
        <v>152.12016</v>
      </c>
      <c r="T18" s="953">
        <v>160.20383999999999</v>
      </c>
      <c r="U18" s="953">
        <v>168.47123999999999</v>
      </c>
    </row>
    <row r="19" spans="1:21" s="727" customFormat="1" ht="17.399999999999999" customHeight="1">
      <c r="B19" s="825"/>
      <c r="C19" s="825"/>
      <c r="D19" s="825"/>
      <c r="E19" s="825"/>
      <c r="F19" s="825"/>
      <c r="G19" s="825"/>
      <c r="H19" s="825"/>
      <c r="I19" s="825"/>
      <c r="J19" s="825"/>
      <c r="K19" s="825"/>
      <c r="L19" s="825"/>
      <c r="M19" s="825"/>
      <c r="N19" s="950">
        <v>43598</v>
      </c>
      <c r="O19" s="706" t="s">
        <v>595</v>
      </c>
      <c r="P19" s="953">
        <v>149.91551999999999</v>
      </c>
      <c r="Q19" s="953"/>
      <c r="R19" s="953">
        <v>157.44803999999999</v>
      </c>
      <c r="S19" s="953">
        <v>164.61311999999998</v>
      </c>
      <c r="T19" s="953">
        <v>170.12472</v>
      </c>
      <c r="U19" s="953">
        <v>174.16656</v>
      </c>
    </row>
    <row r="20" spans="1:21" s="727" customFormat="1" ht="17.399999999999999" customHeight="1">
      <c r="B20" s="825"/>
      <c r="C20" s="825"/>
      <c r="D20" s="825"/>
      <c r="E20" s="825"/>
      <c r="F20" s="825"/>
      <c r="G20" s="825"/>
      <c r="H20" s="825"/>
      <c r="I20" s="825"/>
      <c r="J20" s="825"/>
      <c r="K20" s="825"/>
      <c r="L20" s="825"/>
      <c r="M20" s="825"/>
      <c r="N20" s="950">
        <v>43605</v>
      </c>
      <c r="O20" s="706" t="s">
        <v>596</v>
      </c>
      <c r="P20" s="953">
        <v>163.51079999999999</v>
      </c>
      <c r="Q20" s="953"/>
      <c r="R20" s="953">
        <v>171.04331999999999</v>
      </c>
      <c r="S20" s="953">
        <v>178.30026000000001</v>
      </c>
      <c r="T20" s="953">
        <v>183.07697999999999</v>
      </c>
      <c r="U20" s="953">
        <v>185.92463999999998</v>
      </c>
    </row>
    <row r="21" spans="1:21" s="727" customFormat="1" ht="36" customHeight="1">
      <c r="B21" s="825"/>
      <c r="C21" s="825"/>
      <c r="D21" s="825"/>
      <c r="E21" s="825"/>
      <c r="F21" s="825"/>
      <c r="G21" s="825"/>
      <c r="H21" s="825"/>
      <c r="I21" s="825"/>
      <c r="J21" s="825"/>
      <c r="K21" s="825"/>
      <c r="L21" s="825"/>
      <c r="M21" s="825"/>
      <c r="N21" s="950">
        <v>43613</v>
      </c>
      <c r="O21" s="706" t="s">
        <v>597</v>
      </c>
      <c r="P21" s="953">
        <v>173.24796000000001</v>
      </c>
      <c r="Q21" s="953"/>
      <c r="R21" s="953">
        <v>180.68861999999999</v>
      </c>
      <c r="S21" s="953">
        <v>188.03742</v>
      </c>
      <c r="T21" s="953">
        <v>192.53855999999999</v>
      </c>
      <c r="U21" s="953">
        <v>194.37575999999999</v>
      </c>
    </row>
    <row r="22" spans="1:21" s="727" customFormat="1" ht="13.2">
      <c r="B22" s="954" t="s">
        <v>566</v>
      </c>
      <c r="C22" s="825"/>
      <c r="D22" s="825"/>
      <c r="E22" s="825"/>
      <c r="F22" s="825"/>
      <c r="G22" s="825"/>
      <c r="H22" s="825"/>
      <c r="I22" s="825"/>
      <c r="J22" s="825"/>
      <c r="K22" s="825"/>
      <c r="L22" s="825"/>
      <c r="M22" s="825"/>
      <c r="N22" s="950">
        <v>43619</v>
      </c>
      <c r="O22" s="706" t="s">
        <v>598</v>
      </c>
      <c r="P22" s="953">
        <v>176.92236</v>
      </c>
      <c r="Q22" s="953"/>
      <c r="R22" s="953">
        <v>185.00603999999998</v>
      </c>
      <c r="S22" s="953">
        <v>192.35484</v>
      </c>
      <c r="T22" s="953">
        <v>196.85597999999999</v>
      </c>
      <c r="U22" s="953">
        <v>199.06062</v>
      </c>
    </row>
    <row r="23" spans="1:21" ht="12.75" customHeight="1">
      <c r="B23" s="1" t="s">
        <v>623</v>
      </c>
      <c r="C23" s="825"/>
      <c r="D23" s="825"/>
      <c r="E23" s="825"/>
      <c r="F23" s="825"/>
      <c r="G23" s="825"/>
      <c r="H23" s="825"/>
      <c r="I23" s="825"/>
      <c r="J23" s="825"/>
      <c r="K23" s="825"/>
      <c r="L23" s="825"/>
      <c r="M23" s="825"/>
      <c r="N23" s="950">
        <v>43626</v>
      </c>
      <c r="O23" s="706" t="s">
        <v>599</v>
      </c>
      <c r="P23" s="953">
        <v>171.22703999999999</v>
      </c>
      <c r="Q23" s="953"/>
      <c r="R23" s="953">
        <v>179.77001999999999</v>
      </c>
      <c r="S23" s="953">
        <v>187.94556</v>
      </c>
      <c r="T23" s="953">
        <v>193.36529999999999</v>
      </c>
      <c r="U23" s="953">
        <v>196.39668</v>
      </c>
    </row>
    <row r="24" spans="1:21" s="727" customFormat="1" ht="12" customHeight="1">
      <c r="B24" s="825"/>
      <c r="C24" s="825"/>
      <c r="D24" s="825"/>
      <c r="E24" s="825"/>
      <c r="F24" s="825"/>
      <c r="G24" s="825"/>
      <c r="H24" s="825"/>
      <c r="I24" s="825"/>
      <c r="J24" s="825"/>
      <c r="K24" s="825"/>
      <c r="L24" s="825"/>
      <c r="M24" s="825"/>
      <c r="N24" s="950">
        <v>43633</v>
      </c>
      <c r="O24" s="706" t="s">
        <v>609</v>
      </c>
      <c r="P24" s="953">
        <v>179.12699999999998</v>
      </c>
      <c r="Q24" s="953"/>
      <c r="R24" s="953">
        <v>187.02696</v>
      </c>
      <c r="S24" s="953">
        <v>194.55948000000001</v>
      </c>
      <c r="T24" s="953">
        <v>198.96876</v>
      </c>
      <c r="U24" s="953">
        <v>199.88736</v>
      </c>
    </row>
    <row r="25" spans="1:21" s="727" customFormat="1" ht="12" customHeight="1">
      <c r="B25" s="825"/>
      <c r="C25" s="825"/>
      <c r="D25" s="825"/>
      <c r="E25" s="825"/>
      <c r="F25" s="825"/>
      <c r="G25" s="825"/>
      <c r="H25" s="825"/>
      <c r="I25" s="825"/>
      <c r="J25" s="825"/>
      <c r="K25" s="825"/>
      <c r="L25" s="825"/>
      <c r="M25" s="825"/>
      <c r="N25" s="950">
        <v>43640</v>
      </c>
      <c r="O25" s="706" t="s">
        <v>610</v>
      </c>
      <c r="P25" s="953">
        <v>175.45</v>
      </c>
      <c r="Q25" s="953"/>
      <c r="R25" s="953">
        <v>183.35</v>
      </c>
      <c r="S25" s="953">
        <v>190.7</v>
      </c>
      <c r="T25" s="953">
        <v>195.11</v>
      </c>
      <c r="U25" s="953">
        <v>197.04</v>
      </c>
    </row>
    <row r="26" spans="1:21" s="727" customFormat="1" ht="12" customHeight="1">
      <c r="A26" s="787"/>
      <c r="B26" s="825"/>
      <c r="C26" s="825"/>
      <c r="D26" s="825"/>
      <c r="E26" s="825"/>
      <c r="F26" s="825"/>
      <c r="G26" s="825"/>
      <c r="H26" s="825"/>
      <c r="I26" s="825"/>
      <c r="J26" s="825"/>
      <c r="K26" s="825"/>
      <c r="L26" s="825"/>
      <c r="M26" s="825"/>
      <c r="N26" s="950">
        <v>43647</v>
      </c>
      <c r="O26" s="706" t="s">
        <v>611</v>
      </c>
      <c r="P26" s="953">
        <v>163.14336</v>
      </c>
      <c r="Q26" s="953"/>
      <c r="R26" s="953">
        <v>171.59448</v>
      </c>
      <c r="S26" s="953">
        <v>179.40258</v>
      </c>
      <c r="T26" s="953">
        <v>183.90371999999999</v>
      </c>
      <c r="U26" s="953">
        <v>186.38394</v>
      </c>
    </row>
    <row r="27" spans="1:21" s="727" customFormat="1" ht="12" customHeight="1">
      <c r="B27" s="825"/>
      <c r="C27" s="825"/>
      <c r="D27" s="825"/>
      <c r="E27" s="825"/>
      <c r="F27" s="825"/>
      <c r="G27" s="825"/>
      <c r="H27" s="825"/>
      <c r="I27" s="825"/>
      <c r="J27" s="825"/>
      <c r="K27" s="825"/>
      <c r="L27" s="825"/>
      <c r="M27" s="825"/>
      <c r="N27" s="950">
        <v>43654</v>
      </c>
      <c r="O27" s="706" t="s">
        <v>612</v>
      </c>
      <c r="P27" s="953">
        <v>161.94917999999998</v>
      </c>
      <c r="Q27" s="953"/>
      <c r="R27" s="953">
        <v>169.941</v>
      </c>
      <c r="S27" s="953">
        <v>177.65724</v>
      </c>
      <c r="T27" s="953">
        <v>182.61768000000001</v>
      </c>
      <c r="U27" s="953">
        <v>184.82231999999999</v>
      </c>
    </row>
    <row r="28" spans="1:21" s="727" customFormat="1" ht="12" customHeight="1">
      <c r="B28" s="825"/>
      <c r="C28" s="825"/>
      <c r="D28" s="825"/>
      <c r="E28" s="825"/>
      <c r="F28" s="825"/>
      <c r="G28" s="825"/>
      <c r="H28" s="825"/>
      <c r="I28" s="825"/>
      <c r="J28" s="825"/>
      <c r="K28" s="825"/>
      <c r="L28" s="825"/>
      <c r="M28" s="825"/>
      <c r="N28" s="950"/>
      <c r="O28" s="706"/>
      <c r="P28" s="953"/>
      <c r="Q28" s="953"/>
      <c r="R28" s="953"/>
      <c r="S28" s="953"/>
      <c r="T28" s="953"/>
      <c r="U28" s="953"/>
    </row>
    <row r="29" spans="1:21" s="727" customFormat="1" ht="12" customHeight="1">
      <c r="B29" s="825"/>
      <c r="C29" s="825"/>
      <c r="D29" s="825"/>
      <c r="E29" s="825"/>
      <c r="F29" s="825"/>
      <c r="G29" s="825"/>
      <c r="H29" s="825"/>
      <c r="I29" s="825"/>
      <c r="J29" s="825"/>
      <c r="K29" s="825"/>
      <c r="L29" s="825"/>
      <c r="M29" s="825"/>
      <c r="N29" s="950"/>
      <c r="O29" s="706"/>
      <c r="P29" s="867"/>
      <c r="Q29" s="867"/>
      <c r="R29" s="728"/>
      <c r="S29" s="728"/>
      <c r="T29" s="728"/>
      <c r="U29" s="953"/>
    </row>
    <row r="30" spans="1:21" s="727" customFormat="1" ht="12" customHeight="1">
      <c r="B30" s="825"/>
      <c r="C30" s="825"/>
      <c r="D30" s="825"/>
      <c r="E30" s="825"/>
      <c r="F30" s="825"/>
      <c r="G30" s="825"/>
      <c r="H30" s="825"/>
      <c r="I30" s="825"/>
      <c r="J30" s="825"/>
      <c r="K30" s="825"/>
      <c r="L30" s="825"/>
      <c r="M30" s="825"/>
      <c r="N30" s="950"/>
      <c r="O30" s="706"/>
      <c r="P30" s="867"/>
      <c r="Q30" s="867"/>
      <c r="R30" s="728"/>
      <c r="S30" s="728"/>
      <c r="T30" s="728"/>
      <c r="U30" s="953"/>
    </row>
    <row r="31" spans="1:21" s="727" customFormat="1" ht="12" customHeight="1">
      <c r="B31" s="825"/>
      <c r="C31" s="825"/>
      <c r="D31" s="825"/>
      <c r="E31" s="825"/>
      <c r="F31" s="825"/>
      <c r="G31" s="825"/>
      <c r="H31" s="825"/>
      <c r="I31" s="825"/>
      <c r="J31" s="825"/>
      <c r="K31" s="825"/>
      <c r="L31" s="825"/>
      <c r="M31" s="825"/>
      <c r="N31" s="950"/>
      <c r="O31" s="706"/>
      <c r="P31" s="867"/>
      <c r="Q31" s="867"/>
      <c r="R31" s="728"/>
      <c r="S31" s="728"/>
      <c r="T31" s="728"/>
      <c r="U31" s="953"/>
    </row>
    <row r="32" spans="1:21" s="727" customFormat="1" ht="12" customHeight="1">
      <c r="B32" s="825"/>
      <c r="C32" s="825"/>
      <c r="D32" s="825"/>
      <c r="E32" s="825"/>
      <c r="F32" s="825"/>
      <c r="G32" s="825"/>
      <c r="H32" s="825"/>
      <c r="I32" s="825"/>
      <c r="J32" s="825"/>
      <c r="K32" s="825"/>
      <c r="L32" s="825"/>
      <c r="M32" s="825"/>
      <c r="N32" s="950"/>
      <c r="O32" s="706"/>
      <c r="P32" s="867"/>
      <c r="Q32" s="867"/>
      <c r="R32" s="728"/>
      <c r="S32" s="728"/>
      <c r="T32" s="728"/>
      <c r="U32" s="953"/>
    </row>
    <row r="33" spans="2:21" ht="12" customHeight="1">
      <c r="B33" s="825"/>
      <c r="C33" s="825"/>
      <c r="D33" s="825"/>
      <c r="E33" s="825"/>
      <c r="F33" s="825"/>
      <c r="G33" s="825"/>
      <c r="H33" s="825"/>
      <c r="I33" s="825"/>
      <c r="J33" s="825"/>
      <c r="K33" s="825"/>
      <c r="L33" s="825"/>
      <c r="M33" s="825"/>
      <c r="N33" s="950"/>
      <c r="U33" s="953"/>
    </row>
    <row r="34" spans="2:21" ht="12" customHeight="1">
      <c r="B34" s="825"/>
      <c r="C34" s="825"/>
      <c r="D34" s="825"/>
      <c r="E34" s="825"/>
      <c r="F34" s="825"/>
      <c r="G34" s="825"/>
      <c r="H34" s="825"/>
      <c r="I34" s="825"/>
      <c r="J34" s="825"/>
      <c r="K34" s="825"/>
      <c r="L34" s="825"/>
      <c r="M34" s="825"/>
      <c r="N34" s="950"/>
      <c r="U34" s="953"/>
    </row>
    <row r="35" spans="2:21" ht="12" customHeight="1">
      <c r="B35" s="825"/>
      <c r="C35" s="825"/>
      <c r="D35" s="825"/>
      <c r="E35" s="825"/>
      <c r="F35" s="825"/>
      <c r="G35" s="825"/>
      <c r="H35" s="825"/>
      <c r="I35" s="825"/>
      <c r="J35" s="825"/>
      <c r="K35" s="825"/>
      <c r="L35" s="825"/>
      <c r="M35" s="825"/>
      <c r="N35" s="950"/>
      <c r="U35" s="953"/>
    </row>
    <row r="36" spans="2:21" ht="12" customHeight="1">
      <c r="B36" s="825"/>
      <c r="C36" s="825"/>
      <c r="D36" s="825"/>
      <c r="E36" s="825"/>
      <c r="F36" s="825"/>
      <c r="G36" s="825"/>
      <c r="H36" s="825"/>
      <c r="I36" s="825"/>
      <c r="J36" s="825"/>
      <c r="K36" s="825"/>
      <c r="L36" s="825"/>
      <c r="M36" s="825"/>
      <c r="N36" s="950"/>
      <c r="U36" s="953"/>
    </row>
    <row r="37" spans="2:21" ht="12" customHeight="1">
      <c r="B37" s="825"/>
      <c r="C37" s="825"/>
      <c r="D37" s="825"/>
      <c r="E37" s="825"/>
      <c r="F37" s="825"/>
      <c r="G37" s="825"/>
      <c r="H37" s="825"/>
      <c r="I37" s="825"/>
      <c r="J37" s="825"/>
      <c r="K37" s="825"/>
      <c r="L37" s="825"/>
      <c r="M37" s="825"/>
      <c r="N37" s="950"/>
      <c r="U37" s="953"/>
    </row>
    <row r="38" spans="2:21" ht="12" customHeight="1">
      <c r="B38" s="825"/>
      <c r="C38" s="825"/>
      <c r="D38" s="825"/>
      <c r="E38" s="825"/>
      <c r="F38" s="825"/>
      <c r="G38" s="825"/>
      <c r="H38" s="825"/>
      <c r="I38" s="825"/>
      <c r="J38" s="825"/>
      <c r="K38" s="825"/>
      <c r="L38" s="825"/>
      <c r="M38" s="825"/>
      <c r="N38" s="950"/>
      <c r="U38" s="953"/>
    </row>
    <row r="39" spans="2:21" ht="12" customHeight="1">
      <c r="B39" s="825"/>
      <c r="C39" s="825"/>
      <c r="D39" s="825"/>
      <c r="E39" s="825"/>
      <c r="F39" s="825"/>
      <c r="G39" s="825"/>
      <c r="H39" s="825"/>
      <c r="I39" s="825"/>
      <c r="J39" s="825"/>
      <c r="K39" s="825"/>
      <c r="L39" s="825"/>
      <c r="M39" s="825"/>
      <c r="N39" s="950"/>
      <c r="U39" s="953"/>
    </row>
    <row r="40" spans="2:21" ht="12" customHeight="1">
      <c r="B40" s="825"/>
      <c r="C40" s="825"/>
      <c r="D40" s="825"/>
      <c r="E40" s="825"/>
      <c r="F40" s="825"/>
      <c r="G40" s="825"/>
      <c r="H40" s="825"/>
      <c r="I40" s="825"/>
      <c r="J40" s="825"/>
      <c r="K40" s="825"/>
      <c r="L40" s="825"/>
      <c r="M40" s="825"/>
      <c r="N40" s="950"/>
      <c r="U40" s="953"/>
    </row>
    <row r="41" spans="2:21" ht="12" customHeight="1">
      <c r="B41" s="825"/>
      <c r="C41" s="825"/>
      <c r="D41" s="825"/>
      <c r="E41" s="825"/>
      <c r="F41" s="825"/>
      <c r="G41" s="825"/>
      <c r="H41" s="825"/>
      <c r="I41" s="825"/>
      <c r="J41" s="825"/>
      <c r="K41" s="825"/>
      <c r="L41" s="825"/>
      <c r="M41" s="825"/>
      <c r="N41" s="950"/>
      <c r="U41" s="953"/>
    </row>
    <row r="42" spans="2:21" ht="12" customHeight="1">
      <c r="B42" s="825"/>
      <c r="C42" s="825"/>
      <c r="D42" s="825"/>
      <c r="E42" s="825"/>
      <c r="F42" s="825"/>
      <c r="G42" s="825"/>
      <c r="H42" s="825"/>
      <c r="I42" s="825"/>
      <c r="J42" s="825"/>
      <c r="K42" s="825"/>
      <c r="L42" s="825"/>
      <c r="M42" s="825"/>
      <c r="N42" s="950"/>
      <c r="U42" s="953"/>
    </row>
    <row r="43" spans="2:21" ht="12" customHeight="1">
      <c r="B43" s="825"/>
      <c r="C43" s="825"/>
      <c r="D43" s="825"/>
      <c r="E43" s="825"/>
      <c r="F43" s="825"/>
      <c r="G43" s="825"/>
      <c r="H43" s="825"/>
      <c r="I43" s="825"/>
      <c r="J43" s="825"/>
      <c r="K43" s="825"/>
      <c r="L43" s="825"/>
      <c r="M43" s="825"/>
      <c r="N43" s="950"/>
      <c r="U43" s="953"/>
    </row>
    <row r="44" spans="2:21" ht="12" customHeight="1">
      <c r="B44" s="825"/>
      <c r="C44" s="825"/>
      <c r="D44" s="825"/>
      <c r="E44" s="825"/>
      <c r="F44" s="825"/>
      <c r="G44" s="825"/>
      <c r="H44" s="825"/>
      <c r="I44" s="825"/>
      <c r="J44" s="825"/>
      <c r="K44" s="825"/>
      <c r="L44" s="825"/>
      <c r="M44" s="825"/>
      <c r="N44" s="950"/>
      <c r="O44" s="955"/>
      <c r="U44" s="953"/>
    </row>
    <row r="45" spans="2:21" ht="12" customHeight="1">
      <c r="B45" s="825"/>
      <c r="C45" s="825"/>
      <c r="D45" s="825"/>
      <c r="E45" s="825"/>
      <c r="F45" s="825"/>
      <c r="G45" s="825"/>
      <c r="H45" s="825"/>
      <c r="I45" s="825"/>
      <c r="J45" s="825"/>
      <c r="K45" s="825"/>
      <c r="L45" s="825"/>
      <c r="M45" s="825"/>
      <c r="N45" s="950"/>
      <c r="O45" s="710"/>
      <c r="U45" s="953"/>
    </row>
    <row r="46" spans="2:21" ht="12" customHeight="1">
      <c r="B46" s="825"/>
      <c r="C46" s="825"/>
      <c r="D46" s="825"/>
      <c r="E46" s="825"/>
      <c r="F46" s="825"/>
      <c r="G46" s="825"/>
      <c r="H46" s="825"/>
      <c r="I46" s="825"/>
      <c r="J46" s="825"/>
      <c r="K46" s="825"/>
      <c r="L46" s="825"/>
      <c r="M46" s="825"/>
      <c r="N46" s="950"/>
      <c r="O46" s="710"/>
      <c r="U46" s="953"/>
    </row>
    <row r="47" spans="2:21" ht="12" customHeight="1">
      <c r="B47" s="825"/>
      <c r="C47" s="825"/>
      <c r="D47" s="825"/>
      <c r="E47" s="825"/>
      <c r="F47" s="825"/>
      <c r="G47" s="825"/>
      <c r="H47" s="825"/>
      <c r="I47" s="825"/>
      <c r="J47" s="825"/>
      <c r="K47" s="825"/>
      <c r="L47" s="825"/>
      <c r="M47" s="825"/>
      <c r="N47" s="950"/>
      <c r="O47" s="710"/>
      <c r="U47" s="953"/>
    </row>
    <row r="48" spans="2:21" ht="12" customHeight="1">
      <c r="B48" s="825"/>
      <c r="C48" s="825"/>
      <c r="D48" s="825"/>
      <c r="E48" s="825"/>
      <c r="F48" s="825"/>
      <c r="G48" s="825"/>
      <c r="H48" s="825"/>
      <c r="I48" s="825"/>
      <c r="J48" s="825"/>
      <c r="K48" s="825"/>
      <c r="L48" s="825"/>
      <c r="M48" s="825"/>
    </row>
    <row r="49" spans="2:22" ht="12" customHeight="1">
      <c r="B49" s="825"/>
      <c r="C49" s="825"/>
      <c r="D49" s="825"/>
      <c r="E49" s="825"/>
      <c r="F49" s="825"/>
      <c r="G49" s="825"/>
      <c r="H49" s="825"/>
      <c r="I49" s="825"/>
      <c r="J49" s="825"/>
      <c r="K49" s="825"/>
      <c r="L49" s="825"/>
      <c r="M49" s="825"/>
    </row>
    <row r="50" spans="2:22" ht="12" customHeight="1">
      <c r="B50" s="825"/>
      <c r="C50" s="825"/>
      <c r="D50" s="825"/>
      <c r="E50" s="825"/>
      <c r="F50" s="825"/>
      <c r="G50" s="825"/>
      <c r="H50" s="825"/>
      <c r="I50" s="825"/>
      <c r="J50" s="825"/>
      <c r="K50" s="825"/>
      <c r="L50" s="825"/>
      <c r="M50" s="825"/>
    </row>
    <row r="51" spans="2:22" ht="12" customHeight="1">
      <c r="B51" s="825"/>
      <c r="C51" s="825"/>
      <c r="D51" s="825"/>
      <c r="E51" s="825"/>
      <c r="F51" s="825"/>
      <c r="G51" s="825"/>
      <c r="H51" s="825"/>
      <c r="I51" s="825"/>
      <c r="J51" s="825"/>
      <c r="K51" s="825"/>
      <c r="L51" s="825"/>
      <c r="M51" s="825"/>
    </row>
    <row r="52" spans="2:22" ht="13.5" customHeight="1">
      <c r="B52" s="825"/>
      <c r="C52" s="825"/>
      <c r="D52" s="825"/>
      <c r="E52" s="825"/>
      <c r="F52" s="825"/>
      <c r="G52" s="825"/>
      <c r="H52" s="825"/>
      <c r="I52" s="825"/>
      <c r="J52" s="825"/>
      <c r="K52" s="825"/>
      <c r="L52" s="825"/>
      <c r="M52" s="825"/>
    </row>
    <row r="53" spans="2:22" ht="13.5" customHeight="1">
      <c r="B53" s="825"/>
      <c r="C53" s="825"/>
      <c r="D53" s="825"/>
      <c r="E53" s="825"/>
      <c r="F53" s="825"/>
      <c r="G53" s="825"/>
      <c r="H53" s="825"/>
      <c r="I53" s="825"/>
      <c r="J53" s="825"/>
      <c r="K53" s="825"/>
      <c r="L53" s="825"/>
      <c r="M53" s="825"/>
    </row>
    <row r="54" spans="2:22" ht="12.75" customHeight="1">
      <c r="B54" s="825"/>
      <c r="C54" s="825"/>
      <c r="D54" s="825"/>
      <c r="E54" s="825"/>
      <c r="F54" s="825"/>
      <c r="G54" s="825"/>
      <c r="H54" s="825"/>
      <c r="I54" s="825"/>
      <c r="J54" s="825"/>
      <c r="K54" s="825"/>
      <c r="L54" s="825"/>
      <c r="M54" s="825"/>
    </row>
    <row r="55" spans="2:22" ht="12.75" customHeight="1">
      <c r="B55" s="825"/>
      <c r="C55" s="825"/>
      <c r="D55" s="825"/>
      <c r="E55" s="825"/>
      <c r="F55" s="825"/>
      <c r="G55" s="825"/>
      <c r="H55" s="825"/>
      <c r="I55" s="825"/>
      <c r="J55" s="825"/>
      <c r="K55" s="825"/>
      <c r="L55" s="825"/>
      <c r="M55" s="825"/>
    </row>
    <row r="56" spans="2:22" ht="15" customHeight="1">
      <c r="B56" s="825"/>
      <c r="C56" s="825"/>
      <c r="D56" s="825"/>
      <c r="E56" s="825"/>
      <c r="F56" s="825"/>
      <c r="G56" s="825"/>
      <c r="H56" s="825"/>
      <c r="I56" s="825"/>
      <c r="J56" s="825"/>
      <c r="K56" s="825"/>
      <c r="L56" s="825"/>
      <c r="M56" s="825"/>
    </row>
    <row r="57" spans="2:22" ht="15" customHeight="1">
      <c r="B57" s="825"/>
      <c r="C57" s="825"/>
      <c r="D57" s="825"/>
      <c r="E57" s="825"/>
      <c r="F57" s="825"/>
      <c r="G57" s="825"/>
      <c r="H57" s="825"/>
      <c r="I57" s="825"/>
      <c r="J57" s="825"/>
      <c r="K57" s="825"/>
      <c r="L57" s="825"/>
      <c r="M57" s="825"/>
    </row>
    <row r="58" spans="2:22" ht="15" customHeight="1">
      <c r="B58" s="825"/>
      <c r="C58" s="825"/>
      <c r="D58" s="825"/>
      <c r="E58" s="825"/>
      <c r="F58" s="825"/>
      <c r="G58" s="825"/>
      <c r="H58" s="825"/>
      <c r="I58" s="825"/>
      <c r="J58" s="825"/>
      <c r="K58" s="825"/>
      <c r="L58" s="825"/>
      <c r="M58" s="825"/>
    </row>
    <row r="59" spans="2:22" ht="15" customHeight="1">
      <c r="B59" s="825"/>
      <c r="C59" s="825"/>
      <c r="D59" s="825"/>
      <c r="E59" s="825"/>
      <c r="F59" s="825"/>
      <c r="G59" s="825"/>
      <c r="H59" s="825"/>
      <c r="I59" s="825"/>
      <c r="J59" s="825"/>
      <c r="K59" s="825"/>
      <c r="L59" s="825"/>
      <c r="M59" s="825"/>
    </row>
    <row r="60" spans="2:22" ht="15" customHeight="1">
      <c r="B60" s="825"/>
      <c r="C60" s="825"/>
      <c r="D60" s="825"/>
      <c r="E60" s="825"/>
      <c r="F60" s="825"/>
      <c r="G60" s="825"/>
      <c r="H60" s="825"/>
      <c r="I60" s="825"/>
      <c r="J60" s="825"/>
      <c r="K60" s="825"/>
      <c r="L60" s="825"/>
      <c r="M60" s="825"/>
    </row>
    <row r="61" spans="2:22" ht="15" customHeight="1">
      <c r="B61" s="825"/>
      <c r="C61" s="825"/>
      <c r="D61" s="825"/>
      <c r="E61" s="825"/>
      <c r="F61" s="825"/>
      <c r="G61" s="825"/>
      <c r="H61" s="825"/>
      <c r="I61" s="825"/>
      <c r="J61" s="825"/>
      <c r="K61" s="825"/>
      <c r="L61" s="825"/>
      <c r="M61" s="825"/>
      <c r="V61" s="953"/>
    </row>
    <row r="62" spans="2:22" ht="15" customHeight="1">
      <c r="B62" s="825"/>
      <c r="C62" s="825"/>
      <c r="D62" s="825"/>
      <c r="E62" s="825"/>
      <c r="F62" s="825"/>
      <c r="G62" s="825"/>
      <c r="H62" s="825"/>
      <c r="I62" s="825"/>
      <c r="J62" s="825"/>
      <c r="K62" s="825"/>
      <c r="L62" s="825"/>
      <c r="M62" s="825"/>
      <c r="V62" s="953"/>
    </row>
    <row r="63" spans="2:22" ht="15" customHeight="1">
      <c r="B63" s="825"/>
      <c r="C63" s="825"/>
      <c r="D63" s="825"/>
      <c r="E63" s="825"/>
      <c r="F63" s="825"/>
      <c r="G63" s="825"/>
      <c r="H63" s="825"/>
      <c r="I63" s="825"/>
      <c r="J63" s="825"/>
      <c r="K63" s="825"/>
      <c r="L63" s="825"/>
      <c r="M63" s="825"/>
      <c r="V63" s="953"/>
    </row>
    <row r="64" spans="2:22" ht="15" customHeight="1">
      <c r="B64" s="825"/>
      <c r="C64" s="825"/>
      <c r="D64" s="825"/>
      <c r="E64" s="825"/>
      <c r="F64" s="825"/>
      <c r="G64" s="825"/>
      <c r="H64" s="825"/>
      <c r="I64" s="825"/>
      <c r="J64" s="825"/>
      <c r="K64" s="825"/>
      <c r="L64" s="825"/>
      <c r="M64" s="825"/>
      <c r="V64" s="953"/>
    </row>
    <row r="65" spans="2:13" ht="15" customHeight="1">
      <c r="B65" s="825"/>
      <c r="C65" s="825"/>
      <c r="D65" s="825"/>
      <c r="E65" s="825"/>
      <c r="F65" s="825"/>
      <c r="G65" s="825"/>
      <c r="H65" s="825"/>
      <c r="I65" s="825"/>
      <c r="J65" s="825"/>
      <c r="K65" s="825"/>
      <c r="L65" s="825"/>
      <c r="M65" s="825"/>
    </row>
    <row r="66" spans="2:13" ht="15" customHeight="1">
      <c r="B66" s="825"/>
      <c r="C66" s="825"/>
      <c r="D66" s="825"/>
      <c r="E66" s="825"/>
      <c r="F66" s="825"/>
      <c r="G66" s="825"/>
      <c r="H66" s="825"/>
      <c r="I66" s="825"/>
      <c r="J66" s="825"/>
      <c r="K66" s="825"/>
      <c r="L66" s="825"/>
      <c r="M66" s="825"/>
    </row>
    <row r="67" spans="2:13" ht="15" customHeight="1">
      <c r="B67" s="825"/>
      <c r="C67" s="825"/>
      <c r="D67" s="825"/>
      <c r="E67" s="825"/>
      <c r="F67" s="825"/>
      <c r="G67" s="825"/>
      <c r="H67" s="825"/>
      <c r="I67" s="825"/>
      <c r="J67" s="825"/>
      <c r="K67" s="825"/>
      <c r="L67" s="825"/>
      <c r="M67" s="825"/>
    </row>
    <row r="68" spans="2:13" ht="15" customHeight="1">
      <c r="B68" s="825"/>
      <c r="C68" s="825"/>
      <c r="D68" s="825"/>
      <c r="E68" s="825"/>
      <c r="F68" s="825"/>
      <c r="G68" s="825"/>
      <c r="H68" s="825"/>
      <c r="I68" s="825"/>
      <c r="J68" s="825"/>
      <c r="K68" s="825"/>
      <c r="L68" s="825"/>
      <c r="M68" s="825"/>
    </row>
    <row r="69" spans="2:13" ht="15" customHeight="1">
      <c r="B69" s="825"/>
      <c r="C69" s="825"/>
      <c r="D69" s="825"/>
      <c r="E69" s="825"/>
      <c r="F69" s="825"/>
      <c r="G69" s="825"/>
      <c r="H69" s="825"/>
      <c r="I69" s="825"/>
      <c r="J69" s="825"/>
      <c r="K69" s="825"/>
      <c r="L69" s="825"/>
      <c r="M69" s="825"/>
    </row>
    <row r="70" spans="2:13" ht="15" customHeight="1">
      <c r="B70" s="825"/>
      <c r="C70" s="825"/>
      <c r="D70" s="825"/>
      <c r="E70" s="825"/>
      <c r="F70" s="825"/>
      <c r="G70" s="825"/>
      <c r="H70" s="825"/>
      <c r="I70" s="825"/>
      <c r="J70" s="825"/>
      <c r="K70" s="825"/>
      <c r="L70" s="825"/>
      <c r="M70" s="825"/>
    </row>
    <row r="71" spans="2:13" ht="15" customHeight="1">
      <c r="B71" s="825"/>
      <c r="C71" s="825"/>
      <c r="D71" s="825"/>
      <c r="E71" s="825"/>
      <c r="F71" s="825"/>
      <c r="G71" s="825"/>
      <c r="H71" s="825"/>
      <c r="I71" s="825"/>
      <c r="J71" s="825"/>
      <c r="K71" s="825"/>
      <c r="L71" s="825"/>
      <c r="M71" s="825"/>
    </row>
    <row r="72" spans="2:13" ht="15" customHeight="1">
      <c r="B72" s="825"/>
      <c r="C72" s="825"/>
      <c r="D72" s="825"/>
      <c r="E72" s="825"/>
      <c r="F72" s="825"/>
      <c r="G72" s="825"/>
      <c r="H72" s="825"/>
      <c r="I72" s="825"/>
      <c r="J72" s="825"/>
      <c r="K72" s="825"/>
      <c r="L72" s="825"/>
      <c r="M72" s="825"/>
    </row>
    <row r="73" spans="2:13" ht="15" customHeight="1">
      <c r="B73" s="825"/>
      <c r="C73" s="825"/>
      <c r="D73" s="825"/>
      <c r="E73" s="825"/>
      <c r="F73" s="825"/>
      <c r="G73" s="825"/>
      <c r="H73" s="825"/>
      <c r="I73" s="825"/>
      <c r="J73" s="825"/>
      <c r="K73" s="825"/>
      <c r="L73" s="825"/>
      <c r="M73" s="825"/>
    </row>
    <row r="74" spans="2:13" ht="15" customHeight="1">
      <c r="B74" s="825"/>
      <c r="C74" s="825"/>
      <c r="D74" s="825"/>
      <c r="E74" s="825"/>
      <c r="F74" s="825"/>
      <c r="G74" s="825"/>
      <c r="H74" s="825"/>
      <c r="I74" s="825"/>
      <c r="J74" s="825"/>
      <c r="K74" s="825"/>
      <c r="L74" s="825"/>
      <c r="M74" s="825"/>
    </row>
    <row r="75" spans="2:13" ht="15" customHeight="1">
      <c r="B75" s="825"/>
      <c r="C75" s="825"/>
      <c r="D75" s="825"/>
      <c r="E75" s="825"/>
      <c r="F75" s="825"/>
      <c r="G75" s="825"/>
      <c r="H75" s="825"/>
      <c r="I75" s="825"/>
      <c r="J75" s="825"/>
      <c r="K75" s="825"/>
      <c r="L75" s="825"/>
      <c r="M75" s="825"/>
    </row>
    <row r="76" spans="2:13" ht="15" customHeight="1">
      <c r="B76" s="825"/>
      <c r="C76" s="825"/>
      <c r="D76" s="825"/>
      <c r="E76" s="825"/>
      <c r="F76" s="825"/>
      <c r="G76" s="825"/>
      <c r="H76" s="825"/>
      <c r="I76" s="825"/>
      <c r="J76" s="825"/>
      <c r="K76" s="825"/>
      <c r="L76" s="825"/>
      <c r="M76" s="825"/>
    </row>
    <row r="77" spans="2:13" ht="15" customHeight="1">
      <c r="B77" s="825"/>
      <c r="C77" s="825"/>
      <c r="D77" s="825"/>
      <c r="E77" s="825"/>
      <c r="F77" s="825"/>
      <c r="G77" s="825"/>
      <c r="H77" s="825"/>
      <c r="I77" s="825"/>
      <c r="J77" s="825"/>
      <c r="K77" s="825"/>
      <c r="L77" s="825"/>
      <c r="M77" s="825"/>
    </row>
    <row r="78" spans="2:13" ht="15" customHeight="1">
      <c r="B78" s="825"/>
      <c r="C78" s="825"/>
      <c r="D78" s="825"/>
      <c r="E78" s="825"/>
      <c r="F78" s="825"/>
      <c r="G78" s="825"/>
      <c r="H78" s="825"/>
      <c r="I78" s="825"/>
      <c r="J78" s="825"/>
      <c r="K78" s="825"/>
      <c r="L78" s="825"/>
      <c r="M78" s="825"/>
    </row>
    <row r="79" spans="2:13" ht="15" customHeight="1">
      <c r="B79" s="825"/>
      <c r="C79" s="825"/>
      <c r="D79" s="825"/>
      <c r="E79" s="825"/>
      <c r="F79" s="825"/>
      <c r="G79" s="825"/>
      <c r="H79" s="825"/>
      <c r="I79" s="825"/>
      <c r="J79" s="825"/>
      <c r="K79" s="825"/>
      <c r="L79" s="825"/>
      <c r="M79" s="825"/>
    </row>
    <row r="80" spans="2:13" ht="15" customHeight="1">
      <c r="B80" s="825"/>
      <c r="C80" s="825"/>
      <c r="D80" s="825"/>
      <c r="E80" s="825"/>
      <c r="F80" s="825"/>
      <c r="G80" s="825"/>
      <c r="H80" s="825"/>
      <c r="I80" s="825"/>
      <c r="J80" s="825"/>
      <c r="K80" s="825"/>
      <c r="L80" s="825"/>
      <c r="M80" s="825"/>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5:15">
      <c r="O119" s="955"/>
    </row>
    <row r="120" spans="15:15">
      <c r="O120" s="955"/>
    </row>
    <row r="121" spans="15:15">
      <c r="O121" s="955"/>
    </row>
    <row r="122" spans="15:15">
      <c r="O122" s="955"/>
    </row>
    <row r="123" spans="15:15">
      <c r="O123" s="955"/>
    </row>
    <row r="124" spans="15:15">
      <c r="O124" s="955"/>
    </row>
    <row r="125" spans="15:15">
      <c r="O125" s="955"/>
    </row>
    <row r="126" spans="15:15">
      <c r="O126" s="955"/>
    </row>
    <row r="127" spans="15:15">
      <c r="O127" s="955"/>
    </row>
    <row r="140" spans="15:15">
      <c r="O140" s="955"/>
    </row>
    <row r="141" spans="15:15">
      <c r="O141" s="955"/>
    </row>
  </sheetData>
  <printOptions horizontalCentered="1"/>
  <pageMargins left="0.59055118110236227" right="0.59055118110236227" top="0.62992125984251968" bottom="0.78740157480314965" header="0.51181102362204722" footer="0.59055118110236227"/>
  <pageSetup scale="77"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pageSetUpPr fitToPage="1"/>
  </sheetPr>
  <dimension ref="A1:AB27"/>
  <sheetViews>
    <sheetView zoomScaleNormal="100" workbookViewId="0">
      <selection activeCell="K29" sqref="K29"/>
    </sheetView>
  </sheetViews>
  <sheetFormatPr baseColWidth="10" defaultColWidth="5.84375" defaultRowHeight="13.2"/>
  <cols>
    <col min="1" max="1" width="2.69140625" style="125" customWidth="1"/>
    <col min="2" max="2" width="8" style="125" customWidth="1"/>
    <col min="3" max="14" width="6.4609375" style="125" customWidth="1"/>
    <col min="15" max="15" width="6.23046875" style="125" customWidth="1"/>
    <col min="16" max="16" width="6.69140625" style="125" customWidth="1"/>
    <col min="17" max="16384" width="5.84375" style="125"/>
  </cols>
  <sheetData>
    <row r="1" spans="2:22" ht="12.75" customHeight="1">
      <c r="B1" s="1127" t="s">
        <v>405</v>
      </c>
      <c r="C1" s="1127"/>
      <c r="D1" s="1127"/>
      <c r="E1" s="1127"/>
      <c r="F1" s="1127"/>
      <c r="G1" s="1127"/>
      <c r="H1" s="1127"/>
      <c r="I1" s="1127"/>
      <c r="J1" s="1127"/>
      <c r="K1" s="1127"/>
      <c r="L1" s="1127"/>
      <c r="M1" s="1127"/>
      <c r="N1" s="1127"/>
      <c r="O1" s="1127"/>
      <c r="P1" s="124"/>
    </row>
    <row r="2" spans="2:22" ht="12.75" customHeight="1">
      <c r="B2" s="144"/>
      <c r="C2" s="144"/>
      <c r="D2" s="144"/>
      <c r="E2" s="144"/>
      <c r="F2" s="144"/>
      <c r="G2" s="144"/>
      <c r="H2" s="144"/>
      <c r="I2" s="144"/>
      <c r="J2" s="144"/>
      <c r="K2" s="144"/>
      <c r="L2" s="144"/>
      <c r="M2" s="144"/>
      <c r="N2" s="144"/>
      <c r="O2" s="144"/>
      <c r="P2" s="124"/>
    </row>
    <row r="3" spans="2:22" ht="16.5" customHeight="1">
      <c r="B3" s="1008" t="s">
        <v>462</v>
      </c>
      <c r="C3" s="1127"/>
      <c r="D3" s="1127"/>
      <c r="E3" s="1127"/>
      <c r="F3" s="1127"/>
      <c r="G3" s="1127"/>
      <c r="H3" s="1127"/>
      <c r="I3" s="1127"/>
      <c r="J3" s="1127"/>
      <c r="K3" s="1127"/>
      <c r="L3" s="1127"/>
      <c r="M3" s="1127"/>
      <c r="N3" s="1127"/>
      <c r="O3" s="1127"/>
      <c r="P3" s="206"/>
    </row>
    <row r="4" spans="2:22" ht="16.5" customHeight="1">
      <c r="B4" s="1128" t="s">
        <v>613</v>
      </c>
      <c r="C4" s="1129"/>
      <c r="D4" s="1129"/>
      <c r="E4" s="1129"/>
      <c r="F4" s="1129"/>
      <c r="G4" s="1129"/>
      <c r="H4" s="1129"/>
      <c r="I4" s="1129"/>
      <c r="J4" s="1129"/>
      <c r="K4" s="1129"/>
      <c r="L4" s="1129"/>
      <c r="M4" s="1129"/>
      <c r="N4" s="1129"/>
      <c r="O4" s="1129"/>
      <c r="P4" s="124"/>
    </row>
    <row r="5" spans="2:22" ht="18" customHeight="1">
      <c r="B5" s="1132" t="s">
        <v>176</v>
      </c>
      <c r="C5" s="1132"/>
      <c r="D5" s="1132"/>
      <c r="E5" s="1132"/>
      <c r="F5" s="1132"/>
      <c r="G5" s="1132"/>
      <c r="H5" s="1132"/>
      <c r="I5" s="1132"/>
      <c r="J5" s="1132"/>
      <c r="K5" s="1132"/>
      <c r="L5" s="1132"/>
      <c r="M5" s="1132"/>
      <c r="N5" s="1132"/>
      <c r="O5" s="1132"/>
      <c r="P5" s="263"/>
    </row>
    <row r="6" spans="2:22">
      <c r="B6" s="1130"/>
      <c r="C6" s="1130"/>
      <c r="D6" s="1130"/>
      <c r="E6" s="1130"/>
      <c r="F6" s="1130"/>
      <c r="G6" s="1130"/>
      <c r="H6" s="1130"/>
      <c r="I6" s="1130"/>
      <c r="J6" s="1130"/>
      <c r="K6" s="1130"/>
      <c r="L6" s="1130"/>
      <c r="M6" s="1130"/>
      <c r="N6" s="1130"/>
      <c r="O6" s="1130"/>
      <c r="P6" s="124"/>
    </row>
    <row r="7" spans="2:22" ht="18.75" customHeight="1">
      <c r="B7" s="1142" t="s">
        <v>116</v>
      </c>
      <c r="C7" s="1133" t="s">
        <v>64</v>
      </c>
      <c r="D7" s="1131" t="s">
        <v>115</v>
      </c>
      <c r="E7" s="1131"/>
      <c r="F7" s="1131"/>
      <c r="G7" s="1131"/>
      <c r="H7" s="1131"/>
      <c r="I7" s="1131"/>
      <c r="J7" s="1131"/>
      <c r="K7" s="1131" t="s">
        <v>181</v>
      </c>
      <c r="L7" s="1131"/>
      <c r="M7" s="1131"/>
      <c r="N7" s="1131"/>
      <c r="O7" s="1131"/>
      <c r="P7" s="1140"/>
      <c r="Q7" s="1141"/>
      <c r="R7" s="1141"/>
      <c r="S7" s="1141"/>
      <c r="T7" s="1141"/>
      <c r="U7" s="1141"/>
      <c r="V7" s="1141"/>
    </row>
    <row r="8" spans="2:22" ht="13.5" customHeight="1">
      <c r="B8" s="1143"/>
      <c r="C8" s="1133"/>
      <c r="D8" s="1133" t="s">
        <v>64</v>
      </c>
      <c r="E8" s="1145" t="s">
        <v>117</v>
      </c>
      <c r="F8" s="1145"/>
      <c r="G8" s="1145"/>
      <c r="H8" s="1133" t="s">
        <v>142</v>
      </c>
      <c r="I8" s="1133" t="s">
        <v>143</v>
      </c>
      <c r="J8" s="1133" t="s">
        <v>118</v>
      </c>
      <c r="K8" s="1133" t="s">
        <v>64</v>
      </c>
      <c r="L8" s="1133" t="s">
        <v>122</v>
      </c>
      <c r="M8" s="1133" t="s">
        <v>123</v>
      </c>
      <c r="N8" s="1133" t="s">
        <v>124</v>
      </c>
      <c r="O8" s="1133" t="s">
        <v>59</v>
      </c>
      <c r="P8" s="1140"/>
      <c r="Q8" s="1141"/>
      <c r="R8" s="1141"/>
      <c r="S8" s="1141"/>
      <c r="T8" s="1141"/>
      <c r="U8" s="1141"/>
      <c r="V8" s="1141"/>
    </row>
    <row r="9" spans="2:22" ht="12.75" customHeight="1">
      <c r="B9" s="1144"/>
      <c r="C9" s="1133"/>
      <c r="D9" s="1133"/>
      <c r="E9" s="663" t="s">
        <v>119</v>
      </c>
      <c r="F9" s="663" t="s">
        <v>120</v>
      </c>
      <c r="G9" s="663" t="s">
        <v>121</v>
      </c>
      <c r="H9" s="1133"/>
      <c r="I9" s="1133"/>
      <c r="J9" s="1133"/>
      <c r="K9" s="1133"/>
      <c r="L9" s="1133"/>
      <c r="M9" s="1133"/>
      <c r="N9" s="1133"/>
      <c r="O9" s="1133"/>
      <c r="P9" s="124"/>
    </row>
    <row r="10" spans="2:22">
      <c r="B10" s="664">
        <v>2013</v>
      </c>
      <c r="C10" s="127">
        <v>1922480</v>
      </c>
      <c r="D10" s="127">
        <v>1504022</v>
      </c>
      <c r="E10" s="127">
        <v>1283781</v>
      </c>
      <c r="F10" s="127">
        <v>78676</v>
      </c>
      <c r="G10" s="127">
        <v>23358</v>
      </c>
      <c r="H10" s="127">
        <v>49087</v>
      </c>
      <c r="I10" s="127">
        <v>59891</v>
      </c>
      <c r="J10" s="127">
        <v>9229</v>
      </c>
      <c r="K10" s="127">
        <v>418458</v>
      </c>
      <c r="L10" s="127">
        <v>228742</v>
      </c>
      <c r="M10" s="127">
        <v>23670</v>
      </c>
      <c r="N10" s="127">
        <v>154443</v>
      </c>
      <c r="O10" s="127">
        <v>11603</v>
      </c>
      <c r="Q10" s="189"/>
      <c r="R10" s="189"/>
    </row>
    <row r="11" spans="2:22">
      <c r="B11" s="664">
        <v>2014</v>
      </c>
      <c r="C11" s="634">
        <v>1968268</v>
      </c>
      <c r="D11" s="127">
        <v>1545816</v>
      </c>
      <c r="E11" s="127">
        <v>1331779</v>
      </c>
      <c r="F11" s="127">
        <v>88506</v>
      </c>
      <c r="G11" s="127">
        <v>11754</v>
      </c>
      <c r="H11" s="127">
        <v>46030</v>
      </c>
      <c r="I11" s="127">
        <v>58783</v>
      </c>
      <c r="J11" s="127">
        <v>8964</v>
      </c>
      <c r="K11" s="127">
        <v>422452</v>
      </c>
      <c r="L11" s="127">
        <v>228790</v>
      </c>
      <c r="M11" s="127">
        <v>25606</v>
      </c>
      <c r="N11" s="127">
        <v>163326</v>
      </c>
      <c r="O11" s="127">
        <v>4730</v>
      </c>
    </row>
    <row r="12" spans="2:22">
      <c r="B12" s="664">
        <v>2015</v>
      </c>
      <c r="C12" s="634">
        <v>1962342</v>
      </c>
      <c r="D12" s="127">
        <v>1528953</v>
      </c>
      <c r="E12" s="127">
        <v>1337677</v>
      </c>
      <c r="F12" s="127">
        <v>60624</v>
      </c>
      <c r="G12" s="127">
        <v>6483</v>
      </c>
      <c r="H12" s="127">
        <v>50404</v>
      </c>
      <c r="I12" s="127">
        <v>55472</v>
      </c>
      <c r="J12" s="127">
        <v>18293</v>
      </c>
      <c r="K12" s="127">
        <v>433389</v>
      </c>
      <c r="L12" s="127">
        <v>237936</v>
      </c>
      <c r="M12" s="127">
        <v>26712</v>
      </c>
      <c r="N12" s="127">
        <v>163871</v>
      </c>
      <c r="O12" s="127">
        <v>4870</v>
      </c>
    </row>
    <row r="13" spans="2:22">
      <c r="B13" s="664">
        <v>2016</v>
      </c>
      <c r="C13" s="634">
        <v>2028168</v>
      </c>
      <c r="D13" s="127">
        <v>1586798</v>
      </c>
      <c r="E13" s="127">
        <v>1383515</v>
      </c>
      <c r="F13" s="127">
        <v>65857</v>
      </c>
      <c r="G13" s="127">
        <v>5868</v>
      </c>
      <c r="H13" s="127">
        <v>64334</v>
      </c>
      <c r="I13" s="127">
        <v>51609</v>
      </c>
      <c r="J13" s="127">
        <v>15615</v>
      </c>
      <c r="K13" s="127">
        <v>441370</v>
      </c>
      <c r="L13" s="127">
        <v>246225</v>
      </c>
      <c r="M13" s="127">
        <v>27606</v>
      </c>
      <c r="N13" s="127">
        <v>163502</v>
      </c>
      <c r="O13" s="127">
        <v>4037</v>
      </c>
    </row>
    <row r="14" spans="2:22">
      <c r="B14" s="664">
        <v>2017</v>
      </c>
      <c r="C14" s="127">
        <v>2018526</v>
      </c>
      <c r="D14" s="127">
        <v>1583602</v>
      </c>
      <c r="E14" s="127">
        <v>1388441</v>
      </c>
      <c r="F14" s="127">
        <v>61151</v>
      </c>
      <c r="G14" s="127">
        <v>4852</v>
      </c>
      <c r="H14" s="127">
        <v>58877</v>
      </c>
      <c r="I14" s="127">
        <v>45803</v>
      </c>
      <c r="J14" s="127">
        <v>24478</v>
      </c>
      <c r="K14" s="127">
        <v>434924</v>
      </c>
      <c r="L14" s="127">
        <v>243649</v>
      </c>
      <c r="M14" s="127">
        <v>28787</v>
      </c>
      <c r="N14" s="127">
        <v>159351</v>
      </c>
      <c r="O14" s="127">
        <v>3137</v>
      </c>
    </row>
    <row r="15" spans="2:22" ht="12.75" customHeight="1">
      <c r="B15" s="741" t="s">
        <v>469</v>
      </c>
      <c r="C15" s="127">
        <v>2089336</v>
      </c>
      <c r="D15" s="127">
        <v>1634470</v>
      </c>
      <c r="E15" s="127">
        <v>1443182</v>
      </c>
      <c r="F15" s="127">
        <v>63118</v>
      </c>
      <c r="G15" s="127">
        <v>6393</v>
      </c>
      <c r="H15" s="127">
        <v>64660</v>
      </c>
      <c r="I15" s="127">
        <v>44404</v>
      </c>
      <c r="J15" s="127">
        <v>12713</v>
      </c>
      <c r="K15" s="127">
        <v>454866</v>
      </c>
      <c r="L15" s="127">
        <v>251336</v>
      </c>
      <c r="M15" s="127">
        <v>27950</v>
      </c>
      <c r="N15" s="127">
        <v>171870</v>
      </c>
      <c r="O15" s="127">
        <v>3710</v>
      </c>
      <c r="Q15"/>
    </row>
    <row r="16" spans="2:22">
      <c r="B16" s="124"/>
      <c r="C16" s="646"/>
      <c r="D16" s="646"/>
      <c r="E16" s="646"/>
      <c r="F16" s="646"/>
      <c r="G16" s="646"/>
      <c r="H16" s="647"/>
      <c r="I16" s="646"/>
      <c r="J16" s="646"/>
      <c r="K16" s="646"/>
      <c r="L16" s="646"/>
      <c r="M16" s="646"/>
      <c r="N16" s="646"/>
      <c r="O16" s="646"/>
    </row>
    <row r="17" spans="1:28" s="162" customFormat="1" ht="15" customHeight="1">
      <c r="B17" s="1136" t="s">
        <v>533</v>
      </c>
      <c r="C17" s="1137"/>
      <c r="D17" s="1137"/>
      <c r="E17" s="1137"/>
      <c r="F17" s="1137"/>
      <c r="G17" s="1137"/>
      <c r="H17" s="1137"/>
      <c r="I17" s="1137"/>
      <c r="J17" s="1137"/>
      <c r="K17" s="1137"/>
      <c r="L17" s="1137"/>
      <c r="M17" s="1137"/>
      <c r="N17" s="1137"/>
      <c r="O17" s="1138"/>
      <c r="P17"/>
      <c r="T17"/>
    </row>
    <row r="18" spans="1:28" s="162" customFormat="1" ht="15" customHeight="1">
      <c r="B18" s="126" t="s">
        <v>47</v>
      </c>
      <c r="C18" s="127">
        <v>175842</v>
      </c>
      <c r="D18" s="127">
        <v>136182</v>
      </c>
      <c r="E18" s="127">
        <v>117846</v>
      </c>
      <c r="F18" s="127">
        <v>5751</v>
      </c>
      <c r="G18" s="127">
        <v>1215</v>
      </c>
      <c r="H18" s="127">
        <v>6381</v>
      </c>
      <c r="I18" s="127">
        <v>4748</v>
      </c>
      <c r="J18" s="127">
        <v>241</v>
      </c>
      <c r="K18" s="127">
        <v>39660</v>
      </c>
      <c r="L18" s="127">
        <v>21607</v>
      </c>
      <c r="M18" s="127">
        <v>2737</v>
      </c>
      <c r="N18" s="127">
        <v>15076</v>
      </c>
      <c r="O18" s="127">
        <v>240</v>
      </c>
      <c r="S18"/>
      <c r="U18"/>
    </row>
    <row r="19" spans="1:28" s="162" customFormat="1" ht="15" customHeight="1">
      <c r="B19" s="690" t="s">
        <v>578</v>
      </c>
      <c r="C19" s="127">
        <v>152886</v>
      </c>
      <c r="D19" s="127">
        <v>117445</v>
      </c>
      <c r="E19" s="127">
        <v>105551</v>
      </c>
      <c r="F19" s="127">
        <v>4784</v>
      </c>
      <c r="G19" s="127">
        <v>1340</v>
      </c>
      <c r="H19" s="127">
        <v>5265</v>
      </c>
      <c r="I19" s="127">
        <v>505</v>
      </c>
      <c r="J19" s="127">
        <v>0</v>
      </c>
      <c r="K19" s="127">
        <v>35441</v>
      </c>
      <c r="L19" s="127">
        <v>18703</v>
      </c>
      <c r="M19" s="127">
        <v>1562</v>
      </c>
      <c r="N19" s="127">
        <v>14564</v>
      </c>
      <c r="O19" s="127">
        <v>612</v>
      </c>
    </row>
    <row r="20" spans="1:28" s="162" customFormat="1" ht="15" customHeight="1">
      <c r="B20" s="126" t="s">
        <v>49</v>
      </c>
      <c r="C20" s="127">
        <v>183745</v>
      </c>
      <c r="D20" s="127">
        <v>141562</v>
      </c>
      <c r="E20" s="127">
        <v>124556</v>
      </c>
      <c r="F20" s="127">
        <v>5336</v>
      </c>
      <c r="G20" s="127">
        <v>1184</v>
      </c>
      <c r="H20" s="127">
        <v>5813</v>
      </c>
      <c r="I20" s="127">
        <v>4384</v>
      </c>
      <c r="J20" s="127">
        <v>289</v>
      </c>
      <c r="K20" s="127">
        <v>42183</v>
      </c>
      <c r="L20" s="127">
        <v>23058</v>
      </c>
      <c r="M20" s="127">
        <v>2832</v>
      </c>
      <c r="N20" s="127">
        <v>15696</v>
      </c>
      <c r="O20" s="127">
        <v>597</v>
      </c>
    </row>
    <row r="21" spans="1:28" s="162" customFormat="1" ht="15" customHeight="1">
      <c r="B21" s="126" t="s">
        <v>57</v>
      </c>
      <c r="C21" s="127">
        <v>161177</v>
      </c>
      <c r="D21" s="127">
        <v>125261</v>
      </c>
      <c r="E21" s="127">
        <v>110025</v>
      </c>
      <c r="F21" s="127">
        <v>5446</v>
      </c>
      <c r="G21" s="127">
        <v>1110</v>
      </c>
      <c r="H21" s="127">
        <v>5174</v>
      </c>
      <c r="I21" s="127">
        <v>3173</v>
      </c>
      <c r="J21" s="127">
        <v>333</v>
      </c>
      <c r="K21" s="127">
        <v>35916</v>
      </c>
      <c r="L21" s="127">
        <v>20384</v>
      </c>
      <c r="M21" s="127">
        <v>2117</v>
      </c>
      <c r="N21" s="127">
        <v>13132</v>
      </c>
      <c r="O21" s="127">
        <v>283</v>
      </c>
    </row>
    <row r="22" spans="1:28" s="162" customFormat="1" ht="15" customHeight="1">
      <c r="B22" s="690" t="s">
        <v>58</v>
      </c>
      <c r="C22" s="127">
        <v>179564</v>
      </c>
      <c r="D22" s="127">
        <v>139498</v>
      </c>
      <c r="E22" s="127">
        <v>122174</v>
      </c>
      <c r="F22" s="127">
        <v>5601</v>
      </c>
      <c r="G22" s="127">
        <v>1365</v>
      </c>
      <c r="H22" s="127">
        <v>6476</v>
      </c>
      <c r="I22" s="127">
        <v>3593</v>
      </c>
      <c r="J22" s="127">
        <v>289</v>
      </c>
      <c r="K22" s="127">
        <v>40066</v>
      </c>
      <c r="L22" s="127">
        <v>22942</v>
      </c>
      <c r="M22" s="127">
        <v>2345</v>
      </c>
      <c r="N22" s="127">
        <v>14455</v>
      </c>
      <c r="O22" s="127">
        <v>324</v>
      </c>
    </row>
    <row r="23" spans="1:28" ht="16.5" customHeight="1">
      <c r="A23" s="162"/>
      <c r="B23" s="1139" t="s">
        <v>193</v>
      </c>
      <c r="C23" s="1139"/>
      <c r="D23" s="1139"/>
      <c r="E23" s="1139"/>
      <c r="F23" s="1139"/>
      <c r="G23" s="1139"/>
      <c r="H23" s="1139"/>
      <c r="I23" s="1139"/>
      <c r="J23" s="1139"/>
      <c r="K23" s="1139"/>
      <c r="L23" s="1139"/>
      <c r="M23" s="1139"/>
      <c r="N23" s="1139"/>
      <c r="O23" s="1139"/>
      <c r="P23" s="162"/>
      <c r="Q23" s="162"/>
      <c r="R23" s="162"/>
      <c r="S23" s="162"/>
      <c r="T23" s="162"/>
      <c r="U23" s="162"/>
      <c r="V23" s="162"/>
      <c r="W23" s="162"/>
      <c r="X23" s="162"/>
    </row>
    <row r="24" spans="1:28">
      <c r="B24" s="1135" t="s">
        <v>470</v>
      </c>
      <c r="C24" s="1135"/>
      <c r="D24" s="1135"/>
      <c r="E24" s="1135"/>
      <c r="F24" s="1135"/>
      <c r="G24" s="1135"/>
      <c r="H24" s="1135"/>
      <c r="I24" s="1135"/>
      <c r="J24" s="1135"/>
      <c r="K24" s="1135"/>
      <c r="L24" s="1135"/>
      <c r="M24" s="1135"/>
      <c r="N24" s="1135"/>
      <c r="O24" s="1135"/>
    </row>
    <row r="25" spans="1:28">
      <c r="B25" s="1134" t="s">
        <v>481</v>
      </c>
      <c r="C25" s="1134"/>
    </row>
    <row r="26" spans="1:28">
      <c r="B26" s="1134" t="s">
        <v>555</v>
      </c>
      <c r="C26" s="1134"/>
      <c r="E26" s="189"/>
      <c r="J26" s="226"/>
      <c r="K26" s="226"/>
      <c r="L26" s="226"/>
      <c r="M26" s="226"/>
      <c r="N26" s="226"/>
      <c r="O26" s="226"/>
    </row>
    <row r="27" spans="1:28" ht="12.75" customHeight="1">
      <c r="B27" s="1135" t="s">
        <v>556</v>
      </c>
      <c r="C27" s="1135"/>
      <c r="D27" s="1135"/>
      <c r="E27" s="1135"/>
      <c r="F27" s="1135"/>
      <c r="G27" s="1135"/>
      <c r="H27" s="1135"/>
      <c r="I27" s="1135"/>
      <c r="J27" s="1135"/>
      <c r="K27" s="1135"/>
      <c r="L27" s="1135"/>
      <c r="M27" s="1135"/>
      <c r="N27" s="1135"/>
      <c r="O27" s="1135"/>
      <c r="P27" s="871"/>
      <c r="Q27" s="871"/>
      <c r="R27" s="871"/>
      <c r="S27" s="871"/>
      <c r="T27" s="871"/>
      <c r="U27" s="871"/>
      <c r="V27" s="871"/>
      <c r="W27" s="871"/>
      <c r="X27" s="871"/>
      <c r="Y27" s="871"/>
      <c r="Z27" s="871"/>
      <c r="AA27" s="871"/>
      <c r="AB27" s="871"/>
    </row>
  </sheetData>
  <mergeCells count="27">
    <mergeCell ref="P7:V7"/>
    <mergeCell ref="B7:B9"/>
    <mergeCell ref="P8:V8"/>
    <mergeCell ref="E8:G8"/>
    <mergeCell ref="I8:I9"/>
    <mergeCell ref="N8:N9"/>
    <mergeCell ref="J8:J9"/>
    <mergeCell ref="M8:M9"/>
    <mergeCell ref="D8:D9"/>
    <mergeCell ref="H8:H9"/>
    <mergeCell ref="O8:O9"/>
    <mergeCell ref="B25:C25"/>
    <mergeCell ref="B26:C26"/>
    <mergeCell ref="B27:O27"/>
    <mergeCell ref="B17:O17"/>
    <mergeCell ref="B23:O23"/>
    <mergeCell ref="B24:O24"/>
    <mergeCell ref="B1:O1"/>
    <mergeCell ref="B4:O4"/>
    <mergeCell ref="B6:O6"/>
    <mergeCell ref="D7:J7"/>
    <mergeCell ref="B3:O3"/>
    <mergeCell ref="B5:O5"/>
    <mergeCell ref="K7:O7"/>
    <mergeCell ref="C7:C9"/>
    <mergeCell ref="L8:L9"/>
    <mergeCell ref="K8:K9"/>
  </mergeCells>
  <pageMargins left="0.70866141732283472" right="0.70866141732283472" top="0.74803149606299213" bottom="0.74803149606299213" header="0.31496062992125984" footer="0.31496062992125984"/>
  <pageSetup paperSize="8" firstPageNumber="20" orientation="portrait"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pageSetUpPr fitToPage="1"/>
  </sheetPr>
  <dimension ref="B1:AB31"/>
  <sheetViews>
    <sheetView zoomScaleNormal="100" workbookViewId="0">
      <pane ySplit="1" topLeftCell="A2" activePane="bottomLeft" state="frozen"/>
      <selection pane="bottomLeft" activeCell="C12" sqref="C12"/>
    </sheetView>
  </sheetViews>
  <sheetFormatPr baseColWidth="10" defaultColWidth="5.84375" defaultRowHeight="13.2"/>
  <cols>
    <col min="1" max="1" width="2.69140625" style="125" customWidth="1"/>
    <col min="2" max="12" width="10.921875" style="125" customWidth="1"/>
    <col min="13" max="13" width="6.69140625" style="125" customWidth="1"/>
    <col min="14" max="16384" width="5.84375" style="125"/>
  </cols>
  <sheetData>
    <row r="1" spans="2:28" ht="12.75" customHeight="1">
      <c r="B1" s="1127" t="s">
        <v>406</v>
      </c>
      <c r="C1" s="1127"/>
      <c r="D1" s="1127"/>
      <c r="E1" s="1127"/>
      <c r="F1" s="1127"/>
      <c r="G1" s="1127"/>
      <c r="H1" s="1127"/>
      <c r="I1" s="1127"/>
      <c r="J1" s="1127"/>
      <c r="K1" s="1127"/>
      <c r="L1" s="1127"/>
      <c r="M1" s="124"/>
    </row>
    <row r="2" spans="2:28" ht="12.75" customHeight="1">
      <c r="B2" s="1127" t="s">
        <v>126</v>
      </c>
      <c r="C2" s="1127"/>
      <c r="D2" s="1127"/>
      <c r="E2" s="1127"/>
      <c r="F2" s="1127"/>
      <c r="G2" s="1127"/>
      <c r="H2" s="1127"/>
      <c r="I2" s="1127"/>
      <c r="J2" s="1127"/>
      <c r="K2" s="1127"/>
      <c r="L2" s="1127"/>
      <c r="M2" s="124"/>
    </row>
    <row r="3" spans="2:28" ht="16.5" customHeight="1">
      <c r="B3" s="1128" t="s">
        <v>613</v>
      </c>
      <c r="C3" s="1128"/>
      <c r="D3" s="1128"/>
      <c r="E3" s="1128"/>
      <c r="F3" s="1128"/>
      <c r="G3" s="1128"/>
      <c r="H3" s="1128"/>
      <c r="I3" s="1128"/>
      <c r="J3" s="1128"/>
      <c r="K3" s="1128"/>
      <c r="L3" s="1128"/>
      <c r="M3" s="269"/>
    </row>
    <row r="4" spans="2:28" ht="16.5" customHeight="1">
      <c r="B4" s="1149"/>
      <c r="C4" s="1149"/>
      <c r="D4" s="1149"/>
      <c r="E4" s="1149"/>
      <c r="F4" s="1149"/>
      <c r="G4" s="1149"/>
      <c r="H4" s="1149"/>
      <c r="I4" s="1149"/>
      <c r="J4" s="1149"/>
      <c r="K4" s="1149"/>
      <c r="L4" s="1149"/>
      <c r="M4" s="124"/>
    </row>
    <row r="5" spans="2:28">
      <c r="B5" s="1143"/>
      <c r="C5" s="264"/>
      <c r="D5" s="1146" t="s">
        <v>12</v>
      </c>
      <c r="E5" s="1147"/>
      <c r="F5" s="1147"/>
      <c r="G5" s="1147"/>
      <c r="H5" s="1147"/>
      <c r="I5" s="1147"/>
      <c r="J5" s="1147"/>
      <c r="K5" s="1147"/>
      <c r="L5" s="1148"/>
      <c r="M5" s="124"/>
    </row>
    <row r="6" spans="2:28" ht="55.5" customHeight="1">
      <c r="B6" s="1144"/>
      <c r="C6" s="264" t="s">
        <v>64</v>
      </c>
      <c r="D6" s="264" t="s">
        <v>189</v>
      </c>
      <c r="E6" s="264" t="s">
        <v>182</v>
      </c>
      <c r="F6" s="264" t="s">
        <v>184</v>
      </c>
      <c r="G6" s="264" t="s">
        <v>185</v>
      </c>
      <c r="H6" s="264" t="s">
        <v>186</v>
      </c>
      <c r="I6" s="707" t="s">
        <v>510</v>
      </c>
      <c r="J6" s="264" t="s">
        <v>187</v>
      </c>
      <c r="K6" s="264" t="s">
        <v>188</v>
      </c>
      <c r="L6" s="264" t="s">
        <v>183</v>
      </c>
      <c r="M6" s="263"/>
      <c r="N6" s="263"/>
      <c r="O6" s="263"/>
      <c r="P6" s="263"/>
      <c r="Q6" s="263"/>
      <c r="R6" s="263"/>
      <c r="S6" s="263"/>
    </row>
    <row r="7" spans="2:28" ht="12.75" customHeight="1">
      <c r="B7" s="132" t="s">
        <v>125</v>
      </c>
      <c r="C7" s="127">
        <v>1922480</v>
      </c>
      <c r="D7" s="127">
        <v>73806</v>
      </c>
      <c r="E7" s="127">
        <v>137549</v>
      </c>
      <c r="F7" s="127">
        <v>178615</v>
      </c>
      <c r="G7" s="127">
        <v>96627</v>
      </c>
      <c r="H7" s="127">
        <v>235036</v>
      </c>
      <c r="I7" s="127"/>
      <c r="J7" s="127">
        <v>173520</v>
      </c>
      <c r="K7" s="127">
        <v>149153</v>
      </c>
      <c r="L7" s="127">
        <v>878174</v>
      </c>
      <c r="M7" s="263"/>
      <c r="N7" s="263"/>
      <c r="O7" s="263"/>
      <c r="P7" s="263"/>
      <c r="Q7" s="263"/>
      <c r="R7" s="263"/>
      <c r="S7" s="263"/>
      <c r="T7" s="263"/>
    </row>
    <row r="8" spans="2:28" ht="12.75" customHeight="1">
      <c r="B8" s="132">
        <v>2014</v>
      </c>
      <c r="C8" s="127">
        <v>1968268</v>
      </c>
      <c r="D8" s="127">
        <v>65801</v>
      </c>
      <c r="E8" s="127">
        <v>131770</v>
      </c>
      <c r="F8" s="127">
        <v>179811</v>
      </c>
      <c r="G8" s="127">
        <v>98006</v>
      </c>
      <c r="H8" s="127">
        <v>284729</v>
      </c>
      <c r="I8" s="127"/>
      <c r="J8" s="127">
        <v>161087</v>
      </c>
      <c r="K8" s="127">
        <v>152276</v>
      </c>
      <c r="L8" s="127">
        <v>894788</v>
      </c>
      <c r="M8" s="124"/>
    </row>
    <row r="9" spans="2:28">
      <c r="B9" s="132">
        <v>2015</v>
      </c>
      <c r="C9" s="127">
        <v>1962342</v>
      </c>
      <c r="D9" s="127">
        <v>54340</v>
      </c>
      <c r="E9" s="127">
        <v>127735</v>
      </c>
      <c r="F9" s="127">
        <v>181298</v>
      </c>
      <c r="G9" s="127">
        <v>106215</v>
      </c>
      <c r="H9" s="127">
        <v>251442</v>
      </c>
      <c r="I9" s="127"/>
      <c r="J9" s="127">
        <v>164014</v>
      </c>
      <c r="K9" s="127">
        <v>150320</v>
      </c>
      <c r="L9" s="127">
        <v>926978</v>
      </c>
      <c r="N9" s="189"/>
      <c r="O9" s="189"/>
    </row>
    <row r="10" spans="2:28">
      <c r="B10" s="132">
        <v>2016</v>
      </c>
      <c r="C10" s="127">
        <v>2028168</v>
      </c>
      <c r="D10" s="127">
        <v>59102</v>
      </c>
      <c r="E10" s="127">
        <v>127138</v>
      </c>
      <c r="F10" s="127">
        <v>187899</v>
      </c>
      <c r="G10" s="127">
        <v>114272</v>
      </c>
      <c r="H10" s="127">
        <v>275229</v>
      </c>
      <c r="I10" s="127"/>
      <c r="J10" s="127">
        <v>159667</v>
      </c>
      <c r="K10" s="127">
        <v>140551</v>
      </c>
      <c r="L10" s="127">
        <v>964310</v>
      </c>
    </row>
    <row r="11" spans="2:28">
      <c r="B11" s="132">
        <v>2017</v>
      </c>
      <c r="C11" s="127">
        <v>2018526</v>
      </c>
      <c r="D11" s="127">
        <v>59570</v>
      </c>
      <c r="E11" s="127">
        <v>128706</v>
      </c>
      <c r="F11" s="127">
        <v>192665</v>
      </c>
      <c r="G11" s="127">
        <v>115262</v>
      </c>
      <c r="H11" s="127">
        <v>231998</v>
      </c>
      <c r="I11" s="127">
        <v>29436</v>
      </c>
      <c r="J11" s="127">
        <v>157481</v>
      </c>
      <c r="K11" s="127">
        <v>146500</v>
      </c>
      <c r="L11" s="127">
        <v>956918</v>
      </c>
    </row>
    <row r="12" spans="2:28">
      <c r="B12" s="742" t="s">
        <v>571</v>
      </c>
      <c r="C12" s="127">
        <v>2089336</v>
      </c>
      <c r="D12" s="127">
        <v>62069</v>
      </c>
      <c r="E12" s="127">
        <v>136101</v>
      </c>
      <c r="F12" s="127">
        <v>179623</v>
      </c>
      <c r="G12" s="127">
        <v>101003</v>
      </c>
      <c r="H12" s="127">
        <v>159076</v>
      </c>
      <c r="I12" s="127">
        <v>122592</v>
      </c>
      <c r="J12" s="127">
        <v>156131</v>
      </c>
      <c r="K12" s="127">
        <v>162196</v>
      </c>
      <c r="L12" s="127">
        <v>1010545</v>
      </c>
    </row>
    <row r="13" spans="2:28">
      <c r="B13" s="1146"/>
      <c r="C13" s="1147"/>
      <c r="D13" s="1147"/>
      <c r="E13" s="1147"/>
      <c r="F13" s="1147"/>
      <c r="G13" s="1147"/>
      <c r="H13" s="1147"/>
      <c r="I13" s="1147"/>
      <c r="J13" s="1147"/>
      <c r="K13" s="1147"/>
      <c r="L13" s="1148"/>
    </row>
    <row r="14" spans="2:28" s="162" customFormat="1" ht="13.5" customHeight="1">
      <c r="B14" s="1136" t="s">
        <v>533</v>
      </c>
      <c r="C14" s="1137"/>
      <c r="D14" s="1137"/>
      <c r="E14" s="1137"/>
      <c r="F14" s="1137"/>
      <c r="G14" s="1137"/>
      <c r="H14" s="1137"/>
      <c r="I14" s="1137"/>
      <c r="J14" s="1137"/>
      <c r="K14" s="1137"/>
      <c r="L14" s="1138"/>
    </row>
    <row r="15" spans="2:28" s="162" customFormat="1" ht="13.5" customHeight="1">
      <c r="B15" s="499" t="s">
        <v>47</v>
      </c>
      <c r="C15" s="905">
        <v>175842</v>
      </c>
      <c r="D15" s="905">
        <v>6298</v>
      </c>
      <c r="E15" s="905">
        <v>12251</v>
      </c>
      <c r="F15" s="905">
        <v>15152</v>
      </c>
      <c r="G15" s="905">
        <v>6706</v>
      </c>
      <c r="H15" s="905">
        <v>12234</v>
      </c>
      <c r="I15" s="905">
        <v>10325</v>
      </c>
      <c r="J15" s="905">
        <v>12713</v>
      </c>
      <c r="K15" s="905">
        <v>13080</v>
      </c>
      <c r="L15" s="905">
        <v>87083</v>
      </c>
      <c r="N15" s="835"/>
      <c r="R15" s="834"/>
      <c r="Y15" s="835"/>
      <c r="Z15" s="835"/>
      <c r="AB15" s="835"/>
    </row>
    <row r="16" spans="2:28" s="162" customFormat="1" ht="13.5" customHeight="1">
      <c r="B16" s="686" t="s">
        <v>578</v>
      </c>
      <c r="C16" s="905">
        <v>152886</v>
      </c>
      <c r="D16" s="905">
        <v>5024</v>
      </c>
      <c r="E16" s="905">
        <v>10967</v>
      </c>
      <c r="F16" s="905">
        <v>11961</v>
      </c>
      <c r="G16" s="905">
        <v>5934</v>
      </c>
      <c r="H16" s="905">
        <v>14357</v>
      </c>
      <c r="I16" s="905">
        <v>8236</v>
      </c>
      <c r="J16" s="905">
        <v>11932</v>
      </c>
      <c r="K16" s="905">
        <v>12328</v>
      </c>
      <c r="L16" s="905">
        <v>72147</v>
      </c>
    </row>
    <row r="17" spans="2:28" s="162" customFormat="1" ht="13.5" customHeight="1">
      <c r="B17" s="499" t="s">
        <v>49</v>
      </c>
      <c r="C17" s="905">
        <v>183745</v>
      </c>
      <c r="D17" s="905">
        <v>5790</v>
      </c>
      <c r="E17" s="905">
        <v>12629</v>
      </c>
      <c r="F17" s="905">
        <v>15009</v>
      </c>
      <c r="G17" s="905">
        <v>7114</v>
      </c>
      <c r="H17" s="905">
        <v>16526</v>
      </c>
      <c r="I17" s="905">
        <v>9348</v>
      </c>
      <c r="J17" s="905">
        <v>12543</v>
      </c>
      <c r="K17" s="905">
        <v>14624</v>
      </c>
      <c r="L17" s="905">
        <v>90162</v>
      </c>
    </row>
    <row r="18" spans="2:28" s="162" customFormat="1" ht="13.5" customHeight="1">
      <c r="B18" s="499" t="s">
        <v>57</v>
      </c>
      <c r="C18" s="905">
        <v>161177</v>
      </c>
      <c r="D18" s="905">
        <v>4887</v>
      </c>
      <c r="E18" s="905">
        <v>10684</v>
      </c>
      <c r="F18" s="905">
        <v>14627</v>
      </c>
      <c r="G18" s="905">
        <v>7154</v>
      </c>
      <c r="H18" s="905">
        <v>10926</v>
      </c>
      <c r="I18" s="905">
        <v>9227</v>
      </c>
      <c r="J18" s="905">
        <v>11308</v>
      </c>
      <c r="K18" s="905">
        <v>10939</v>
      </c>
      <c r="L18" s="905">
        <v>81425</v>
      </c>
    </row>
    <row r="19" spans="2:28" s="162" customFormat="1" ht="13.5" customHeight="1">
      <c r="B19" s="690" t="s">
        <v>58</v>
      </c>
      <c r="C19" s="905">
        <v>179564</v>
      </c>
      <c r="D19" s="905">
        <v>5166</v>
      </c>
      <c r="E19" s="905">
        <v>12606</v>
      </c>
      <c r="F19" s="905">
        <v>16235</v>
      </c>
      <c r="G19" s="905">
        <v>8000</v>
      </c>
      <c r="H19" s="905">
        <v>11661</v>
      </c>
      <c r="I19" s="905">
        <v>10509</v>
      </c>
      <c r="J19" s="905">
        <v>12855</v>
      </c>
      <c r="K19" s="905">
        <v>12234</v>
      </c>
      <c r="L19" s="905">
        <v>90298</v>
      </c>
    </row>
    <row r="20" spans="2:28" ht="15" customHeight="1">
      <c r="B20" s="1135" t="s">
        <v>193</v>
      </c>
      <c r="C20" s="1135"/>
      <c r="D20" s="1135"/>
      <c r="E20" s="1135"/>
      <c r="F20" s="1135"/>
      <c r="G20" s="1135"/>
      <c r="H20" s="1135"/>
      <c r="I20" s="1135"/>
      <c r="J20" s="1135"/>
      <c r="K20" s="1135"/>
      <c r="L20" s="1135"/>
      <c r="M20" s="1135"/>
      <c r="N20" s="1135"/>
      <c r="O20" s="1135"/>
    </row>
    <row r="21" spans="2:28">
      <c r="B21" s="1135" t="s">
        <v>470</v>
      </c>
      <c r="C21" s="1135"/>
      <c r="D21" s="1135"/>
      <c r="E21" s="1135"/>
      <c r="F21" s="1135"/>
      <c r="G21" s="1135"/>
      <c r="H21" s="1135"/>
      <c r="I21" s="1135"/>
      <c r="J21" s="1135"/>
      <c r="K21" s="1135"/>
      <c r="L21" s="1135"/>
      <c r="M21" s="1135"/>
      <c r="N21" s="1135"/>
      <c r="O21" s="1135"/>
      <c r="P21" s="188"/>
      <c r="Q21" s="188"/>
      <c r="R21" s="188"/>
      <c r="S21" s="188"/>
      <c r="T21" s="188"/>
      <c r="U21" s="188"/>
      <c r="V21" s="188"/>
      <c r="W21" s="188"/>
      <c r="X21" s="188"/>
      <c r="Y21" s="188"/>
      <c r="Z21" s="188"/>
      <c r="AA21" s="188"/>
    </row>
    <row r="22" spans="2:28">
      <c r="B22" s="1134" t="s">
        <v>481</v>
      </c>
      <c r="C22" s="1134"/>
      <c r="P22" s="172"/>
      <c r="Q22" s="172"/>
      <c r="R22" s="172"/>
      <c r="S22" s="172"/>
      <c r="T22" s="172"/>
      <c r="U22" s="172"/>
      <c r="V22" s="172"/>
    </row>
    <row r="23" spans="2:28">
      <c r="B23" s="1134" t="s">
        <v>555</v>
      </c>
      <c r="C23" s="1134"/>
      <c r="E23" s="189"/>
      <c r="J23" s="226"/>
      <c r="K23" s="226"/>
      <c r="L23" s="226"/>
      <c r="M23" s="226"/>
      <c r="N23" s="226"/>
      <c r="O23" s="226"/>
      <c r="P23" s="172"/>
      <c r="Q23" s="172"/>
      <c r="R23" s="172"/>
      <c r="S23" s="172"/>
      <c r="T23" s="172"/>
      <c r="U23" s="172"/>
      <c r="V23" s="172"/>
      <c r="W23" s="226"/>
      <c r="X23" s="226"/>
      <c r="Y23" s="226"/>
      <c r="Z23" s="226"/>
      <c r="AA23" s="226"/>
      <c r="AB23" s="226"/>
    </row>
    <row r="24" spans="2:28">
      <c r="D24" s="172"/>
      <c r="E24" s="172"/>
      <c r="F24" s="172"/>
      <c r="G24" s="172"/>
      <c r="H24" s="172"/>
      <c r="I24" s="172"/>
      <c r="J24" s="172"/>
      <c r="K24" s="172"/>
      <c r="L24" s="172"/>
      <c r="M24" s="172"/>
      <c r="N24" s="172"/>
      <c r="O24" s="172"/>
      <c r="P24" s="172"/>
      <c r="Q24" s="172"/>
      <c r="R24" s="172"/>
      <c r="S24" s="172"/>
      <c r="T24" s="172"/>
      <c r="U24" s="172"/>
      <c r="V24" s="172"/>
      <c r="W24" s="226"/>
      <c r="X24" s="226"/>
      <c r="Y24" s="226"/>
      <c r="Z24" s="226"/>
      <c r="AA24" s="226"/>
      <c r="AB24" s="226"/>
    </row>
    <row r="25" spans="2:28">
      <c r="B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row>
    <row r="26" spans="2:28">
      <c r="C26" s="172"/>
      <c r="D26" s="172"/>
      <c r="E26" s="172"/>
      <c r="F26" s="172"/>
      <c r="G26" s="172"/>
      <c r="H26" s="172"/>
      <c r="I26" s="172"/>
      <c r="J26" s="172"/>
      <c r="K26" s="172"/>
      <c r="L26" s="172"/>
    </row>
    <row r="27" spans="2:28">
      <c r="C27" s="172"/>
      <c r="D27" s="172"/>
      <c r="E27" s="172"/>
      <c r="F27" s="172"/>
      <c r="G27" s="172"/>
      <c r="H27" s="172"/>
      <c r="I27" s="172"/>
      <c r="J27" s="172"/>
      <c r="K27" s="172"/>
      <c r="L27" s="172"/>
    </row>
    <row r="28" spans="2:28">
      <c r="D28" s="226"/>
      <c r="E28" s="226"/>
      <c r="F28" s="226"/>
      <c r="G28" s="226"/>
      <c r="L28" s="226"/>
      <c r="M28" s="226"/>
      <c r="N28" s="226"/>
      <c r="O28" s="226"/>
      <c r="P28" s="226"/>
      <c r="Q28" s="226"/>
      <c r="R28" s="226"/>
      <c r="S28" s="226"/>
      <c r="T28" s="226"/>
      <c r="U28" s="226"/>
      <c r="V28" s="226"/>
      <c r="W28" s="226"/>
      <c r="X28" s="226"/>
      <c r="Y28" s="226"/>
      <c r="Z28" s="226"/>
      <c r="AA28" s="226"/>
      <c r="AB28" s="226"/>
    </row>
    <row r="29" spans="2:28">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row>
    <row r="30" spans="2:28">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row>
    <row r="31" spans="2:28">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row>
  </sheetData>
  <mergeCells count="12">
    <mergeCell ref="B22:C22"/>
    <mergeCell ref="B23:C23"/>
    <mergeCell ref="B20:O20"/>
    <mergeCell ref="B21:O21"/>
    <mergeCell ref="B14:L14"/>
    <mergeCell ref="B13:L13"/>
    <mergeCell ref="B1:L1"/>
    <mergeCell ref="B2:L2"/>
    <mergeCell ref="B3:L3"/>
    <mergeCell ref="D5:L5"/>
    <mergeCell ref="B4:L4"/>
    <mergeCell ref="B5:B6"/>
  </mergeCells>
  <pageMargins left="0.70866141732283472" right="0.70866141732283472" top="0.74803149606299213" bottom="0.74803149606299213" header="0.31496062992125984" footer="0.31496062992125984"/>
  <pageSetup scale="62"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pageSetUpPr fitToPage="1"/>
  </sheetPr>
  <dimension ref="A1:I24"/>
  <sheetViews>
    <sheetView zoomScaleNormal="100" workbookViewId="0">
      <selection sqref="A1:F10"/>
    </sheetView>
  </sheetViews>
  <sheetFormatPr baseColWidth="10" defaultRowHeight="17.399999999999999"/>
  <cols>
    <col min="1" max="1" width="3.69140625" customWidth="1"/>
    <col min="2" max="2" width="13.23046875" customWidth="1"/>
    <col min="3" max="5" width="11.921875" customWidth="1"/>
  </cols>
  <sheetData>
    <row r="1" spans="1:9">
      <c r="B1" s="1008" t="s">
        <v>407</v>
      </c>
      <c r="C1" s="1008"/>
      <c r="D1" s="1008"/>
      <c r="E1" s="1008"/>
    </row>
    <row r="2" spans="1:9">
      <c r="B2" s="1008" t="s">
        <v>456</v>
      </c>
      <c r="C2" s="1008"/>
      <c r="D2" s="1008"/>
      <c r="E2" s="1008"/>
    </row>
    <row r="3" spans="1:9">
      <c r="B3" s="1158" t="s">
        <v>190</v>
      </c>
      <c r="C3" s="1158"/>
      <c r="D3" s="1158"/>
      <c r="E3" s="1158"/>
    </row>
    <row r="4" spans="1:9">
      <c r="B4" s="1153"/>
      <c r="C4" s="1155" t="s">
        <v>108</v>
      </c>
      <c r="D4" s="1156"/>
      <c r="E4" s="1157"/>
    </row>
    <row r="5" spans="1:9">
      <c r="B5" s="1154"/>
      <c r="C5" s="407" t="s">
        <v>166</v>
      </c>
      <c r="D5" s="662" t="s">
        <v>167</v>
      </c>
      <c r="E5" s="407" t="s">
        <v>168</v>
      </c>
    </row>
    <row r="6" spans="1:9">
      <c r="B6" s="687" t="s">
        <v>614</v>
      </c>
      <c r="C6" s="708">
        <v>-0.03</v>
      </c>
      <c r="D6" s="708">
        <v>7.3999999999999996E-2</v>
      </c>
      <c r="E6" s="709" t="s">
        <v>557</v>
      </c>
      <c r="F6" s="313"/>
      <c r="G6" s="530"/>
      <c r="H6" s="530"/>
      <c r="I6" s="530"/>
    </row>
    <row r="7" spans="1:9">
      <c r="B7" s="1150" t="s">
        <v>191</v>
      </c>
      <c r="C7" s="1151"/>
      <c r="D7" s="1151"/>
      <c r="E7" s="1152"/>
    </row>
    <row r="8" spans="1:9">
      <c r="A8" s="65"/>
      <c r="B8" s="65" t="s">
        <v>592</v>
      </c>
      <c r="C8" s="65"/>
    </row>
    <row r="10" spans="1:9">
      <c r="C10" s="313"/>
    </row>
    <row r="24" spans="7:7">
      <c r="G24" s="705"/>
    </row>
  </sheetData>
  <mergeCells count="6">
    <mergeCell ref="B7:E7"/>
    <mergeCell ref="B4:B5"/>
    <mergeCell ref="C4:E4"/>
    <mergeCell ref="B2:E2"/>
    <mergeCell ref="B1:E1"/>
    <mergeCell ref="B3:E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pageSetUpPr fitToPage="1"/>
  </sheetPr>
  <dimension ref="A1:H43"/>
  <sheetViews>
    <sheetView topLeftCell="A16" zoomScaleNormal="100" workbookViewId="0">
      <selection sqref="A1:G41"/>
    </sheetView>
  </sheetViews>
  <sheetFormatPr baseColWidth="10" defaultColWidth="11.07421875" defaultRowHeight="15" customHeight="1"/>
  <cols>
    <col min="1" max="1" width="6" style="580" customWidth="1"/>
    <col min="2" max="5" width="10.23046875" style="580" customWidth="1"/>
    <col min="6" max="6" width="10.4609375" style="580" customWidth="1"/>
    <col min="7" max="7" width="6.23046875" style="595" customWidth="1"/>
    <col min="8" max="8" width="6.3828125" style="580" customWidth="1"/>
    <col min="9" max="16384" width="11.07421875" style="580"/>
  </cols>
  <sheetData>
    <row r="1" spans="1:8" ht="15" customHeight="1">
      <c r="A1" s="995"/>
      <c r="B1" s="995"/>
      <c r="C1" s="995"/>
      <c r="D1" s="995"/>
      <c r="E1" s="995"/>
      <c r="F1" s="995"/>
      <c r="G1" s="995"/>
    </row>
    <row r="2" spans="1:8" s="581" customFormat="1" ht="15" customHeight="1">
      <c r="A2" s="995" t="s">
        <v>420</v>
      </c>
      <c r="B2" s="995"/>
      <c r="C2" s="995"/>
      <c r="D2" s="995"/>
      <c r="E2" s="995"/>
      <c r="F2" s="995"/>
      <c r="G2" s="995"/>
    </row>
    <row r="3" spans="1:8" s="581" customFormat="1" ht="15" customHeight="1">
      <c r="A3" s="995" t="s">
        <v>376</v>
      </c>
      <c r="B3" s="995"/>
      <c r="C3" s="995"/>
      <c r="D3" s="995"/>
      <c r="E3" s="995"/>
      <c r="F3" s="995"/>
      <c r="G3" s="995"/>
    </row>
    <row r="4" spans="1:8" s="581" customFormat="1" ht="15" customHeight="1">
      <c r="A4" s="995"/>
      <c r="B4" s="995"/>
      <c r="C4" s="995"/>
      <c r="D4" s="995"/>
      <c r="E4" s="995"/>
      <c r="F4" s="995"/>
      <c r="G4" s="995"/>
    </row>
    <row r="5" spans="1:8" s="581" customFormat="1" ht="15" customHeight="1">
      <c r="A5" s="582" t="s">
        <v>29</v>
      </c>
      <c r="B5" s="583" t="s">
        <v>18</v>
      </c>
      <c r="C5" s="583"/>
      <c r="D5" s="583"/>
      <c r="E5" s="583"/>
      <c r="F5" s="583"/>
      <c r="G5" s="584" t="s">
        <v>19</v>
      </c>
      <c r="H5" s="276"/>
    </row>
    <row r="6" spans="1:8" s="581" customFormat="1" ht="15" customHeight="1">
      <c r="A6" s="585"/>
      <c r="B6" s="585"/>
      <c r="C6" s="585"/>
      <c r="D6" s="585"/>
      <c r="E6" s="585"/>
      <c r="F6" s="585"/>
      <c r="G6" s="153"/>
    </row>
    <row r="7" spans="1:8" s="581" customFormat="1" ht="15.75" customHeight="1">
      <c r="A7" s="597" t="s">
        <v>434</v>
      </c>
      <c r="B7" s="1160" t="s">
        <v>366</v>
      </c>
      <c r="C7" s="1160"/>
      <c r="D7" s="1160"/>
      <c r="E7" s="1160"/>
      <c r="F7" s="1160"/>
      <c r="G7" s="153">
        <v>26</v>
      </c>
    </row>
    <row r="8" spans="1:8" s="581" customFormat="1" ht="15.75" customHeight="1">
      <c r="A8" s="597" t="s">
        <v>440</v>
      </c>
      <c r="B8" s="1159" t="s">
        <v>195</v>
      </c>
      <c r="C8" s="1159"/>
      <c r="D8" s="1159"/>
      <c r="E8" s="1159"/>
      <c r="F8" s="1159"/>
      <c r="G8" s="153">
        <v>27</v>
      </c>
    </row>
    <row r="9" spans="1:8" s="581" customFormat="1" ht="15.75" customHeight="1">
      <c r="A9" s="597" t="s">
        <v>441</v>
      </c>
      <c r="B9" s="1159" t="s">
        <v>196</v>
      </c>
      <c r="C9" s="1159"/>
      <c r="D9" s="1159"/>
      <c r="E9" s="1159"/>
      <c r="F9" s="1159"/>
      <c r="G9" s="153">
        <v>28</v>
      </c>
    </row>
    <row r="10" spans="1:8" s="581" customFormat="1" ht="30" customHeight="1">
      <c r="A10" s="597" t="s">
        <v>442</v>
      </c>
      <c r="B10" s="1159" t="s">
        <v>197</v>
      </c>
      <c r="C10" s="1159"/>
      <c r="D10" s="1159"/>
      <c r="E10" s="1159"/>
      <c r="F10" s="1159"/>
      <c r="G10" s="153">
        <v>29</v>
      </c>
    </row>
    <row r="11" spans="1:8" s="581" customFormat="1" ht="30" customHeight="1">
      <c r="A11" s="597" t="s">
        <v>435</v>
      </c>
      <c r="B11" s="1159" t="s">
        <v>198</v>
      </c>
      <c r="C11" s="1159"/>
      <c r="D11" s="1159"/>
      <c r="E11" s="1159"/>
      <c r="F11" s="1159"/>
      <c r="G11" s="153">
        <v>30</v>
      </c>
    </row>
    <row r="12" spans="1:8" s="581" customFormat="1" ht="30" customHeight="1">
      <c r="A12" s="597" t="s">
        <v>436</v>
      </c>
      <c r="B12" s="1162" t="s">
        <v>199</v>
      </c>
      <c r="C12" s="1162"/>
      <c r="D12" s="1162"/>
      <c r="E12" s="1162"/>
      <c r="F12" s="1162"/>
      <c r="G12" s="153">
        <v>31</v>
      </c>
    </row>
    <row r="13" spans="1:8" s="581" customFormat="1" ht="15" customHeight="1">
      <c r="A13" s="597" t="s">
        <v>432</v>
      </c>
      <c r="B13" s="1159" t="s">
        <v>200</v>
      </c>
      <c r="C13" s="1159"/>
      <c r="D13" s="1159"/>
      <c r="E13" s="1159"/>
      <c r="F13" s="1159"/>
      <c r="G13" s="153">
        <v>32</v>
      </c>
    </row>
    <row r="14" spans="1:8" s="581" customFormat="1" ht="15" customHeight="1">
      <c r="A14" s="597" t="s">
        <v>433</v>
      </c>
      <c r="B14" s="1162" t="s">
        <v>526</v>
      </c>
      <c r="C14" s="1162"/>
      <c r="D14" s="1162"/>
      <c r="E14" s="1162"/>
      <c r="F14" s="1162"/>
      <c r="G14" s="153">
        <v>33</v>
      </c>
    </row>
    <row r="15" spans="1:8" s="581" customFormat="1" ht="15" customHeight="1">
      <c r="A15" s="597" t="s">
        <v>390</v>
      </c>
      <c r="B15" s="1164" t="s">
        <v>236</v>
      </c>
      <c r="C15" s="1164"/>
      <c r="D15" s="1164"/>
      <c r="E15" s="1164"/>
      <c r="F15" s="1164"/>
      <c r="G15" s="153">
        <v>34</v>
      </c>
    </row>
    <row r="16" spans="1:8" s="581" customFormat="1" ht="15" customHeight="1">
      <c r="A16" s="597" t="s">
        <v>391</v>
      </c>
      <c r="B16" s="1160" t="s">
        <v>409</v>
      </c>
      <c r="C16" s="1160"/>
      <c r="D16" s="1160"/>
      <c r="E16" s="1160"/>
      <c r="F16" s="1160"/>
      <c r="G16" s="153">
        <v>35</v>
      </c>
    </row>
    <row r="17" spans="1:7" s="581" customFormat="1" ht="15" customHeight="1">
      <c r="A17" s="597" t="s">
        <v>392</v>
      </c>
      <c r="B17" s="1164" t="s">
        <v>242</v>
      </c>
      <c r="C17" s="1164"/>
      <c r="D17" s="1164"/>
      <c r="E17" s="1164"/>
      <c r="F17" s="1164"/>
      <c r="G17" s="153">
        <v>36</v>
      </c>
    </row>
    <row r="18" spans="1:7" s="581" customFormat="1" ht="15" customHeight="1">
      <c r="A18" s="597" t="s">
        <v>393</v>
      </c>
      <c r="B18" s="1159" t="s">
        <v>410</v>
      </c>
      <c r="C18" s="1159"/>
      <c r="D18" s="1159"/>
      <c r="E18" s="1159"/>
      <c r="F18" s="1159"/>
      <c r="G18" s="153">
        <v>37</v>
      </c>
    </row>
    <row r="19" spans="1:7" s="581" customFormat="1" ht="15" customHeight="1">
      <c r="A19" s="597" t="s">
        <v>397</v>
      </c>
      <c r="B19" s="1159" t="s">
        <v>415</v>
      </c>
      <c r="C19" s="1159"/>
      <c r="D19" s="1159"/>
      <c r="E19" s="1159"/>
      <c r="F19" s="1159"/>
      <c r="G19" s="153">
        <v>38</v>
      </c>
    </row>
    <row r="20" spans="1:7" s="581" customFormat="1" ht="15" customHeight="1">
      <c r="A20" s="597" t="s">
        <v>398</v>
      </c>
      <c r="B20" s="1159" t="s">
        <v>105</v>
      </c>
      <c r="C20" s="1159"/>
      <c r="D20" s="1159"/>
      <c r="E20" s="1159"/>
      <c r="F20" s="1159"/>
      <c r="G20" s="153">
        <v>39</v>
      </c>
    </row>
    <row r="21" spans="1:7" s="581" customFormat="1" ht="15" customHeight="1">
      <c r="A21" s="597" t="s">
        <v>402</v>
      </c>
      <c r="B21" s="1159" t="s">
        <v>416</v>
      </c>
      <c r="C21" s="1159"/>
      <c r="D21" s="1159"/>
      <c r="E21" s="1159"/>
      <c r="F21" s="1159"/>
      <c r="G21" s="153">
        <v>40</v>
      </c>
    </row>
    <row r="22" spans="1:7" s="581" customFormat="1" ht="15" customHeight="1">
      <c r="A22" s="586"/>
      <c r="B22" s="586"/>
      <c r="C22" s="586"/>
      <c r="D22" s="586"/>
      <c r="E22" s="586"/>
      <c r="F22" s="586"/>
      <c r="G22" s="578"/>
    </row>
    <row r="23" spans="1:7" s="581" customFormat="1" ht="15" customHeight="1">
      <c r="A23" s="587" t="s">
        <v>201</v>
      </c>
      <c r="B23" s="587" t="s">
        <v>18</v>
      </c>
      <c r="C23" s="587"/>
      <c r="D23" s="587"/>
      <c r="E23" s="587"/>
      <c r="F23" s="587"/>
      <c r="G23" s="579" t="s">
        <v>19</v>
      </c>
    </row>
    <row r="24" spans="1:7" s="581" customFormat="1" ht="15" customHeight="1">
      <c r="A24" s="610"/>
      <c r="B24" s="586"/>
      <c r="C24" s="586"/>
      <c r="D24" s="586"/>
      <c r="E24" s="586"/>
      <c r="F24" s="586"/>
      <c r="G24" s="153"/>
    </row>
    <row r="25" spans="1:7" s="581" customFormat="1" ht="15.75" customHeight="1">
      <c r="A25" s="594" t="s">
        <v>434</v>
      </c>
      <c r="B25" s="1160" t="s">
        <v>194</v>
      </c>
      <c r="C25" s="1160"/>
      <c r="D25" s="1160"/>
      <c r="E25" s="1160"/>
      <c r="F25" s="1160"/>
      <c r="G25" s="153">
        <v>26</v>
      </c>
    </row>
    <row r="26" spans="1:7" s="581" customFormat="1" ht="15.75" customHeight="1">
      <c r="A26" s="594" t="s">
        <v>440</v>
      </c>
      <c r="B26" s="1159" t="s">
        <v>413</v>
      </c>
      <c r="C26" s="1159"/>
      <c r="D26" s="1159"/>
      <c r="E26" s="1159"/>
      <c r="F26" s="1159"/>
      <c r="G26" s="153">
        <v>27</v>
      </c>
    </row>
    <row r="27" spans="1:7" s="581" customFormat="1" ht="30" customHeight="1">
      <c r="A27" s="594" t="s">
        <v>441</v>
      </c>
      <c r="B27" s="1159" t="s">
        <v>202</v>
      </c>
      <c r="C27" s="1159"/>
      <c r="D27" s="1159"/>
      <c r="E27" s="1159"/>
      <c r="F27" s="1159"/>
      <c r="G27" s="153">
        <v>29</v>
      </c>
    </row>
    <row r="28" spans="1:7" s="581" customFormat="1" ht="15.75" customHeight="1">
      <c r="A28" s="611" t="s">
        <v>442</v>
      </c>
      <c r="B28" s="1162" t="s">
        <v>525</v>
      </c>
      <c r="C28" s="1162"/>
      <c r="D28" s="1162"/>
      <c r="E28" s="1162"/>
      <c r="F28" s="1162"/>
      <c r="G28" s="153">
        <v>33</v>
      </c>
    </row>
    <row r="29" spans="1:7" s="581" customFormat="1" ht="15.75" customHeight="1">
      <c r="A29" s="611" t="s">
        <v>435</v>
      </c>
      <c r="B29" s="1163" t="s">
        <v>417</v>
      </c>
      <c r="C29" s="1163"/>
      <c r="D29" s="1163"/>
      <c r="E29" s="1163"/>
      <c r="F29" s="1163"/>
      <c r="G29" s="153">
        <v>34</v>
      </c>
    </row>
    <row r="30" spans="1:7" s="581" customFormat="1" ht="15.75" customHeight="1">
      <c r="A30" s="611" t="s">
        <v>436</v>
      </c>
      <c r="B30" s="1164" t="s">
        <v>203</v>
      </c>
      <c r="C30" s="1164"/>
      <c r="D30" s="1164"/>
      <c r="E30" s="1164"/>
      <c r="F30" s="1164"/>
      <c r="G30" s="153">
        <v>35</v>
      </c>
    </row>
    <row r="31" spans="1:7" s="581" customFormat="1" ht="15.75" customHeight="1">
      <c r="A31" s="611" t="s">
        <v>432</v>
      </c>
      <c r="B31" s="1164" t="s">
        <v>242</v>
      </c>
      <c r="C31" s="1164"/>
      <c r="D31" s="1164"/>
      <c r="E31" s="1164"/>
      <c r="F31" s="1164"/>
      <c r="G31" s="153">
        <v>36</v>
      </c>
    </row>
    <row r="32" spans="1:7" s="581" customFormat="1" ht="15.75" customHeight="1">
      <c r="A32" s="611" t="s">
        <v>433</v>
      </c>
      <c r="B32" s="991" t="s">
        <v>410</v>
      </c>
      <c r="C32" s="991"/>
      <c r="D32" s="991"/>
      <c r="E32" s="991"/>
      <c r="F32" s="991"/>
      <c r="G32" s="153">
        <v>37</v>
      </c>
    </row>
    <row r="33" spans="1:7" s="581" customFormat="1" ht="15.75" customHeight="1">
      <c r="A33" s="611" t="s">
        <v>390</v>
      </c>
      <c r="B33" s="1159" t="s">
        <v>418</v>
      </c>
      <c r="C33" s="1159"/>
      <c r="D33" s="1159"/>
      <c r="E33" s="1159"/>
      <c r="F33" s="1159"/>
      <c r="G33" s="153">
        <v>38</v>
      </c>
    </row>
    <row r="34" spans="1:7" s="581" customFormat="1" ht="30" customHeight="1">
      <c r="A34" s="611" t="s">
        <v>391</v>
      </c>
      <c r="B34" s="1159" t="s">
        <v>204</v>
      </c>
      <c r="C34" s="1159"/>
      <c r="D34" s="1159"/>
      <c r="E34" s="1159"/>
      <c r="F34" s="1159"/>
      <c r="G34" s="153">
        <v>40</v>
      </c>
    </row>
    <row r="35" spans="1:7" s="581" customFormat="1" ht="15.75" customHeight="1">
      <c r="A35" s="611" t="s">
        <v>392</v>
      </c>
      <c r="B35" s="1160" t="s">
        <v>205</v>
      </c>
      <c r="C35" s="1160"/>
      <c r="D35" s="1160"/>
      <c r="E35" s="1160"/>
      <c r="F35" s="1160"/>
      <c r="G35" s="153">
        <v>41</v>
      </c>
    </row>
    <row r="36" spans="1:7" s="581" customFormat="1" ht="15.75" customHeight="1">
      <c r="A36" s="588"/>
      <c r="B36" s="608"/>
      <c r="C36" s="608"/>
      <c r="D36" s="608"/>
      <c r="E36" s="608"/>
      <c r="F36" s="608"/>
      <c r="G36" s="153"/>
    </row>
    <row r="37" spans="1:7" s="581" customFormat="1" ht="15" customHeight="1">
      <c r="A37" s="589" t="s">
        <v>16</v>
      </c>
      <c r="G37" s="590"/>
    </row>
    <row r="38" spans="1:7" s="581" customFormat="1" ht="12" customHeight="1">
      <c r="A38" s="589" t="s">
        <v>61</v>
      </c>
      <c r="C38" s="591"/>
      <c r="D38" s="591"/>
      <c r="E38" s="591"/>
      <c r="F38" s="591"/>
      <c r="G38" s="592"/>
    </row>
    <row r="39" spans="1:7" s="581" customFormat="1" ht="12" customHeight="1">
      <c r="A39" s="589" t="s">
        <v>62</v>
      </c>
      <c r="C39" s="591"/>
      <c r="D39" s="591"/>
      <c r="E39" s="591"/>
      <c r="F39" s="591"/>
      <c r="G39" s="592"/>
    </row>
    <row r="40" spans="1:7" s="581" customFormat="1" ht="12" customHeight="1">
      <c r="A40" s="593" t="s">
        <v>17</v>
      </c>
      <c r="C40" s="591"/>
      <c r="D40" s="591"/>
      <c r="E40" s="591"/>
      <c r="F40" s="591"/>
      <c r="G40" s="592"/>
    </row>
    <row r="41" spans="1:7" s="581" customFormat="1" ht="12" customHeight="1">
      <c r="B41" s="277"/>
      <c r="C41" s="591"/>
      <c r="D41" s="591"/>
      <c r="E41" s="591"/>
      <c r="F41" s="591"/>
      <c r="G41" s="592"/>
    </row>
    <row r="43" spans="1:7" ht="15" customHeight="1">
      <c r="A43" s="594"/>
      <c r="B43" s="1161"/>
      <c r="C43" s="1161"/>
      <c r="D43" s="1161"/>
      <c r="E43" s="1161"/>
      <c r="F43" s="1161"/>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3:F43"/>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6'!A1" display="'26'!A1" xr:uid="{00000000-0004-0000-1800-000000000000}"/>
    <hyperlink ref="G8" location="'27'!A1" display="'27'!A1" xr:uid="{00000000-0004-0000-1800-000001000000}"/>
    <hyperlink ref="G9" location="'28'!A1" display="'28'!A1" xr:uid="{00000000-0004-0000-1800-000002000000}"/>
    <hyperlink ref="G10" location="'29'!A1" display="'29'!A1" xr:uid="{00000000-0004-0000-1800-000003000000}"/>
    <hyperlink ref="G11" location="'30'!A1" display="'30'!A1" xr:uid="{00000000-0004-0000-1800-000004000000}"/>
    <hyperlink ref="G12" location="'31'!A1" display="'31'!A1" xr:uid="{00000000-0004-0000-1800-000005000000}"/>
    <hyperlink ref="G13" location="'32'!A1" display="'32'!A1" xr:uid="{00000000-0004-0000-1800-000006000000}"/>
    <hyperlink ref="G14" location="'33'!A1" display="'33'!A1" xr:uid="{00000000-0004-0000-1800-000007000000}"/>
    <hyperlink ref="G15" location="'34'!A1" display="'34'!A1" xr:uid="{00000000-0004-0000-1800-000008000000}"/>
    <hyperlink ref="G16" location="'35'!A1" display="'35'!A1" xr:uid="{00000000-0004-0000-1800-000009000000}"/>
    <hyperlink ref="G17" location="'36'!A1" display="'36'!A1" xr:uid="{00000000-0004-0000-1800-00000A000000}"/>
    <hyperlink ref="G18" location="'37'!A1" display="'37'!A1" xr:uid="{00000000-0004-0000-1800-00000B000000}"/>
    <hyperlink ref="G19" location="'38'!A1" display="'38'!A1" xr:uid="{00000000-0004-0000-1800-00000C000000}"/>
    <hyperlink ref="G20" location="'39'!A1" display="'39'!A1" xr:uid="{00000000-0004-0000-1800-00000D000000}"/>
    <hyperlink ref="G21" location="'40'!A1" display="'40'!A1" xr:uid="{00000000-0004-0000-1800-00000E000000}"/>
    <hyperlink ref="G25" location="'26'!A1" display="'26'!A1" xr:uid="{00000000-0004-0000-1800-00000F000000}"/>
    <hyperlink ref="G26" location="'27'!A1" display="'27'!A1" xr:uid="{00000000-0004-0000-1800-000010000000}"/>
    <hyperlink ref="G27" location="'29'!A1" display="'29'!A1" xr:uid="{00000000-0004-0000-1800-000011000000}"/>
    <hyperlink ref="G28" location="'33'!A1" display="'33'!A1" xr:uid="{00000000-0004-0000-1800-000012000000}"/>
    <hyperlink ref="G29" location="'34'!A1" display="'34'!A1" xr:uid="{00000000-0004-0000-1800-000013000000}"/>
    <hyperlink ref="G30" location="'35'!A1" display="'35'!A1" xr:uid="{00000000-0004-0000-1800-000014000000}"/>
    <hyperlink ref="G31" location="'36'!A1" display="'36'!A1" xr:uid="{00000000-0004-0000-1800-000015000000}"/>
    <hyperlink ref="G32" location="'37'!A1" display="'37'!A1" xr:uid="{00000000-0004-0000-1800-000016000000}"/>
    <hyperlink ref="G33" location="'38'!A1" display="'38'!A1" xr:uid="{00000000-0004-0000-1800-000017000000}"/>
    <hyperlink ref="G34" location="'40'!A1" display="'40'!A1" xr:uid="{00000000-0004-0000-1800-000018000000}"/>
    <hyperlink ref="G35" location="'41'!A1" display="'41'!A1" xr:uid="{00000000-0004-0000-1800-000019000000}"/>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5" tint="0.59999389629810485"/>
  </sheetPr>
  <dimension ref="C1:S44"/>
  <sheetViews>
    <sheetView zoomScaleNormal="100" workbookViewId="0">
      <selection activeCell="N41" sqref="N41"/>
    </sheetView>
  </sheetViews>
  <sheetFormatPr baseColWidth="10" defaultColWidth="10.921875" defaultRowHeight="11.4"/>
  <cols>
    <col min="1" max="2" width="0.84375" style="1" customWidth="1"/>
    <col min="3" max="8" width="10.07421875" style="1" customWidth="1"/>
    <col min="9" max="9" width="1.53515625" style="37" customWidth="1"/>
    <col min="10" max="15" width="10.921875" style="37" customWidth="1"/>
    <col min="16" max="19" width="10.921875" style="37"/>
    <col min="20" max="16384" width="10.921875" style="1"/>
  </cols>
  <sheetData>
    <row r="1" spans="3:19" s="24" customFormat="1" ht="13.2">
      <c r="C1" s="1002" t="s">
        <v>0</v>
      </c>
      <c r="D1" s="1002"/>
      <c r="E1" s="1002"/>
      <c r="F1" s="1002"/>
      <c r="G1" s="1002"/>
      <c r="H1" s="1002"/>
      <c r="I1" s="207"/>
      <c r="J1" s="207"/>
      <c r="K1" s="207"/>
      <c r="L1" s="207"/>
      <c r="M1" s="207"/>
      <c r="N1" s="207"/>
      <c r="O1" s="207"/>
      <c r="P1" s="207"/>
      <c r="Q1" s="207"/>
      <c r="R1" s="207"/>
      <c r="S1" s="207"/>
    </row>
    <row r="2" spans="3:19" s="24" customFormat="1" ht="13.2">
      <c r="C2" s="29"/>
      <c r="D2" s="29"/>
      <c r="E2" s="29"/>
      <c r="F2" s="29"/>
      <c r="G2" s="29"/>
      <c r="H2" s="29"/>
      <c r="I2" s="207"/>
      <c r="J2" s="207"/>
      <c r="K2" s="207"/>
      <c r="L2" s="207"/>
      <c r="M2" s="207"/>
      <c r="N2" s="207"/>
      <c r="O2" s="207"/>
      <c r="P2" s="207"/>
      <c r="Q2" s="207"/>
      <c r="R2" s="207"/>
      <c r="S2" s="207"/>
    </row>
    <row r="3" spans="3:19" s="24" customFormat="1" ht="13.5" customHeight="1">
      <c r="C3" s="1099" t="s">
        <v>586</v>
      </c>
      <c r="D3" s="1099"/>
      <c r="E3" s="1099"/>
      <c r="F3" s="1099"/>
      <c r="G3" s="1099"/>
      <c r="H3" s="1099"/>
      <c r="I3" s="207"/>
      <c r="J3" s="207"/>
      <c r="K3" s="207"/>
      <c r="L3" s="207"/>
      <c r="M3" s="207"/>
      <c r="N3" s="207"/>
      <c r="O3" s="207"/>
      <c r="P3" s="207"/>
      <c r="Q3" s="207"/>
      <c r="R3" s="207"/>
      <c r="S3" s="207"/>
    </row>
    <row r="4" spans="3:19" s="24" customFormat="1" ht="13.2">
      <c r="C4" s="1008" t="s">
        <v>33</v>
      </c>
      <c r="D4" s="1008"/>
      <c r="E4" s="1008"/>
      <c r="F4" s="1008"/>
      <c r="G4" s="1008"/>
      <c r="H4" s="1008"/>
      <c r="I4" s="278"/>
      <c r="J4" s="207"/>
      <c r="K4" s="207"/>
      <c r="L4" s="207"/>
      <c r="M4" s="207"/>
      <c r="N4" s="207"/>
      <c r="O4" s="207"/>
      <c r="P4" s="207"/>
      <c r="Q4" s="207"/>
      <c r="R4" s="207"/>
      <c r="S4" s="207"/>
    </row>
    <row r="5" spans="3:19" s="38" customFormat="1" ht="30" customHeight="1">
      <c r="C5" s="279" t="s">
        <v>34</v>
      </c>
      <c r="D5" s="279" t="s">
        <v>206</v>
      </c>
      <c r="E5" s="279" t="s">
        <v>6</v>
      </c>
      <c r="F5" s="279" t="s">
        <v>13</v>
      </c>
      <c r="G5" s="279" t="s">
        <v>113</v>
      </c>
      <c r="H5" s="279" t="s">
        <v>207</v>
      </c>
      <c r="I5" s="36"/>
      <c r="J5" s="207"/>
      <c r="K5" s="280"/>
      <c r="L5" s="36"/>
      <c r="M5" s="36"/>
      <c r="N5" s="36"/>
      <c r="O5" s="36"/>
      <c r="P5" s="36"/>
      <c r="Q5" s="36"/>
      <c r="R5" s="36"/>
      <c r="S5" s="36"/>
    </row>
    <row r="6" spans="3:19" s="38" customFormat="1" ht="15.75" customHeight="1">
      <c r="C6" s="560">
        <v>43586</v>
      </c>
      <c r="D6" s="830">
        <v>325.94</v>
      </c>
      <c r="E6" s="830">
        <v>1133.78</v>
      </c>
      <c r="F6" s="830">
        <v>1145.01</v>
      </c>
      <c r="G6" s="830">
        <v>171.61</v>
      </c>
      <c r="H6" s="830">
        <v>314.70999999999998</v>
      </c>
      <c r="I6" s="281"/>
      <c r="K6" s="280"/>
      <c r="L6" s="281"/>
      <c r="M6" s="36"/>
      <c r="N6" s="281"/>
      <c r="O6" s="36"/>
      <c r="P6" s="36"/>
      <c r="Q6" s="36"/>
      <c r="R6" s="36"/>
      <c r="S6" s="36"/>
    </row>
    <row r="7" spans="3:19" s="38" customFormat="1" ht="15.75" customHeight="1">
      <c r="C7" s="560">
        <v>43617</v>
      </c>
      <c r="D7" s="830">
        <v>325.38</v>
      </c>
      <c r="E7" s="830">
        <v>1099.19</v>
      </c>
      <c r="F7" s="830">
        <v>1134.05</v>
      </c>
      <c r="G7" s="830">
        <v>169.84</v>
      </c>
      <c r="H7" s="830">
        <v>290.52</v>
      </c>
      <c r="I7" s="252"/>
      <c r="L7" s="283"/>
      <c r="M7" s="283"/>
      <c r="N7" s="283"/>
      <c r="O7" s="284"/>
      <c r="R7" s="285"/>
      <c r="S7" s="36"/>
    </row>
    <row r="8" spans="3:19" s="38" customFormat="1" ht="15.75" customHeight="1">
      <c r="C8" s="560">
        <v>43647</v>
      </c>
      <c r="D8" s="830">
        <v>328.75</v>
      </c>
      <c r="E8" s="830">
        <v>1105.1400000000001</v>
      </c>
      <c r="F8" s="830">
        <v>1134.97</v>
      </c>
      <c r="G8" s="830">
        <v>170.84</v>
      </c>
      <c r="H8" s="830">
        <v>298.92</v>
      </c>
      <c r="J8" s="676"/>
      <c r="K8" s="252"/>
      <c r="L8" s="283"/>
      <c r="M8" s="283"/>
      <c r="N8" s="283"/>
      <c r="O8" s="284"/>
      <c r="R8" s="286"/>
      <c r="S8" s="36"/>
    </row>
    <row r="9" spans="3:19" s="38" customFormat="1" ht="15.75" customHeight="1">
      <c r="C9" s="560">
        <v>43678</v>
      </c>
      <c r="D9" s="830"/>
      <c r="E9" s="830"/>
      <c r="F9" s="830"/>
      <c r="G9" s="830"/>
      <c r="H9" s="830"/>
      <c r="I9" s="281"/>
      <c r="K9" s="280"/>
      <c r="L9" s="281"/>
      <c r="M9" s="287"/>
      <c r="N9" s="281"/>
      <c r="O9" s="36"/>
      <c r="P9" s="36"/>
      <c r="Q9" s="36"/>
      <c r="R9" s="36"/>
      <c r="S9" s="36"/>
    </row>
    <row r="10" spans="3:19" s="38" customFormat="1" ht="15.75" customHeight="1">
      <c r="C10" s="560">
        <v>43709</v>
      </c>
      <c r="D10" s="830"/>
      <c r="E10" s="830"/>
      <c r="F10" s="830"/>
      <c r="G10" s="830"/>
      <c r="H10" s="830"/>
      <c r="I10" s="288"/>
      <c r="K10" s="289"/>
      <c r="L10" s="289"/>
      <c r="M10" s="289"/>
      <c r="N10" s="289"/>
      <c r="O10" s="289"/>
      <c r="P10" s="281"/>
      <c r="Q10" s="36"/>
      <c r="R10" s="36"/>
      <c r="S10" s="36"/>
    </row>
    <row r="11" spans="3:19" s="38" customFormat="1" ht="15.75" customHeight="1">
      <c r="C11" s="560">
        <v>43739</v>
      </c>
      <c r="D11" s="830"/>
      <c r="E11" s="830"/>
      <c r="F11" s="830"/>
      <c r="G11" s="830"/>
      <c r="H11" s="830"/>
      <c r="I11" s="252"/>
      <c r="K11" s="289"/>
      <c r="L11" s="289"/>
      <c r="M11" s="289"/>
      <c r="N11" s="289"/>
      <c r="O11" s="289"/>
      <c r="P11" s="36"/>
      <c r="Q11" s="36"/>
      <c r="R11" s="36"/>
      <c r="S11" s="36"/>
    </row>
    <row r="12" spans="3:19" s="38" customFormat="1" ht="15.75" customHeight="1">
      <c r="C12" s="560">
        <v>43770</v>
      </c>
      <c r="D12" s="830"/>
      <c r="E12" s="830"/>
      <c r="F12" s="830"/>
      <c r="G12" s="830"/>
      <c r="H12" s="830"/>
      <c r="I12" s="281"/>
      <c r="J12" s="282"/>
      <c r="K12" s="280"/>
      <c r="L12" s="36"/>
      <c r="M12" s="36"/>
      <c r="N12" s="36"/>
      <c r="O12" s="36"/>
      <c r="P12" s="36"/>
      <c r="Q12" s="36"/>
      <c r="R12" s="36"/>
      <c r="S12" s="36"/>
    </row>
    <row r="13" spans="3:19" s="38" customFormat="1" ht="15.75" customHeight="1">
      <c r="C13" s="560">
        <v>43800</v>
      </c>
      <c r="D13" s="830"/>
      <c r="E13" s="830"/>
      <c r="F13" s="830"/>
      <c r="G13" s="830"/>
      <c r="H13" s="830"/>
      <c r="I13" s="281"/>
      <c r="J13" s="282"/>
      <c r="K13" s="280"/>
      <c r="L13" s="36"/>
      <c r="M13" s="36"/>
      <c r="N13" s="36"/>
      <c r="O13" s="36"/>
      <c r="P13" s="36"/>
      <c r="Q13" s="36"/>
      <c r="R13" s="36"/>
      <c r="S13" s="36"/>
    </row>
    <row r="14" spans="3:19" s="38" customFormat="1" ht="15.75" customHeight="1">
      <c r="C14" s="560">
        <v>43831</v>
      </c>
      <c r="D14" s="574"/>
      <c r="E14" s="574"/>
      <c r="F14" s="830"/>
      <c r="G14" s="830"/>
      <c r="H14" s="830"/>
      <c r="I14" s="290"/>
      <c r="J14" s="282"/>
      <c r="K14" s="291"/>
      <c r="L14" s="36"/>
      <c r="M14" s="281"/>
      <c r="N14" s="36"/>
      <c r="O14" s="36"/>
      <c r="P14" s="36"/>
      <c r="Q14" s="36"/>
      <c r="R14" s="36"/>
      <c r="S14" s="36"/>
    </row>
    <row r="15" spans="3:19" s="38" customFormat="1" ht="15.75" customHeight="1">
      <c r="C15" s="560">
        <v>43862</v>
      </c>
      <c r="D15" s="830"/>
      <c r="E15" s="830"/>
      <c r="F15" s="830"/>
      <c r="G15" s="830"/>
      <c r="H15" s="830"/>
      <c r="I15" s="294"/>
      <c r="J15" s="282"/>
      <c r="K15" s="292"/>
      <c r="L15" s="36"/>
      <c r="M15" s="36"/>
      <c r="N15" s="36"/>
      <c r="O15" s="36"/>
      <c r="P15" s="36"/>
      <c r="Q15" s="36"/>
      <c r="R15" s="36"/>
      <c r="S15" s="36"/>
    </row>
    <row r="16" spans="3:19" s="38" customFormat="1" ht="15.75" customHeight="1">
      <c r="C16" s="560">
        <v>43891</v>
      </c>
      <c r="D16" s="830"/>
      <c r="E16" s="830"/>
      <c r="F16" s="830"/>
      <c r="G16" s="830"/>
      <c r="H16" s="830"/>
      <c r="I16" s="293"/>
      <c r="J16" s="282"/>
      <c r="K16" s="292"/>
      <c r="L16" s="36"/>
      <c r="M16" s="281"/>
      <c r="N16" s="281"/>
      <c r="O16" s="281"/>
      <c r="P16" s="36"/>
      <c r="Q16" s="36"/>
      <c r="R16" s="36"/>
      <c r="S16" s="36"/>
    </row>
    <row r="17" spans="3:19" s="38" customFormat="1" ht="15.75" customHeight="1">
      <c r="C17" s="560">
        <v>43922</v>
      </c>
      <c r="D17" s="830"/>
      <c r="E17" s="830"/>
      <c r="F17" s="830"/>
      <c r="G17" s="830"/>
      <c r="H17" s="830"/>
      <c r="I17" s="293"/>
      <c r="J17" s="293"/>
      <c r="K17" s="293"/>
      <c r="L17" s="293"/>
      <c r="M17" s="293"/>
      <c r="N17" s="281"/>
      <c r="O17" s="36"/>
      <c r="P17" s="36"/>
      <c r="Q17" s="36"/>
      <c r="R17" s="36"/>
      <c r="S17" s="36"/>
    </row>
    <row r="18" spans="3:19" s="38" customFormat="1" ht="26.25" customHeight="1">
      <c r="C18" s="1078" t="s">
        <v>177</v>
      </c>
      <c r="D18" s="1078"/>
      <c r="E18" s="1078"/>
      <c r="F18" s="1078"/>
      <c r="G18" s="1078"/>
      <c r="H18" s="1078"/>
      <c r="K18" s="294"/>
      <c r="L18" s="36"/>
      <c r="M18" s="36"/>
      <c r="N18" s="36"/>
      <c r="O18" s="36"/>
      <c r="P18" s="36"/>
      <c r="Q18" s="36"/>
      <c r="R18" s="36"/>
      <c r="S18" s="36"/>
    </row>
    <row r="19" spans="3:19" s="38" customFormat="1" ht="26.25" customHeight="1">
      <c r="C19" s="1078"/>
      <c r="D19" s="1078"/>
      <c r="E19" s="1078"/>
      <c r="F19" s="1078"/>
      <c r="G19" s="1078"/>
      <c r="H19" s="1078"/>
      <c r="K19" s="294"/>
      <c r="L19" s="36"/>
      <c r="M19" s="36"/>
      <c r="N19" s="36"/>
      <c r="O19" s="36"/>
      <c r="P19" s="36"/>
      <c r="Q19" s="36"/>
      <c r="R19" s="36"/>
      <c r="S19" s="36"/>
    </row>
    <row r="20" spans="3:19" ht="18" customHeight="1">
      <c r="I20" s="150"/>
    </row>
    <row r="21" spans="3:19" ht="13.2">
      <c r="I21" s="150"/>
    </row>
    <row r="22" spans="3:19" ht="15" customHeight="1">
      <c r="I22" s="150"/>
    </row>
    <row r="23" spans="3:19" ht="9.75" customHeight="1">
      <c r="I23" s="150"/>
    </row>
    <row r="24" spans="3:19" ht="15" customHeight="1">
      <c r="I24" s="150"/>
    </row>
    <row r="25" spans="3:19" ht="15" customHeight="1">
      <c r="I25" s="150"/>
    </row>
    <row r="26" spans="3:19" ht="15" customHeight="1">
      <c r="I26" s="150"/>
    </row>
    <row r="27" spans="3:19" ht="15" customHeight="1">
      <c r="I27" s="150"/>
    </row>
    <row r="28" spans="3:19" ht="15" customHeight="1">
      <c r="I28" s="150"/>
    </row>
    <row r="29" spans="3:19" ht="15" customHeight="1">
      <c r="I29" s="150"/>
    </row>
    <row r="30" spans="3:19" ht="15" customHeight="1">
      <c r="I30" s="295"/>
    </row>
    <row r="31" spans="3:19" ht="15" customHeight="1">
      <c r="I31" s="207"/>
    </row>
    <row r="32" spans="3:19" ht="15" customHeight="1"/>
    <row r="33" spans="3:15" ht="15" customHeight="1">
      <c r="J33" s="208"/>
      <c r="K33" s="208"/>
      <c r="L33" s="208"/>
      <c r="M33" s="208"/>
      <c r="N33" s="208"/>
      <c r="O33" s="208"/>
    </row>
    <row r="34" spans="3:15" ht="14.25" customHeight="1">
      <c r="J34" s="208"/>
      <c r="K34" s="208"/>
      <c r="L34" s="296"/>
      <c r="M34" s="208"/>
      <c r="N34" s="208"/>
      <c r="O34" s="208"/>
    </row>
    <row r="35" spans="3:15" ht="23.25" customHeight="1">
      <c r="J35" s="208"/>
      <c r="K35" s="208"/>
      <c r="L35" s="208"/>
      <c r="M35" s="208"/>
      <c r="N35" s="208"/>
      <c r="O35" s="208"/>
    </row>
    <row r="36" spans="3:15">
      <c r="C36" s="1078" t="s">
        <v>178</v>
      </c>
      <c r="D36" s="1078"/>
      <c r="E36" s="1078"/>
      <c r="F36" s="1078"/>
      <c r="G36" s="1078"/>
      <c r="H36" s="1078"/>
    </row>
    <row r="37" spans="3:15" ht="15.9" customHeight="1">
      <c r="C37" s="1001"/>
      <c r="D37" s="1001"/>
      <c r="E37" s="1001"/>
      <c r="F37" s="1001"/>
      <c r="G37" s="1001"/>
      <c r="H37" s="1001"/>
    </row>
    <row r="39" spans="3:15" ht="15.6" customHeight="1">
      <c r="C39" s="1000"/>
      <c r="D39" s="1000"/>
      <c r="E39" s="1000"/>
      <c r="F39" s="1000"/>
      <c r="G39" s="1000"/>
      <c r="H39" s="1000"/>
    </row>
    <row r="44" spans="3:15">
      <c r="H44" s="16"/>
      <c r="I44" s="297"/>
      <c r="J44" s="297"/>
      <c r="K44" s="297"/>
      <c r="L44" s="297"/>
      <c r="M44" s="297"/>
      <c r="N44" s="297"/>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5" tint="0.59999389629810485"/>
  </sheetPr>
  <dimension ref="B1:R47"/>
  <sheetViews>
    <sheetView zoomScaleNormal="100" workbookViewId="0">
      <selection activeCell="F10" sqref="F10"/>
    </sheetView>
  </sheetViews>
  <sheetFormatPr baseColWidth="10" defaultColWidth="10.921875" defaultRowHeight="11.4"/>
  <cols>
    <col min="1" max="1" width="0.69140625" style="1" customWidth="1"/>
    <col min="2" max="2" width="12.53515625" style="1" customWidth="1"/>
    <col min="3" max="6" width="10.07421875" style="1" customWidth="1"/>
    <col min="7" max="7" width="10.61328125" style="1" customWidth="1"/>
    <col min="8" max="13" width="10.921875" style="129" customWidth="1"/>
    <col min="14" max="18" width="10.921875" style="129"/>
    <col min="19" max="16384" width="10.921875" style="1"/>
  </cols>
  <sheetData>
    <row r="1" spans="2:18" s="24" customFormat="1" ht="13.2">
      <c r="B1" s="1008" t="s">
        <v>1</v>
      </c>
      <c r="C1" s="1008"/>
      <c r="D1" s="1008"/>
      <c r="E1" s="1008"/>
      <c r="F1" s="1008"/>
      <c r="G1" s="1008"/>
      <c r="H1" s="122"/>
      <c r="I1" s="122"/>
      <c r="J1" s="122"/>
      <c r="K1" s="122"/>
      <c r="L1" s="122"/>
      <c r="M1" s="122"/>
      <c r="N1" s="122"/>
      <c r="O1" s="122"/>
      <c r="P1" s="122"/>
      <c r="Q1" s="122"/>
      <c r="R1" s="122"/>
    </row>
    <row r="2" spans="2:18" s="24" customFormat="1" ht="13.2">
      <c r="B2" s="29"/>
      <c r="C2" s="29"/>
      <c r="D2" s="29"/>
      <c r="E2" s="29"/>
      <c r="F2" s="29"/>
      <c r="H2" s="122"/>
      <c r="I2" s="122"/>
      <c r="J2" s="122"/>
      <c r="K2" s="122"/>
      <c r="L2" s="122"/>
      <c r="M2" s="122"/>
      <c r="N2" s="122"/>
      <c r="O2" s="122"/>
      <c r="P2" s="122"/>
      <c r="Q2" s="122"/>
      <c r="R2" s="122"/>
    </row>
    <row r="3" spans="2:18" s="24" customFormat="1" ht="13.2">
      <c r="B3" s="1002" t="s">
        <v>195</v>
      </c>
      <c r="C3" s="1002"/>
      <c r="D3" s="1002"/>
      <c r="E3" s="1002"/>
      <c r="F3" s="1002"/>
      <c r="G3" s="1002"/>
      <c r="H3" s="122"/>
      <c r="I3" s="122"/>
      <c r="J3" s="122"/>
      <c r="K3" s="122"/>
      <c r="L3" s="122"/>
      <c r="M3" s="122"/>
      <c r="N3" s="122"/>
      <c r="O3" s="122"/>
      <c r="P3" s="122"/>
      <c r="Q3" s="122"/>
      <c r="R3" s="122"/>
    </row>
    <row r="4" spans="2:18" s="24" customFormat="1" ht="13.2">
      <c r="B4" s="1009" t="s">
        <v>602</v>
      </c>
      <c r="C4" s="1009"/>
      <c r="D4" s="1009"/>
      <c r="E4" s="1009"/>
      <c r="F4" s="1009"/>
      <c r="G4" s="1009"/>
      <c r="H4" s="122"/>
      <c r="I4" s="122"/>
      <c r="J4" s="122"/>
      <c r="K4" s="122"/>
      <c r="L4" s="122"/>
      <c r="M4" s="122"/>
      <c r="N4" s="122"/>
      <c r="O4" s="122"/>
      <c r="P4" s="122"/>
      <c r="Q4" s="122"/>
      <c r="R4" s="122"/>
    </row>
    <row r="5" spans="2:18" s="38" customFormat="1" ht="25.5" customHeight="1">
      <c r="B5" s="298" t="s">
        <v>5</v>
      </c>
      <c r="C5" s="298" t="s">
        <v>206</v>
      </c>
      <c r="D5" s="298" t="s">
        <v>6</v>
      </c>
      <c r="E5" s="298" t="s">
        <v>13</v>
      </c>
      <c r="F5" s="298" t="s">
        <v>207</v>
      </c>
      <c r="G5" s="298" t="s">
        <v>208</v>
      </c>
      <c r="H5" s="299"/>
      <c r="I5" s="231"/>
      <c r="J5" s="231"/>
      <c r="K5" s="231"/>
      <c r="L5" s="231"/>
      <c r="M5" s="231"/>
      <c r="N5" s="231"/>
      <c r="O5" s="131"/>
      <c r="P5" s="131"/>
      <c r="Q5" s="131"/>
      <c r="R5" s="131"/>
    </row>
    <row r="6" spans="2:18" s="38" customFormat="1" ht="15.75" customHeight="1">
      <c r="B6" s="621" t="s">
        <v>209</v>
      </c>
      <c r="C6" s="830">
        <v>146.63</v>
      </c>
      <c r="D6" s="830">
        <v>835.38</v>
      </c>
      <c r="E6" s="830">
        <v>851.95</v>
      </c>
      <c r="F6" s="830">
        <v>130.06</v>
      </c>
      <c r="G6" s="831">
        <f t="shared" ref="G6:G15" si="0">+F6/E6</f>
        <v>0.15266154117025646</v>
      </c>
      <c r="H6" s="622"/>
      <c r="I6" s="300"/>
      <c r="J6" s="231"/>
      <c r="K6" s="231"/>
      <c r="L6" s="231"/>
      <c r="M6" s="231"/>
      <c r="N6" s="231"/>
      <c r="O6" s="131"/>
      <c r="P6" s="131"/>
      <c r="Q6" s="131"/>
      <c r="R6" s="131"/>
    </row>
    <row r="7" spans="2:18" s="38" customFormat="1" ht="15.75" customHeight="1">
      <c r="B7" s="621" t="s">
        <v>210</v>
      </c>
      <c r="C7" s="830">
        <v>130.05799999999999</v>
      </c>
      <c r="D7" s="830">
        <v>888.16300000000001</v>
      </c>
      <c r="E7" s="830">
        <v>883.69299999999998</v>
      </c>
      <c r="F7" s="830">
        <v>134.52799999999999</v>
      </c>
      <c r="G7" s="831">
        <f t="shared" si="0"/>
        <v>0.15223386402291292</v>
      </c>
      <c r="H7" s="622"/>
      <c r="I7" s="237"/>
      <c r="J7" s="231"/>
      <c r="K7" s="231"/>
      <c r="L7" s="231"/>
      <c r="M7" s="231"/>
      <c r="N7" s="231"/>
      <c r="O7" s="131"/>
      <c r="P7" s="131"/>
      <c r="Q7" s="131"/>
      <c r="R7" s="131"/>
    </row>
    <row r="8" spans="2:18" s="38" customFormat="1" ht="15.75" customHeight="1">
      <c r="B8" s="621" t="s">
        <v>211</v>
      </c>
      <c r="C8" s="830">
        <v>134.52799999999999</v>
      </c>
      <c r="D8" s="830">
        <v>867.96600000000001</v>
      </c>
      <c r="E8" s="830">
        <v>864.69399999999996</v>
      </c>
      <c r="F8" s="830">
        <v>137.80000000000001</v>
      </c>
      <c r="G8" s="831">
        <f t="shared" si="0"/>
        <v>0.1593627341001557</v>
      </c>
      <c r="H8" s="622"/>
      <c r="I8" s="237"/>
      <c r="J8" s="231"/>
      <c r="K8" s="231"/>
      <c r="L8" s="231"/>
      <c r="M8" s="231"/>
      <c r="N8" s="231"/>
      <c r="O8" s="131"/>
      <c r="P8" s="131"/>
      <c r="Q8" s="131"/>
      <c r="R8" s="131"/>
    </row>
    <row r="9" spans="2:18" s="38" customFormat="1" ht="15.75" customHeight="1">
      <c r="B9" s="621" t="s">
        <v>70</v>
      </c>
      <c r="C9" s="830">
        <v>133.41</v>
      </c>
      <c r="D9" s="830">
        <v>990.47</v>
      </c>
      <c r="E9" s="830">
        <v>948.85</v>
      </c>
      <c r="F9" s="830">
        <v>175.03</v>
      </c>
      <c r="G9" s="831">
        <f t="shared" si="0"/>
        <v>0.18446540549085735</v>
      </c>
      <c r="H9" s="622"/>
      <c r="I9" s="254"/>
      <c r="J9" s="231"/>
      <c r="K9" s="231"/>
      <c r="L9" s="231"/>
      <c r="M9" s="231"/>
      <c r="N9" s="231"/>
      <c r="O9" s="131"/>
      <c r="P9" s="131"/>
      <c r="Q9" s="131"/>
      <c r="R9" s="131"/>
    </row>
    <row r="10" spans="2:18" s="38" customFormat="1" ht="15.75" customHeight="1">
      <c r="B10" s="621" t="s">
        <v>138</v>
      </c>
      <c r="C10" s="830">
        <v>174.77</v>
      </c>
      <c r="D10" s="830">
        <v>1015.57</v>
      </c>
      <c r="E10" s="830">
        <v>980.58</v>
      </c>
      <c r="F10" s="830">
        <v>209.77</v>
      </c>
      <c r="G10" s="831">
        <f t="shared" si="0"/>
        <v>0.21392441208264495</v>
      </c>
      <c r="H10" s="622"/>
      <c r="I10" s="254"/>
      <c r="J10" s="301"/>
      <c r="K10" s="301"/>
      <c r="L10" s="301"/>
      <c r="M10" s="231"/>
      <c r="N10" s="231"/>
      <c r="O10" s="131"/>
      <c r="P10" s="131"/>
      <c r="Q10" s="131"/>
      <c r="R10" s="131"/>
    </row>
    <row r="11" spans="2:18" s="38" customFormat="1" ht="15.75" customHeight="1">
      <c r="B11" s="623" t="s">
        <v>137</v>
      </c>
      <c r="C11" s="830">
        <v>209.73</v>
      </c>
      <c r="D11" s="830">
        <v>972.21</v>
      </c>
      <c r="E11" s="830">
        <v>968.01</v>
      </c>
      <c r="F11" s="351">
        <v>213.93</v>
      </c>
      <c r="G11" s="831">
        <f t="shared" si="0"/>
        <v>0.22099978306009235</v>
      </c>
      <c r="H11" s="622"/>
      <c r="J11" s="283"/>
      <c r="K11" s="283"/>
      <c r="M11" s="283"/>
      <c r="N11" s="283"/>
      <c r="O11" s="284"/>
      <c r="P11" s="624"/>
      <c r="Q11" s="131"/>
      <c r="R11" s="131"/>
    </row>
    <row r="12" spans="2:18" s="150" customFormat="1" ht="15.75" customHeight="1">
      <c r="B12" s="175" t="s">
        <v>478</v>
      </c>
      <c r="C12" s="830">
        <v>311.48</v>
      </c>
      <c r="D12" s="830">
        <v>1123.4100000000001</v>
      </c>
      <c r="E12" s="830">
        <v>1084.1400000000001</v>
      </c>
      <c r="F12" s="830">
        <v>350.46</v>
      </c>
      <c r="G12" s="831">
        <f t="shared" si="0"/>
        <v>0.32326083347169182</v>
      </c>
      <c r="H12" s="252"/>
      <c r="K12" s="237"/>
      <c r="O12" s="388"/>
      <c r="P12" s="388"/>
      <c r="Q12" s="151"/>
      <c r="R12" s="151"/>
    </row>
    <row r="13" spans="2:18" s="150" customFormat="1" ht="15.75" customHeight="1">
      <c r="B13" s="175" t="s">
        <v>580</v>
      </c>
      <c r="C13" s="830">
        <v>351.45</v>
      </c>
      <c r="D13" s="830">
        <v>1077.98</v>
      </c>
      <c r="E13" s="830">
        <v>1090.1400000000001</v>
      </c>
      <c r="F13" s="830">
        <v>339.3</v>
      </c>
      <c r="G13" s="831">
        <f t="shared" si="0"/>
        <v>0.31124442732126145</v>
      </c>
      <c r="H13" s="622"/>
      <c r="I13" s="562"/>
      <c r="J13" s="562"/>
      <c r="K13" s="562"/>
      <c r="L13" s="609"/>
      <c r="M13" s="609"/>
      <c r="N13" s="609"/>
      <c r="O13" s="1166"/>
      <c r="P13" s="1167"/>
      <c r="Q13" s="151"/>
      <c r="R13" s="151"/>
    </row>
    <row r="14" spans="2:18" s="150" customFormat="1" ht="15.75" customHeight="1">
      <c r="B14" s="623" t="s">
        <v>581</v>
      </c>
      <c r="C14" s="830">
        <v>339.3</v>
      </c>
      <c r="D14" s="830">
        <v>1122.69</v>
      </c>
      <c r="E14" s="830">
        <v>1133.24</v>
      </c>
      <c r="F14" s="830">
        <v>328.75</v>
      </c>
      <c r="G14" s="831">
        <f t="shared" si="0"/>
        <v>0.29009741978751191</v>
      </c>
      <c r="H14" s="622"/>
      <c r="I14" s="562"/>
      <c r="J14" s="562"/>
      <c r="K14" s="562"/>
      <c r="L14" s="875"/>
      <c r="M14" s="875"/>
      <c r="N14" s="875"/>
      <c r="O14" s="875"/>
      <c r="P14" s="876"/>
      <c r="Q14" s="151"/>
      <c r="R14" s="151"/>
    </row>
    <row r="15" spans="2:18" s="38" customFormat="1" ht="15.75" customHeight="1">
      <c r="B15" s="623" t="s">
        <v>582</v>
      </c>
      <c r="C15" s="830">
        <v>328.75</v>
      </c>
      <c r="D15" s="830">
        <v>1105.1400000000001</v>
      </c>
      <c r="E15" s="830">
        <v>1134.97</v>
      </c>
      <c r="F15" s="830">
        <v>298.92</v>
      </c>
      <c r="G15" s="831">
        <f t="shared" si="0"/>
        <v>0.26337260015683234</v>
      </c>
      <c r="H15" s="252"/>
      <c r="I15" s="656"/>
      <c r="J15" s="657"/>
      <c r="K15" s="237"/>
      <c r="L15" s="231"/>
      <c r="M15" s="231"/>
      <c r="N15" s="231"/>
      <c r="O15" s="131"/>
      <c r="P15" s="131"/>
      <c r="Q15" s="131"/>
      <c r="R15" s="131"/>
    </row>
    <row r="16" spans="2:18" s="38" customFormat="1" ht="15.75" customHeight="1">
      <c r="B16" s="1168" t="s">
        <v>178</v>
      </c>
      <c r="C16" s="1168"/>
      <c r="D16" s="1168"/>
      <c r="E16" s="1168"/>
      <c r="F16" s="1168"/>
      <c r="G16" s="1168"/>
      <c r="H16" s="151"/>
      <c r="I16" s="388"/>
      <c r="K16" s="151"/>
      <c r="L16" s="151"/>
      <c r="M16" s="151"/>
      <c r="N16" s="151"/>
      <c r="O16" s="131"/>
      <c r="P16" s="131"/>
      <c r="Q16" s="131"/>
      <c r="R16" s="131"/>
    </row>
    <row r="17" spans="2:18" s="38" customFormat="1" ht="24" customHeight="1">
      <c r="B17" s="1169"/>
      <c r="C17" s="1169"/>
      <c r="D17" s="1169"/>
      <c r="E17" s="1169"/>
      <c r="F17" s="1169"/>
      <c r="G17" s="1169"/>
      <c r="H17" s="151"/>
      <c r="I17" s="388"/>
      <c r="K17" s="151"/>
      <c r="L17" s="151"/>
      <c r="M17" s="151"/>
      <c r="N17" s="151"/>
      <c r="O17" s="131"/>
      <c r="P17" s="131"/>
      <c r="Q17" s="131"/>
      <c r="R17" s="131"/>
    </row>
    <row r="18" spans="2:18" s="38" customFormat="1" ht="15.75" customHeight="1">
      <c r="B18" s="302"/>
      <c r="C18" s="302"/>
      <c r="D18" s="302"/>
      <c r="E18" s="302"/>
      <c r="F18" s="302"/>
      <c r="G18" s="302"/>
      <c r="H18" s="151"/>
      <c r="J18" s="151"/>
      <c r="K18" s="151"/>
      <c r="L18" s="151"/>
      <c r="M18" s="151"/>
      <c r="N18" s="151"/>
      <c r="O18" s="131"/>
      <c r="P18" s="131"/>
      <c r="Q18" s="131"/>
      <c r="R18" s="131"/>
    </row>
    <row r="19" spans="2:18" ht="13.2">
      <c r="C19" s="15"/>
      <c r="D19" s="15"/>
      <c r="E19" s="15"/>
      <c r="F19" s="15"/>
      <c r="G19" s="303"/>
      <c r="H19" s="155"/>
    </row>
    <row r="20" spans="2:18" ht="15" customHeight="1">
      <c r="G20" s="9"/>
      <c r="H20" s="143"/>
    </row>
    <row r="21" spans="2:18" ht="9.75" customHeight="1">
      <c r="G21" s="9"/>
      <c r="H21" s="143"/>
    </row>
    <row r="22" spans="2:18" ht="15" customHeight="1">
      <c r="G22" s="8"/>
    </row>
    <row r="23" spans="2:18" ht="15" customHeight="1">
      <c r="G23" s="8"/>
    </row>
    <row r="24" spans="2:18" ht="15" customHeight="1">
      <c r="G24" s="304"/>
      <c r="H24" s="305"/>
    </row>
    <row r="25" spans="2:18" ht="15" customHeight="1">
      <c r="G25" s="10"/>
      <c r="H25" s="305"/>
      <c r="I25" s="306"/>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32"/>
      <c r="I31" s="232"/>
      <c r="J31" s="232"/>
      <c r="K31" s="232"/>
      <c r="L31" s="232"/>
      <c r="M31" s="232"/>
    </row>
    <row r="32" spans="2:18" ht="15" customHeight="1">
      <c r="G32" s="10"/>
      <c r="H32" s="232"/>
      <c r="I32" s="232"/>
      <c r="J32" s="307"/>
      <c r="K32" s="232"/>
      <c r="L32" s="232"/>
      <c r="M32" s="232"/>
    </row>
    <row r="33" spans="2:13" ht="15" customHeight="1">
      <c r="G33" s="10"/>
      <c r="H33" s="232"/>
      <c r="I33" s="232"/>
      <c r="J33" s="232"/>
      <c r="K33" s="232"/>
      <c r="L33" s="232"/>
      <c r="M33" s="232"/>
    </row>
    <row r="34" spans="2:13" ht="15" customHeight="1">
      <c r="H34" s="308"/>
      <c r="I34" s="309"/>
      <c r="J34" s="309"/>
      <c r="K34" s="309"/>
      <c r="L34" s="309"/>
      <c r="M34" s="310"/>
    </row>
    <row r="35" spans="2:13" ht="12" customHeight="1">
      <c r="B35" s="1" t="s">
        <v>522</v>
      </c>
    </row>
    <row r="36" spans="2:13" ht="14.25" customHeight="1"/>
    <row r="37" spans="2:13" ht="14.25" customHeight="1">
      <c r="B37" s="1000"/>
      <c r="C37" s="1165"/>
      <c r="D37" s="1165"/>
      <c r="E37" s="1165"/>
      <c r="F37" s="1165"/>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8"/>
      <c r="I47" s="128"/>
      <c r="J47" s="128"/>
      <c r="K47" s="128"/>
      <c r="L47" s="128"/>
    </row>
  </sheetData>
  <mergeCells count="7">
    <mergeCell ref="B37:F37"/>
    <mergeCell ref="B1:G1"/>
    <mergeCell ref="B3:G3"/>
    <mergeCell ref="B4:G4"/>
    <mergeCell ref="O13:P13"/>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pageSetUpPr fitToPage="1"/>
  </sheetPr>
  <dimension ref="B2:L26"/>
  <sheetViews>
    <sheetView zoomScaleNormal="100" workbookViewId="0">
      <selection activeCell="D27" sqref="D27"/>
    </sheetView>
  </sheetViews>
  <sheetFormatPr baseColWidth="10" defaultRowHeight="17.399999999999999"/>
  <cols>
    <col min="1" max="1" width="1.4609375" customWidth="1"/>
    <col min="2" max="2" width="12.23046875" customWidth="1"/>
    <col min="3" max="9" width="6.921875" customWidth="1"/>
  </cols>
  <sheetData>
    <row r="2" spans="2:9">
      <c r="B2" s="1014" t="s">
        <v>368</v>
      </c>
      <c r="C2" s="1014"/>
      <c r="D2" s="1014"/>
      <c r="E2" s="1014"/>
      <c r="F2" s="1014"/>
      <c r="G2" s="1014"/>
      <c r="H2" s="1014"/>
      <c r="I2" s="1014"/>
    </row>
    <row r="3" spans="2:9" ht="18" customHeight="1">
      <c r="B3" s="1015" t="s">
        <v>196</v>
      </c>
      <c r="C3" s="1015"/>
      <c r="D3" s="1015"/>
      <c r="E3" s="1015"/>
      <c r="F3" s="1015"/>
      <c r="G3" s="1015"/>
      <c r="H3" s="1015"/>
      <c r="I3" s="1015"/>
    </row>
    <row r="4" spans="2:9" ht="18" customHeight="1">
      <c r="B4" s="1016" t="s">
        <v>615</v>
      </c>
      <c r="C4" s="1016"/>
      <c r="D4" s="1016"/>
      <c r="E4" s="1016"/>
      <c r="F4" s="1016"/>
      <c r="G4" s="1016"/>
      <c r="H4" s="1016"/>
      <c r="I4" s="1016"/>
    </row>
    <row r="5" spans="2:9">
      <c r="B5" s="1013"/>
      <c r="C5" s="1013"/>
      <c r="D5" s="1013"/>
      <c r="E5" s="1013"/>
      <c r="F5" s="1013"/>
      <c r="G5" s="1013"/>
    </row>
    <row r="6" spans="2:9" ht="56.25" customHeight="1">
      <c r="B6" s="881" t="s">
        <v>5</v>
      </c>
      <c r="C6" s="879" t="s">
        <v>72</v>
      </c>
      <c r="D6" s="879" t="s">
        <v>90</v>
      </c>
      <c r="E6" s="879" t="s">
        <v>212</v>
      </c>
      <c r="F6" s="879" t="s">
        <v>9</v>
      </c>
      <c r="G6" s="879" t="s">
        <v>71</v>
      </c>
      <c r="H6" s="880" t="s">
        <v>131</v>
      </c>
      <c r="I6" s="880" t="s">
        <v>583</v>
      </c>
    </row>
    <row r="7" spans="2:9">
      <c r="B7" s="1171" t="s">
        <v>584</v>
      </c>
      <c r="C7" s="1011"/>
      <c r="D7" s="1011"/>
      <c r="E7" s="1011"/>
      <c r="F7" s="1011"/>
      <c r="G7" s="1011"/>
      <c r="H7" s="1011"/>
      <c r="I7" s="1172"/>
    </row>
    <row r="8" spans="2:9" ht="15.75" customHeight="1">
      <c r="B8" s="311" t="s">
        <v>132</v>
      </c>
      <c r="C8" s="816">
        <v>339.3</v>
      </c>
      <c r="D8" s="816">
        <v>54.37</v>
      </c>
      <c r="E8" s="816">
        <v>7.31</v>
      </c>
      <c r="F8" s="816">
        <v>2.38</v>
      </c>
      <c r="G8" s="816">
        <v>1.47</v>
      </c>
      <c r="H8" s="816">
        <v>222.53</v>
      </c>
      <c r="I8" s="816">
        <v>116.78</v>
      </c>
    </row>
    <row r="9" spans="2:9" ht="15.75" customHeight="1">
      <c r="B9" s="311" t="s">
        <v>6</v>
      </c>
      <c r="C9" s="816">
        <v>1122.69</v>
      </c>
      <c r="D9" s="816">
        <v>366.29</v>
      </c>
      <c r="E9" s="816">
        <v>101</v>
      </c>
      <c r="F9" s="816">
        <v>51</v>
      </c>
      <c r="G9" s="816">
        <v>35.81</v>
      </c>
      <c r="H9" s="816">
        <v>257.33</v>
      </c>
      <c r="I9" s="816">
        <v>865.36</v>
      </c>
    </row>
    <row r="10" spans="2:9" ht="15.75" customHeight="1">
      <c r="B10" s="311" t="s">
        <v>128</v>
      </c>
      <c r="C10" s="816">
        <v>163.84</v>
      </c>
      <c r="D10" s="816">
        <v>0.89</v>
      </c>
      <c r="E10" s="816">
        <v>1</v>
      </c>
      <c r="F10" s="816">
        <v>0.01</v>
      </c>
      <c r="G10" s="816">
        <v>0.04</v>
      </c>
      <c r="H10" s="816">
        <v>5</v>
      </c>
      <c r="I10" s="816">
        <v>158.84</v>
      </c>
    </row>
    <row r="11" spans="2:9" ht="15.75" customHeight="1">
      <c r="B11" s="311" t="s">
        <v>13</v>
      </c>
      <c r="C11" s="816">
        <v>1133.24</v>
      </c>
      <c r="D11" s="816">
        <v>308.75</v>
      </c>
      <c r="E11" s="816">
        <v>66.5</v>
      </c>
      <c r="F11" s="816">
        <v>13.8</v>
      </c>
      <c r="G11" s="816">
        <v>6.2</v>
      </c>
      <c r="H11" s="816">
        <v>275</v>
      </c>
      <c r="I11" s="816">
        <v>858.24</v>
      </c>
    </row>
    <row r="12" spans="2:9" ht="15.75" customHeight="1">
      <c r="B12" s="311" t="s">
        <v>113</v>
      </c>
      <c r="C12" s="816">
        <v>172.38</v>
      </c>
      <c r="D12" s="816">
        <v>53.34</v>
      </c>
      <c r="E12" s="816">
        <v>35</v>
      </c>
      <c r="F12" s="816">
        <v>35</v>
      </c>
      <c r="G12" s="816">
        <v>29.5</v>
      </c>
      <c r="H12" s="816">
        <v>0.02</v>
      </c>
      <c r="I12" s="816">
        <v>172.36</v>
      </c>
    </row>
    <row r="13" spans="2:9" ht="15.75" customHeight="1">
      <c r="B13" s="312" t="s">
        <v>134</v>
      </c>
      <c r="C13" s="816">
        <v>328.75</v>
      </c>
      <c r="D13" s="816">
        <v>59.45</v>
      </c>
      <c r="E13" s="816">
        <v>7.81</v>
      </c>
      <c r="F13" s="816">
        <v>4.58</v>
      </c>
      <c r="G13" s="816">
        <v>1.61</v>
      </c>
      <c r="H13" s="816">
        <v>209.84</v>
      </c>
      <c r="I13" s="816">
        <v>118.92</v>
      </c>
    </row>
    <row r="14" spans="2:9" ht="15.75" customHeight="1">
      <c r="B14" s="1171" t="s">
        <v>587</v>
      </c>
      <c r="C14" s="1011"/>
      <c r="D14" s="1011"/>
      <c r="E14" s="1011"/>
      <c r="F14" s="1011"/>
      <c r="G14" s="1011"/>
      <c r="H14" s="1011"/>
      <c r="I14" s="1172"/>
    </row>
    <row r="15" spans="2:9" ht="15.75" customHeight="1">
      <c r="B15" s="311" t="s">
        <v>132</v>
      </c>
      <c r="C15" s="816">
        <v>328.75</v>
      </c>
      <c r="D15" s="816">
        <v>59.45</v>
      </c>
      <c r="E15" s="816">
        <v>7.81</v>
      </c>
      <c r="F15" s="816">
        <v>4.58</v>
      </c>
      <c r="G15" s="816">
        <v>1.61</v>
      </c>
      <c r="H15" s="816">
        <v>209.84</v>
      </c>
      <c r="I15" s="816">
        <v>118.92</v>
      </c>
    </row>
    <row r="16" spans="2:9" ht="15.75" customHeight="1">
      <c r="B16" s="312" t="s">
        <v>6</v>
      </c>
      <c r="C16" s="816">
        <v>1105.1400000000001</v>
      </c>
      <c r="D16" s="816">
        <v>352.44</v>
      </c>
      <c r="E16" s="816">
        <v>101</v>
      </c>
      <c r="F16" s="816">
        <v>50</v>
      </c>
      <c r="G16" s="816">
        <v>34</v>
      </c>
      <c r="H16" s="816">
        <v>254</v>
      </c>
      <c r="I16" s="816">
        <v>851.14</v>
      </c>
    </row>
    <row r="17" spans="2:12" ht="15.75" customHeight="1">
      <c r="B17" s="312" t="s">
        <v>128</v>
      </c>
      <c r="C17" s="816">
        <v>167.83</v>
      </c>
      <c r="D17" s="816">
        <v>1.27</v>
      </c>
      <c r="E17" s="816">
        <v>1</v>
      </c>
      <c r="F17" s="816">
        <v>0.01</v>
      </c>
      <c r="G17" s="816">
        <v>0.02</v>
      </c>
      <c r="H17" s="816">
        <v>7</v>
      </c>
      <c r="I17" s="816">
        <v>160.83000000000001</v>
      </c>
    </row>
    <row r="18" spans="2:12" ht="15.75" customHeight="1">
      <c r="B18" s="312" t="s">
        <v>13</v>
      </c>
      <c r="C18" s="816">
        <v>1134.97</v>
      </c>
      <c r="D18" s="816">
        <v>307.48</v>
      </c>
      <c r="E18" s="816">
        <v>69.5</v>
      </c>
      <c r="F18" s="816">
        <v>15</v>
      </c>
      <c r="G18" s="816">
        <v>6.4</v>
      </c>
      <c r="H18" s="816">
        <v>279</v>
      </c>
      <c r="I18" s="816">
        <v>855.97</v>
      </c>
    </row>
    <row r="19" spans="2:12" ht="15.75" customHeight="1">
      <c r="B19" s="312" t="s">
        <v>113</v>
      </c>
      <c r="C19" s="816">
        <v>170.84</v>
      </c>
      <c r="D19" s="816">
        <v>54.61</v>
      </c>
      <c r="E19" s="816">
        <v>34</v>
      </c>
      <c r="F19" s="816">
        <v>33.5</v>
      </c>
      <c r="G19" s="816">
        <v>28</v>
      </c>
      <c r="H19" s="816">
        <v>0.02</v>
      </c>
      <c r="I19" s="816">
        <v>170.82</v>
      </c>
      <c r="J19" s="313"/>
      <c r="K19" s="313"/>
      <c r="L19" s="313"/>
    </row>
    <row r="20" spans="2:12" ht="15.75" customHeight="1">
      <c r="B20" s="312" t="s">
        <v>134</v>
      </c>
      <c r="C20" s="816">
        <v>298.92</v>
      </c>
      <c r="D20" s="816">
        <v>51.07</v>
      </c>
      <c r="E20" s="816">
        <v>6.31</v>
      </c>
      <c r="F20" s="816">
        <v>6.09</v>
      </c>
      <c r="G20" s="816">
        <v>1.23</v>
      </c>
      <c r="H20" s="816">
        <v>191.82</v>
      </c>
      <c r="I20" s="816">
        <v>107.1</v>
      </c>
    </row>
    <row r="21" spans="2:12">
      <c r="B21" s="14" t="s">
        <v>371</v>
      </c>
      <c r="C21" s="14"/>
      <c r="D21" s="14"/>
      <c r="E21" s="14"/>
      <c r="F21" s="14"/>
      <c r="G21" s="14"/>
      <c r="H21" s="14"/>
    </row>
    <row r="22" spans="2:12" ht="31.5" customHeight="1">
      <c r="B22" s="1170"/>
      <c r="C22" s="1170"/>
      <c r="D22" s="1170"/>
      <c r="E22" s="1170"/>
      <c r="F22" s="1170"/>
      <c r="G22" s="1170"/>
      <c r="H22" s="1170"/>
    </row>
    <row r="23" spans="2:12">
      <c r="C23" s="314"/>
      <c r="D23" s="314"/>
      <c r="E23" s="314"/>
      <c r="F23" s="314"/>
      <c r="G23" s="314"/>
    </row>
    <row r="24" spans="2:12">
      <c r="C24" s="538"/>
    </row>
    <row r="25" spans="2:12">
      <c r="C25" s="538"/>
    </row>
    <row r="26" spans="2:12">
      <c r="C26" s="538"/>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5" tint="0.59999389629810485"/>
    <pageSetUpPr fitToPage="1"/>
  </sheetPr>
  <dimension ref="B1:M41"/>
  <sheetViews>
    <sheetView zoomScaleNormal="100" workbookViewId="0">
      <selection sqref="A1:E36"/>
    </sheetView>
  </sheetViews>
  <sheetFormatPr baseColWidth="10" defaultColWidth="10.921875" defaultRowHeight="13.2"/>
  <cols>
    <col min="1" max="1" width="1.61328125" style="81" customWidth="1"/>
    <col min="2" max="5" width="14.07421875" style="81" customWidth="1"/>
    <col min="6" max="8" width="10.921875" style="81" customWidth="1"/>
    <col min="9" max="16384" width="10.921875" style="81"/>
  </cols>
  <sheetData>
    <row r="1" spans="2:13" s="30" customFormat="1" ht="15" customHeight="1">
      <c r="B1" s="1014" t="s">
        <v>45</v>
      </c>
      <c r="C1" s="1014"/>
      <c r="D1" s="1014"/>
      <c r="E1" s="1014"/>
    </row>
    <row r="2" spans="2:13" s="30" customFormat="1" ht="15" customHeight="1">
      <c r="B2" s="31"/>
      <c r="C2" s="31"/>
      <c r="D2" s="31"/>
      <c r="E2" s="31"/>
    </row>
    <row r="3" spans="2:13" s="30" customFormat="1" ht="34.5" customHeight="1">
      <c r="B3" s="1015" t="s">
        <v>503</v>
      </c>
      <c r="C3" s="1015"/>
      <c r="D3" s="1015"/>
      <c r="E3" s="1015"/>
    </row>
    <row r="4" spans="2:13" s="30" customFormat="1" ht="15" customHeight="1">
      <c r="B4" s="1014" t="s">
        <v>471</v>
      </c>
      <c r="C4" s="1014"/>
      <c r="D4" s="1014"/>
      <c r="E4" s="1014"/>
    </row>
    <row r="5" spans="2:13" s="30" customFormat="1" ht="30.75" customHeight="1">
      <c r="B5" s="315" t="s">
        <v>475</v>
      </c>
      <c r="C5" s="316" t="s">
        <v>430</v>
      </c>
      <c r="D5" s="316" t="s">
        <v>431</v>
      </c>
      <c r="E5" s="316" t="s">
        <v>214</v>
      </c>
    </row>
    <row r="6" spans="2:13" s="30" customFormat="1" ht="15.75" customHeight="1">
      <c r="B6" s="109" t="s">
        <v>69</v>
      </c>
      <c r="C6" s="612">
        <v>102.54600000000001</v>
      </c>
      <c r="D6" s="645">
        <v>1379.6980000000001</v>
      </c>
      <c r="E6" s="612">
        <v>134.54430206931522</v>
      </c>
    </row>
    <row r="7" spans="2:13" s="30" customFormat="1" ht="15.75" customHeight="1">
      <c r="B7" s="109" t="s">
        <v>63</v>
      </c>
      <c r="C7" s="612">
        <v>110.233</v>
      </c>
      <c r="D7" s="645">
        <v>1413.644</v>
      </c>
      <c r="E7" s="612">
        <v>128.24145219671061</v>
      </c>
    </row>
    <row r="8" spans="2:13" s="30" customFormat="1" ht="15.75" customHeight="1">
      <c r="B8" s="109" t="s">
        <v>65</v>
      </c>
      <c r="C8" s="612">
        <v>106.34699999999999</v>
      </c>
      <c r="D8" s="645">
        <v>1411.057</v>
      </c>
      <c r="E8" s="612">
        <v>132.68423180719719</v>
      </c>
      <c r="F8" s="317"/>
      <c r="G8" s="317"/>
      <c r="H8" s="317"/>
    </row>
    <row r="9" spans="2:13" s="30" customFormat="1" ht="15.75" customHeight="1">
      <c r="B9" s="109" t="s">
        <v>70</v>
      </c>
      <c r="C9" s="612">
        <v>92.378</v>
      </c>
      <c r="D9" s="645">
        <v>1115.732</v>
      </c>
      <c r="E9" s="612">
        <v>120.77897334863279</v>
      </c>
      <c r="F9" s="317"/>
      <c r="G9" s="317"/>
      <c r="H9" s="317"/>
    </row>
    <row r="10" spans="2:13" s="30" customFormat="1" ht="15.75" customHeight="1">
      <c r="B10" s="109" t="s">
        <v>111</v>
      </c>
      <c r="C10" s="612">
        <v>117.6</v>
      </c>
      <c r="D10" s="645">
        <v>1517.8920000000001</v>
      </c>
      <c r="E10" s="612">
        <v>129.07244897959185</v>
      </c>
      <c r="F10" s="317"/>
      <c r="G10" s="317"/>
      <c r="H10" s="317"/>
    </row>
    <row r="11" spans="2:13" s="30" customFormat="1" ht="15.75" customHeight="1">
      <c r="B11" s="109" t="s">
        <v>163</v>
      </c>
      <c r="C11" s="613">
        <v>92.536000000000001</v>
      </c>
      <c r="D11" s="645">
        <v>1149.0391</v>
      </c>
      <c r="E11" s="612">
        <v>124.1721167977868</v>
      </c>
      <c r="F11" s="317"/>
      <c r="G11" s="317"/>
      <c r="H11" s="317"/>
    </row>
    <row r="12" spans="2:13" ht="15.75" customHeight="1">
      <c r="B12" s="109" t="s">
        <v>381</v>
      </c>
      <c r="C12" s="613">
        <v>86.421000000000006</v>
      </c>
      <c r="D12" s="645">
        <v>1039.675</v>
      </c>
      <c r="E12" s="612">
        <v>120.30351419215236</v>
      </c>
      <c r="F12" s="317"/>
      <c r="G12" s="681"/>
      <c r="H12" s="317"/>
      <c r="I12" s="53"/>
      <c r="J12" s="318"/>
      <c r="K12" s="318"/>
      <c r="L12" s="319"/>
      <c r="M12" s="53"/>
    </row>
    <row r="13" spans="2:13" ht="15.75" customHeight="1">
      <c r="B13" s="109" t="s">
        <v>480</v>
      </c>
      <c r="C13" s="613">
        <v>81.597999999999999</v>
      </c>
      <c r="D13" s="645">
        <v>1087.9098671827173</v>
      </c>
      <c r="E13" s="613">
        <v>133.32555542816215</v>
      </c>
      <c r="F13" s="317"/>
      <c r="G13" s="317"/>
      <c r="H13" s="317"/>
      <c r="I13" s="53"/>
      <c r="J13" s="318"/>
      <c r="K13" s="318"/>
      <c r="L13" s="319"/>
      <c r="M13" s="53"/>
    </row>
    <row r="14" spans="2:13" ht="15.75" customHeight="1">
      <c r="B14" s="109" t="s">
        <v>543</v>
      </c>
      <c r="C14" s="613">
        <v>73.856999999999999</v>
      </c>
      <c r="D14" s="645">
        <v>951.06949999999995</v>
      </c>
      <c r="E14" s="613">
        <f>D14/C14*10</f>
        <v>128.77174810782998</v>
      </c>
      <c r="F14" s="317"/>
      <c r="G14" s="317"/>
      <c r="H14" s="317"/>
      <c r="I14" s="53"/>
      <c r="J14" s="318"/>
      <c r="K14" s="318"/>
      <c r="L14" s="319"/>
      <c r="M14" s="53"/>
    </row>
    <row r="15" spans="2:13" ht="29.25" customHeight="1">
      <c r="B15" s="1175" t="s">
        <v>562</v>
      </c>
      <c r="C15" s="1175"/>
      <c r="D15" s="1175"/>
      <c r="E15" s="1175"/>
      <c r="F15" s="61"/>
      <c r="G15" s="61"/>
      <c r="H15" s="61"/>
      <c r="I15" s="61"/>
      <c r="J15" s="61"/>
      <c r="K15" s="61"/>
      <c r="L15" s="61"/>
    </row>
    <row r="16" spans="2:13" ht="12.75" customHeight="1">
      <c r="B16" s="1113"/>
      <c r="C16" s="1113"/>
      <c r="D16" s="1113"/>
      <c r="E16" s="1113"/>
      <c r="G16" s="681"/>
      <c r="H16" s="320"/>
    </row>
    <row r="17" spans="7:7" ht="12.75" customHeight="1"/>
    <row r="18" spans="7:7" ht="12.75" customHeight="1"/>
    <row r="19" spans="7:7" ht="12.75" customHeight="1"/>
    <row r="20" spans="7:7" ht="12.75" customHeight="1"/>
    <row r="21" spans="7:7" ht="12.75" customHeight="1">
      <c r="G21" s="681"/>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174"/>
      <c r="C34" s="1174"/>
      <c r="D34" s="1174"/>
      <c r="E34" s="1174"/>
    </row>
    <row r="35" spans="2:5" ht="13.2" customHeight="1">
      <c r="B35" s="1174"/>
      <c r="C35" s="1174"/>
      <c r="D35" s="1174"/>
      <c r="E35" s="1174"/>
    </row>
    <row r="36" spans="2:5" ht="23.4" customHeight="1">
      <c r="B36" s="1173" t="s">
        <v>544</v>
      </c>
      <c r="C36" s="1173"/>
      <c r="D36" s="1173"/>
      <c r="E36" s="1173"/>
    </row>
    <row r="37" spans="2:5" ht="12.75" customHeight="1">
      <c r="B37" s="1173"/>
      <c r="C37" s="1173"/>
      <c r="D37" s="1173"/>
      <c r="E37" s="1173"/>
    </row>
    <row r="38" spans="2:5" ht="12.75" customHeight="1"/>
    <row r="39" spans="2:5" ht="12.75" customHeight="1"/>
    <row r="40" spans="2:5" ht="12.75" customHeight="1"/>
    <row r="41" spans="2:5" ht="12.75" customHeight="1"/>
  </sheetData>
  <mergeCells count="8">
    <mergeCell ref="B37:E37"/>
    <mergeCell ref="B36:E36"/>
    <mergeCell ref="B34:E35"/>
    <mergeCell ref="B1:E1"/>
    <mergeCell ref="B3:E3"/>
    <mergeCell ref="B4:E4"/>
    <mergeCell ref="B15:E15"/>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6"/>
  <sheetViews>
    <sheetView topLeftCell="A34" workbookViewId="0">
      <selection activeCell="J23" sqref="J23"/>
    </sheetView>
  </sheetViews>
  <sheetFormatPr baseColWidth="10" defaultColWidth="11.07421875" defaultRowHeight="15" customHeight="1"/>
  <cols>
    <col min="1" max="1" width="6" style="101" customWidth="1"/>
    <col min="2" max="5" width="10.23046875" style="101" customWidth="1"/>
    <col min="6" max="6" width="12.07421875" style="101" customWidth="1"/>
    <col min="7" max="7" width="6.23046875" style="101" customWidth="1"/>
    <col min="8" max="8" width="3.3828125" style="101" customWidth="1"/>
    <col min="9" max="16384" width="11.07421875" style="101"/>
  </cols>
  <sheetData>
    <row r="1" spans="1:8" ht="15" customHeight="1">
      <c r="A1" s="995"/>
      <c r="B1" s="995"/>
      <c r="C1" s="995"/>
      <c r="D1" s="995"/>
      <c r="E1" s="995"/>
      <c r="F1" s="995"/>
      <c r="G1" s="995"/>
    </row>
    <row r="2" spans="1:8" s="87" customFormat="1" ht="15" customHeight="1">
      <c r="A2" s="995" t="s">
        <v>419</v>
      </c>
      <c r="B2" s="995"/>
      <c r="C2" s="995"/>
      <c r="D2" s="995"/>
      <c r="E2" s="995"/>
      <c r="F2" s="995"/>
      <c r="G2" s="995"/>
    </row>
    <row r="3" spans="1:8" s="87" customFormat="1" ht="15" customHeight="1">
      <c r="A3" s="995" t="s">
        <v>375</v>
      </c>
      <c r="B3" s="995"/>
      <c r="C3" s="995"/>
      <c r="D3" s="995"/>
      <c r="E3" s="995"/>
      <c r="F3" s="995"/>
      <c r="G3" s="995"/>
    </row>
    <row r="4" spans="1:8" s="87" customFormat="1" ht="15" customHeight="1">
      <c r="A4" s="91"/>
      <c r="B4" s="91"/>
      <c r="C4" s="91"/>
      <c r="D4" s="91"/>
      <c r="E4" s="91"/>
      <c r="F4" s="91"/>
      <c r="G4" s="91"/>
    </row>
    <row r="5" spans="1:8" s="87" customFormat="1" ht="15" customHeight="1">
      <c r="A5" s="92" t="s">
        <v>29</v>
      </c>
      <c r="B5" s="93" t="s">
        <v>18</v>
      </c>
      <c r="C5" s="93"/>
      <c r="D5" s="93"/>
      <c r="E5" s="93"/>
      <c r="F5" s="93"/>
      <c r="G5" s="94" t="s">
        <v>19</v>
      </c>
      <c r="H5" s="95"/>
    </row>
    <row r="6" spans="1:8" s="87" customFormat="1" ht="11.25" customHeight="1">
      <c r="A6" s="96"/>
      <c r="B6" s="96"/>
      <c r="C6" s="96"/>
      <c r="D6" s="96"/>
      <c r="E6" s="96"/>
      <c r="F6" s="96"/>
      <c r="G6" s="97"/>
    </row>
    <row r="7" spans="1:8" s="87" customFormat="1" ht="15.75" customHeight="1">
      <c r="A7" s="98" t="s">
        <v>434</v>
      </c>
      <c r="B7" s="997" t="s">
        <v>172</v>
      </c>
      <c r="C7" s="997"/>
      <c r="D7" s="997"/>
      <c r="E7" s="997"/>
      <c r="F7" s="997"/>
      <c r="G7" s="153">
        <v>4</v>
      </c>
    </row>
    <row r="8" spans="1:8" s="87" customFormat="1" ht="15.75" customHeight="1">
      <c r="A8" s="98" t="s">
        <v>440</v>
      </c>
      <c r="B8" s="991" t="s">
        <v>85</v>
      </c>
      <c r="C8" s="991"/>
      <c r="D8" s="991"/>
      <c r="E8" s="991"/>
      <c r="F8" s="991"/>
      <c r="G8" s="153">
        <v>5</v>
      </c>
    </row>
    <row r="9" spans="1:8" s="87" customFormat="1" ht="15.75" customHeight="1">
      <c r="A9" s="98" t="s">
        <v>441</v>
      </c>
      <c r="B9" s="996" t="s">
        <v>129</v>
      </c>
      <c r="C9" s="996"/>
      <c r="D9" s="996"/>
      <c r="E9" s="996"/>
      <c r="F9" s="996"/>
      <c r="G9" s="153">
        <v>6</v>
      </c>
    </row>
    <row r="10" spans="1:8" s="87" customFormat="1" ht="15.75" customHeight="1">
      <c r="A10" s="98" t="s">
        <v>442</v>
      </c>
      <c r="B10" s="991" t="s">
        <v>86</v>
      </c>
      <c r="C10" s="991"/>
      <c r="D10" s="991"/>
      <c r="E10" s="991"/>
      <c r="F10" s="991"/>
      <c r="G10" s="153">
        <v>7</v>
      </c>
    </row>
    <row r="11" spans="1:8" s="87" customFormat="1" ht="30" customHeight="1">
      <c r="A11" s="98" t="s">
        <v>435</v>
      </c>
      <c r="B11" s="991" t="s">
        <v>107</v>
      </c>
      <c r="C11" s="991"/>
      <c r="D11" s="991"/>
      <c r="E11" s="991"/>
      <c r="F11" s="991"/>
      <c r="G11" s="153">
        <v>8</v>
      </c>
    </row>
    <row r="12" spans="1:8" s="87" customFormat="1" ht="30" customHeight="1">
      <c r="A12" s="98" t="s">
        <v>436</v>
      </c>
      <c r="B12" s="996" t="s">
        <v>454</v>
      </c>
      <c r="C12" s="996"/>
      <c r="D12" s="996"/>
      <c r="E12" s="996"/>
      <c r="F12" s="996"/>
      <c r="G12" s="153">
        <v>9</v>
      </c>
    </row>
    <row r="13" spans="1:8" s="87" customFormat="1" ht="15.75" customHeight="1">
      <c r="A13" s="98" t="s">
        <v>432</v>
      </c>
      <c r="B13" s="991" t="s">
        <v>104</v>
      </c>
      <c r="C13" s="991"/>
      <c r="D13" s="991"/>
      <c r="E13" s="991"/>
      <c r="F13" s="991"/>
      <c r="G13" s="153">
        <v>10</v>
      </c>
    </row>
    <row r="14" spans="1:8" s="87" customFormat="1" ht="15.75" customHeight="1">
      <c r="A14" s="98" t="s">
        <v>433</v>
      </c>
      <c r="B14" s="992" t="s">
        <v>524</v>
      </c>
      <c r="C14" s="986"/>
      <c r="D14" s="986"/>
      <c r="E14" s="986"/>
      <c r="F14" s="986"/>
      <c r="G14" s="153">
        <v>11</v>
      </c>
      <c r="H14" s="210"/>
    </row>
    <row r="15" spans="1:8" s="87" customFormat="1" ht="15.75" customHeight="1">
      <c r="A15" s="98" t="s">
        <v>390</v>
      </c>
      <c r="B15" s="986" t="s">
        <v>394</v>
      </c>
      <c r="C15" s="986"/>
      <c r="D15" s="986"/>
      <c r="E15" s="986"/>
      <c r="F15" s="986"/>
      <c r="G15" s="153">
        <v>12</v>
      </c>
      <c r="H15" s="210"/>
    </row>
    <row r="16" spans="1:8" s="87" customFormat="1" ht="15.75" customHeight="1">
      <c r="A16" s="98" t="s">
        <v>391</v>
      </c>
      <c r="B16" s="986" t="s">
        <v>395</v>
      </c>
      <c r="C16" s="986"/>
      <c r="D16" s="986"/>
      <c r="E16" s="986"/>
      <c r="F16" s="986"/>
      <c r="G16" s="153">
        <v>13</v>
      </c>
      <c r="H16" s="210"/>
    </row>
    <row r="17" spans="1:10" s="87" customFormat="1" ht="15.75" customHeight="1">
      <c r="A17" s="98" t="s">
        <v>392</v>
      </c>
      <c r="B17" s="986" t="s">
        <v>459</v>
      </c>
      <c r="C17" s="986"/>
      <c r="D17" s="986"/>
      <c r="E17" s="986"/>
      <c r="F17" s="986"/>
      <c r="G17" s="153">
        <v>14</v>
      </c>
      <c r="H17" s="210"/>
    </row>
    <row r="18" spans="1:10" s="87" customFormat="1" ht="15.75" customHeight="1">
      <c r="A18" s="98" t="s">
        <v>393</v>
      </c>
      <c r="B18" s="986" t="s">
        <v>396</v>
      </c>
      <c r="C18" s="986"/>
      <c r="D18" s="986"/>
      <c r="E18" s="986"/>
      <c r="F18" s="986"/>
      <c r="G18" s="153">
        <v>15</v>
      </c>
      <c r="H18" s="210"/>
    </row>
    <row r="19" spans="1:10" s="87" customFormat="1" ht="15.75" customHeight="1">
      <c r="A19" s="98" t="s">
        <v>397</v>
      </c>
      <c r="B19" s="986" t="s">
        <v>399</v>
      </c>
      <c r="C19" s="986"/>
      <c r="D19" s="986"/>
      <c r="E19" s="986"/>
      <c r="F19" s="986"/>
      <c r="G19" s="153">
        <v>16</v>
      </c>
      <c r="H19" s="210"/>
    </row>
    <row r="20" spans="1:10" s="87" customFormat="1" ht="30" customHeight="1">
      <c r="A20" s="98" t="s">
        <v>398</v>
      </c>
      <c r="B20" s="986" t="s">
        <v>400</v>
      </c>
      <c r="C20" s="986"/>
      <c r="D20" s="986"/>
      <c r="E20" s="986"/>
      <c r="F20" s="986"/>
      <c r="G20" s="153">
        <v>17</v>
      </c>
      <c r="H20" s="210"/>
    </row>
    <row r="21" spans="1:10" s="87" customFormat="1" ht="15.75" customHeight="1">
      <c r="A21" s="98" t="s">
        <v>402</v>
      </c>
      <c r="B21" s="986" t="s">
        <v>367</v>
      </c>
      <c r="C21" s="986"/>
      <c r="D21" s="986"/>
      <c r="E21" s="986"/>
      <c r="F21" s="986"/>
      <c r="G21" s="153">
        <v>18</v>
      </c>
      <c r="H21" s="210"/>
    </row>
    <row r="22" spans="1:10" s="87" customFormat="1" ht="15.75" customHeight="1">
      <c r="A22" s="98" t="s">
        <v>437</v>
      </c>
      <c r="B22" s="991" t="s">
        <v>105</v>
      </c>
      <c r="C22" s="991"/>
      <c r="D22" s="991"/>
      <c r="E22" s="991"/>
      <c r="F22" s="991"/>
      <c r="G22" s="153">
        <v>19</v>
      </c>
    </row>
    <row r="23" spans="1:10" s="87" customFormat="1" ht="15.75" customHeight="1">
      <c r="A23" s="98" t="s">
        <v>438</v>
      </c>
      <c r="B23" s="991" t="s">
        <v>15</v>
      </c>
      <c r="C23" s="991"/>
      <c r="D23" s="991"/>
      <c r="E23" s="991"/>
      <c r="F23" s="991"/>
      <c r="G23" s="153">
        <v>20</v>
      </c>
    </row>
    <row r="24" spans="1:10" s="87" customFormat="1" ht="15.75" customHeight="1">
      <c r="A24" s="98" t="s">
        <v>439</v>
      </c>
      <c r="B24" s="991" t="s">
        <v>136</v>
      </c>
      <c r="C24" s="991"/>
      <c r="D24" s="991"/>
      <c r="E24" s="991"/>
      <c r="F24" s="991"/>
      <c r="G24" s="153">
        <v>22</v>
      </c>
    </row>
    <row r="25" spans="1:10" s="87" customFormat="1" ht="15.75" customHeight="1">
      <c r="A25" s="98" t="s">
        <v>438</v>
      </c>
      <c r="B25" s="991" t="s">
        <v>126</v>
      </c>
      <c r="C25" s="991"/>
      <c r="D25" s="991"/>
      <c r="E25" s="991"/>
      <c r="F25" s="991"/>
      <c r="G25" s="153">
        <v>23</v>
      </c>
    </row>
    <row r="26" spans="1:10" s="87" customFormat="1" ht="15.75" customHeight="1">
      <c r="A26" s="98" t="s">
        <v>439</v>
      </c>
      <c r="B26" s="96" t="s">
        <v>414</v>
      </c>
      <c r="C26" s="96"/>
      <c r="D26" s="96"/>
      <c r="E26" s="96"/>
      <c r="F26" s="96"/>
      <c r="G26" s="153">
        <v>24</v>
      </c>
      <c r="J26" s="259"/>
    </row>
    <row r="27" spans="1:10" s="87" customFormat="1" ht="15.75" customHeight="1">
      <c r="A27" s="92" t="s">
        <v>28</v>
      </c>
      <c r="B27" s="93" t="s">
        <v>18</v>
      </c>
      <c r="C27" s="93"/>
      <c r="D27" s="93"/>
      <c r="E27" s="93"/>
      <c r="F27" s="93"/>
      <c r="G27" s="94" t="s">
        <v>19</v>
      </c>
      <c r="J27" s="259"/>
    </row>
    <row r="28" spans="1:10" s="87" customFormat="1" ht="7.5" customHeight="1">
      <c r="A28" s="99"/>
      <c r="B28" s="96"/>
      <c r="C28" s="96"/>
      <c r="D28" s="96"/>
      <c r="E28" s="96"/>
      <c r="F28" s="96"/>
      <c r="G28" s="153"/>
    </row>
    <row r="29" spans="1:10" s="87" customFormat="1" ht="16.5" customHeight="1">
      <c r="A29" s="98" t="s">
        <v>434</v>
      </c>
      <c r="B29" s="989" t="s">
        <v>153</v>
      </c>
      <c r="C29" s="989"/>
      <c r="D29" s="989"/>
      <c r="E29" s="989"/>
      <c r="F29" s="989"/>
      <c r="G29" s="153">
        <v>4</v>
      </c>
    </row>
    <row r="30" spans="1:10" s="87" customFormat="1" ht="16.5" customHeight="1">
      <c r="A30" s="98" t="s">
        <v>440</v>
      </c>
      <c r="B30" s="987" t="s">
        <v>154</v>
      </c>
      <c r="C30" s="987"/>
      <c r="D30" s="987"/>
      <c r="E30" s="987"/>
      <c r="F30" s="987"/>
      <c r="G30" s="153">
        <v>5</v>
      </c>
    </row>
    <row r="31" spans="1:10" s="87" customFormat="1" ht="30" customHeight="1">
      <c r="A31" s="262" t="s">
        <v>441</v>
      </c>
      <c r="B31" s="994" t="s">
        <v>155</v>
      </c>
      <c r="C31" s="994"/>
      <c r="D31" s="994"/>
      <c r="E31" s="994"/>
      <c r="F31" s="994"/>
      <c r="G31" s="153">
        <v>7</v>
      </c>
    </row>
    <row r="32" spans="1:10" s="87" customFormat="1" ht="15.75" customHeight="1">
      <c r="A32" s="262" t="s">
        <v>442</v>
      </c>
      <c r="B32" s="992" t="s">
        <v>524</v>
      </c>
      <c r="C32" s="986"/>
      <c r="D32" s="986"/>
      <c r="E32" s="986"/>
      <c r="F32" s="986"/>
      <c r="G32" s="153">
        <v>11</v>
      </c>
      <c r="H32" s="210"/>
    </row>
    <row r="33" spans="1:8" s="87" customFormat="1" ht="15.75" customHeight="1">
      <c r="A33" s="262" t="s">
        <v>435</v>
      </c>
      <c r="B33" s="990" t="s">
        <v>161</v>
      </c>
      <c r="C33" s="990"/>
      <c r="D33" s="990"/>
      <c r="E33" s="990"/>
      <c r="F33" s="990"/>
      <c r="G33" s="153">
        <v>12</v>
      </c>
      <c r="H33" s="210"/>
    </row>
    <row r="34" spans="1:8" s="87" customFormat="1" ht="15.75" customHeight="1">
      <c r="A34" s="262" t="s">
        <v>436</v>
      </c>
      <c r="B34" s="990" t="s">
        <v>160</v>
      </c>
      <c r="C34" s="990"/>
      <c r="D34" s="990"/>
      <c r="E34" s="990"/>
      <c r="F34" s="990"/>
      <c r="G34" s="153">
        <v>13</v>
      </c>
    </row>
    <row r="35" spans="1:8" s="87" customFormat="1" ht="15.75" customHeight="1">
      <c r="A35" s="262" t="s">
        <v>432</v>
      </c>
      <c r="B35" s="990" t="s">
        <v>159</v>
      </c>
      <c r="C35" s="990"/>
      <c r="D35" s="990"/>
      <c r="E35" s="990"/>
      <c r="F35" s="990"/>
      <c r="G35" s="153">
        <v>14</v>
      </c>
    </row>
    <row r="36" spans="1:8" s="87" customFormat="1" ht="15.75" customHeight="1">
      <c r="A36" s="262" t="s">
        <v>433</v>
      </c>
      <c r="B36" s="991" t="s">
        <v>158</v>
      </c>
      <c r="C36" s="991"/>
      <c r="D36" s="991"/>
      <c r="E36" s="991"/>
      <c r="F36" s="991"/>
      <c r="G36" s="153">
        <v>16</v>
      </c>
    </row>
    <row r="37" spans="1:8" s="87" customFormat="1" ht="15.75" customHeight="1">
      <c r="A37" s="262" t="s">
        <v>390</v>
      </c>
      <c r="B37" s="991" t="s">
        <v>157</v>
      </c>
      <c r="C37" s="991"/>
      <c r="D37" s="991"/>
      <c r="E37" s="991"/>
      <c r="F37" s="991"/>
      <c r="G37" s="153">
        <v>18</v>
      </c>
    </row>
    <row r="38" spans="1:8" s="87" customFormat="1" ht="15.75" customHeight="1">
      <c r="A38" s="262" t="s">
        <v>391</v>
      </c>
      <c r="B38" s="994" t="s">
        <v>156</v>
      </c>
      <c r="C38" s="994"/>
      <c r="D38" s="994"/>
      <c r="E38" s="994"/>
      <c r="F38" s="994"/>
      <c r="G38" s="153">
        <v>20</v>
      </c>
    </row>
    <row r="39" spans="1:8" s="87" customFormat="1" ht="15.75" customHeight="1">
      <c r="A39" s="262" t="s">
        <v>392</v>
      </c>
      <c r="B39" s="993" t="s">
        <v>162</v>
      </c>
      <c r="C39" s="993"/>
      <c r="D39" s="993"/>
      <c r="E39" s="993"/>
      <c r="F39" s="993"/>
      <c r="G39" s="153">
        <v>21</v>
      </c>
    </row>
    <row r="40" spans="1:8" s="87" customFormat="1" ht="12" customHeight="1">
      <c r="A40" s="100"/>
      <c r="B40" s="154"/>
      <c r="C40" s="88"/>
      <c r="D40" s="88"/>
      <c r="E40" s="88"/>
      <c r="F40" s="88"/>
      <c r="G40" s="153"/>
    </row>
    <row r="41" spans="1:8" s="87" customFormat="1" ht="12" customHeight="1"/>
    <row r="43" spans="1:8" ht="15" customHeight="1">
      <c r="A43" s="98"/>
      <c r="B43" s="988"/>
      <c r="C43" s="988"/>
      <c r="D43" s="988"/>
      <c r="E43" s="988"/>
      <c r="F43" s="988"/>
    </row>
    <row r="56" spans="1:8" ht="30" customHeight="1">
      <c r="A56" s="261"/>
      <c r="H56" s="261"/>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 ref="B43:F43"/>
    <mergeCell ref="B29:F29"/>
    <mergeCell ref="B33:F33"/>
    <mergeCell ref="B35:F35"/>
    <mergeCell ref="B36:F36"/>
    <mergeCell ref="B34:F34"/>
    <mergeCell ref="B32:F32"/>
    <mergeCell ref="B39:F39"/>
    <mergeCell ref="B31:F31"/>
    <mergeCell ref="B37:F37"/>
    <mergeCell ref="B38:F38"/>
    <mergeCell ref="B21:F21"/>
    <mergeCell ref="B30:F30"/>
    <mergeCell ref="B16:F16"/>
    <mergeCell ref="B17:F17"/>
    <mergeCell ref="B18:F18"/>
    <mergeCell ref="B19:F19"/>
    <mergeCell ref="B20:F20"/>
  </mergeCells>
  <hyperlinks>
    <hyperlink ref="G7" location="'4'!A1" display="'4'!A1" xr:uid="{00000000-0004-0000-0200-000000000000}"/>
    <hyperlink ref="G8" location="'5'!A1" display="'5'!A1" xr:uid="{00000000-0004-0000-0200-000001000000}"/>
    <hyperlink ref="G9" location="'6'!Área_de_impresión" display="'6'!Área_de_impresión" xr:uid="{00000000-0004-0000-0200-000002000000}"/>
    <hyperlink ref="G10" location="'7'!Área_de_impresión" display="'7'!Área_de_impresión" xr:uid="{00000000-0004-0000-0200-000003000000}"/>
    <hyperlink ref="G11" location="'8'!Área_de_impresión" display="'8'!Área_de_impresión" xr:uid="{00000000-0004-0000-0200-000004000000}"/>
    <hyperlink ref="G12" location="'9'!Área_de_impresión" display="'9'!Área_de_impresión" xr:uid="{00000000-0004-0000-0200-000005000000}"/>
    <hyperlink ref="G13" location="'10'!Área_de_impresión" display="'10'!Área_de_impresión" xr:uid="{00000000-0004-0000-0200-000006000000}"/>
    <hyperlink ref="G14" location="'11'!A1" display="'11'!A1" xr:uid="{00000000-0004-0000-0200-000007000000}"/>
    <hyperlink ref="G22" location="'19'!A1" display="'19'!A1" xr:uid="{00000000-0004-0000-0200-000008000000}"/>
    <hyperlink ref="G23" location="'20'!A1" display="'20'!A1" xr:uid="{00000000-0004-0000-0200-000009000000}"/>
    <hyperlink ref="G29" location="'4'!A1" display="'4'!A1" xr:uid="{00000000-0004-0000-0200-00000A000000}"/>
    <hyperlink ref="G30" location="'5'!A1" display="'5'!A1" xr:uid="{00000000-0004-0000-0200-00000B000000}"/>
    <hyperlink ref="G31" location="'7'!A1" display="'7'!A1" xr:uid="{00000000-0004-0000-0200-00000C000000}"/>
    <hyperlink ref="G32" location="'11'!A1" display="'11'!A1" xr:uid="{00000000-0004-0000-0200-00000D000000}"/>
    <hyperlink ref="G33" location="'12'!Área_de_impresión" display="'12'!Área_de_impresión" xr:uid="{00000000-0004-0000-0200-00000E000000}"/>
    <hyperlink ref="G34" location="'13'!Área_de_impresión" display="'13'!Área_de_impresión" xr:uid="{00000000-0004-0000-0200-00000F000000}"/>
    <hyperlink ref="G35" location="'14'!Área_de_impresión" display="'14'!Área_de_impresión" xr:uid="{00000000-0004-0000-0200-000010000000}"/>
    <hyperlink ref="G36" location="'16'!A1" display="'16'!A1" xr:uid="{00000000-0004-0000-0200-000011000000}"/>
    <hyperlink ref="G37" location="'18'!A1" display="'18'!A1" xr:uid="{00000000-0004-0000-0200-000012000000}"/>
    <hyperlink ref="G38" location="'20'!A1" display="'20'!A1" xr:uid="{00000000-0004-0000-0200-000013000000}"/>
    <hyperlink ref="G39" location="'21'!A1" display="'21'!A1" xr:uid="{00000000-0004-0000-0200-000014000000}"/>
    <hyperlink ref="G24" location="'22'!A1" display="'22'!A1" xr:uid="{00000000-0004-0000-0200-000015000000}"/>
    <hyperlink ref="G25" location="'23'!A1" display="'23'!A1" xr:uid="{00000000-0004-0000-0200-000016000000}"/>
    <hyperlink ref="G26" location="'24  '!A1" display="'24  '!A1" xr:uid="{00000000-0004-0000-0200-000017000000}"/>
    <hyperlink ref="G15" location="'12'!A1" display="'12'!A1" xr:uid="{00000000-0004-0000-0200-000018000000}"/>
    <hyperlink ref="G16" location="'13'!A1" display="'13'!A1" xr:uid="{00000000-0004-0000-0200-000019000000}"/>
    <hyperlink ref="G17" location="'14'!A1" display="'14'!A1" xr:uid="{00000000-0004-0000-0200-00001A000000}"/>
    <hyperlink ref="G18" location="'15'!A1" display="'15'!A1" xr:uid="{00000000-0004-0000-0200-00001B000000}"/>
    <hyperlink ref="G19" location="'16'!A1" display="'16'!A1" xr:uid="{00000000-0004-0000-0200-00001C000000}"/>
    <hyperlink ref="G20" location="'17'!A1" display="'17'!A1" xr:uid="{00000000-0004-0000-0200-00001D000000}"/>
    <hyperlink ref="G21" location="'18'!A1" display="'18'!A1" xr:uid="{00000000-0004-0000-0200-00001E000000}"/>
  </hyperlinks>
  <pageMargins left="0.70866141732283472" right="0.70866141732283472" top="1.299212598425197" bottom="0.74803149606299213" header="0.31496062992125984" footer="0.31496062992125984"/>
  <pageSetup scale="94"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5" tint="0.59999389629810485"/>
    <pageSetUpPr fitToPage="1"/>
  </sheetPr>
  <dimension ref="B1:L25"/>
  <sheetViews>
    <sheetView zoomScaleNormal="100" zoomScaleSheetLayoutView="50" workbookViewId="0">
      <selection sqref="A1:E26"/>
    </sheetView>
  </sheetViews>
  <sheetFormatPr baseColWidth="10" defaultColWidth="10.921875" defaultRowHeight="13.2"/>
  <cols>
    <col min="1" max="1" width="3" style="81" customWidth="1"/>
    <col min="2" max="2" width="12.53515625" style="81" customWidth="1"/>
    <col min="3" max="3" width="12.15234375" style="81" customWidth="1"/>
    <col min="4" max="4" width="10.84375" style="81" customWidth="1"/>
    <col min="5" max="5" width="7.84375" style="336" bestFit="1" customWidth="1"/>
    <col min="6" max="10" width="7.07421875" style="336" customWidth="1"/>
    <col min="11" max="13" width="7.07421875" style="81" customWidth="1"/>
    <col min="14" max="14" width="6.61328125" style="81" customWidth="1"/>
    <col min="15" max="15" width="6.53515625" style="81" customWidth="1"/>
    <col min="16" max="16384" width="10.921875" style="81"/>
  </cols>
  <sheetData>
    <row r="1" spans="2:12" s="30" customFormat="1">
      <c r="B1" s="1014" t="s">
        <v>3</v>
      </c>
      <c r="C1" s="1014"/>
      <c r="D1" s="1014"/>
      <c r="E1" s="214"/>
      <c r="F1" s="214"/>
      <c r="G1" s="214"/>
      <c r="H1" s="214"/>
      <c r="I1" s="214"/>
      <c r="J1" s="214"/>
    </row>
    <row r="2" spans="2:12" s="30" customFormat="1">
      <c r="B2" s="31"/>
      <c r="C2" s="31"/>
      <c r="D2" s="31"/>
      <c r="E2" s="214"/>
      <c r="F2" s="214"/>
      <c r="G2" s="214"/>
      <c r="H2" s="214"/>
      <c r="I2" s="214"/>
      <c r="J2" s="214"/>
    </row>
    <row r="3" spans="2:12" s="30" customFormat="1" ht="36.75" customHeight="1">
      <c r="B3" s="1015" t="s">
        <v>215</v>
      </c>
      <c r="C3" s="1014"/>
      <c r="D3" s="1014"/>
      <c r="E3" s="214"/>
      <c r="F3" s="214"/>
      <c r="G3" s="214"/>
      <c r="H3" s="214"/>
      <c r="I3" s="214"/>
      <c r="J3" s="214"/>
    </row>
    <row r="4" spans="2:12" s="30" customFormat="1" ht="15.75" customHeight="1">
      <c r="B4" s="1014" t="s">
        <v>558</v>
      </c>
      <c r="C4" s="1014"/>
      <c r="D4" s="1014"/>
      <c r="E4" s="214"/>
      <c r="F4" s="214"/>
      <c r="G4" s="214"/>
      <c r="H4" s="214"/>
      <c r="I4" s="214"/>
      <c r="J4" s="214"/>
    </row>
    <row r="5" spans="2:12" s="30" customFormat="1" ht="30" customHeight="1">
      <c r="B5" s="315" t="s">
        <v>11</v>
      </c>
      <c r="C5" s="315" t="s">
        <v>12</v>
      </c>
      <c r="D5" s="316" t="s">
        <v>32</v>
      </c>
      <c r="E5" s="214"/>
      <c r="F5" s="214"/>
      <c r="G5" s="214"/>
      <c r="H5" s="214"/>
      <c r="I5" s="214"/>
      <c r="J5" s="214"/>
    </row>
    <row r="6" spans="2:12" ht="15.75" customHeight="1">
      <c r="B6" s="1176" t="s">
        <v>472</v>
      </c>
      <c r="C6" s="331" t="s">
        <v>216</v>
      </c>
      <c r="D6" s="322">
        <v>217</v>
      </c>
      <c r="E6" s="323"/>
      <c r="F6" s="328"/>
      <c r="G6" s="324"/>
      <c r="H6" s="325"/>
      <c r="I6" s="326"/>
      <c r="J6" s="326"/>
      <c r="K6" s="319"/>
      <c r="L6" s="53"/>
    </row>
    <row r="7" spans="2:12" ht="15.75" customHeight="1">
      <c r="B7" s="1176"/>
      <c r="C7" s="331" t="s">
        <v>182</v>
      </c>
      <c r="D7" s="322">
        <v>931</v>
      </c>
      <c r="E7" s="323"/>
      <c r="F7" s="328"/>
      <c r="G7" s="324"/>
      <c r="H7" s="325"/>
      <c r="I7" s="326"/>
      <c r="J7" s="326"/>
      <c r="K7" s="319"/>
      <c r="L7" s="53"/>
    </row>
    <row r="8" spans="2:12" ht="15.75" customHeight="1">
      <c r="B8" s="1176"/>
      <c r="C8" s="331" t="s">
        <v>217</v>
      </c>
      <c r="D8" s="322">
        <v>6868</v>
      </c>
      <c r="E8" s="323"/>
      <c r="F8" s="328"/>
      <c r="G8" s="324"/>
      <c r="H8" s="325"/>
      <c r="I8" s="326"/>
      <c r="J8" s="326"/>
      <c r="K8" s="319"/>
      <c r="L8" s="53"/>
    </row>
    <row r="9" spans="2:12" ht="15.75" customHeight="1">
      <c r="B9" s="1176"/>
      <c r="C9" s="331" t="s">
        <v>218</v>
      </c>
      <c r="D9" s="322">
        <v>38617</v>
      </c>
      <c r="E9" s="323"/>
      <c r="F9" s="328"/>
      <c r="G9" s="324"/>
      <c r="H9" s="325"/>
      <c r="I9" s="326"/>
      <c r="J9" s="326"/>
      <c r="K9" s="319"/>
      <c r="L9" s="53"/>
    </row>
    <row r="10" spans="2:12" ht="15.75" customHeight="1">
      <c r="B10" s="1176"/>
      <c r="C10" s="331" t="s">
        <v>185</v>
      </c>
      <c r="D10" s="322">
        <v>24037</v>
      </c>
      <c r="E10" s="323"/>
      <c r="F10" s="328"/>
      <c r="G10" s="324"/>
      <c r="H10" s="325"/>
      <c r="I10" s="326"/>
      <c r="J10" s="326"/>
      <c r="K10" s="319"/>
      <c r="L10" s="53"/>
    </row>
    <row r="11" spans="2:12" ht="15.75" customHeight="1">
      <c r="B11" s="1176"/>
      <c r="C11" s="331" t="s">
        <v>186</v>
      </c>
      <c r="D11" s="322">
        <v>17707</v>
      </c>
      <c r="E11" s="323"/>
      <c r="F11" s="328"/>
      <c r="G11" s="324"/>
      <c r="H11" s="325"/>
      <c r="I11" s="326"/>
      <c r="J11" s="326"/>
      <c r="K11" s="319"/>
      <c r="L11" s="53"/>
    </row>
    <row r="12" spans="2:12" ht="15.75" customHeight="1">
      <c r="B12" s="1176"/>
      <c r="C12" s="331" t="s">
        <v>187</v>
      </c>
      <c r="D12" s="322">
        <v>245</v>
      </c>
      <c r="E12" s="323"/>
      <c r="F12" s="328"/>
      <c r="G12" s="324"/>
      <c r="H12" s="325"/>
      <c r="I12" s="326"/>
      <c r="J12" s="326"/>
      <c r="K12" s="319"/>
      <c r="L12" s="53"/>
    </row>
    <row r="13" spans="2:12" ht="15.75" customHeight="1">
      <c r="B13" s="1176"/>
      <c r="C13" s="331" t="s">
        <v>44</v>
      </c>
      <c r="D13" s="322">
        <v>436</v>
      </c>
      <c r="E13" s="323"/>
      <c r="F13" s="328"/>
      <c r="G13" s="329"/>
      <c r="H13" s="325"/>
      <c r="I13" s="326"/>
      <c r="J13" s="326"/>
      <c r="K13" s="319"/>
      <c r="L13" s="53"/>
    </row>
    <row r="14" spans="2:12" ht="15.75" customHeight="1">
      <c r="B14" s="1176"/>
      <c r="C14" s="331" t="s">
        <v>7</v>
      </c>
      <c r="D14" s="322">
        <v>89058</v>
      </c>
      <c r="E14" s="323"/>
      <c r="F14" s="328"/>
      <c r="G14" s="330"/>
      <c r="H14" s="325"/>
      <c r="I14" s="326"/>
      <c r="J14" s="326"/>
      <c r="K14" s="319"/>
      <c r="L14" s="53"/>
    </row>
    <row r="15" spans="2:12" ht="15.75" customHeight="1">
      <c r="B15" s="1176" t="s">
        <v>551</v>
      </c>
      <c r="C15" s="836" t="s">
        <v>216</v>
      </c>
      <c r="D15" s="322">
        <v>123</v>
      </c>
      <c r="E15" s="323"/>
      <c r="F15" s="330"/>
      <c r="G15" s="329"/>
      <c r="H15" s="332"/>
      <c r="I15" s="326"/>
      <c r="J15" s="330"/>
      <c r="K15" s="319"/>
      <c r="L15" s="318"/>
    </row>
    <row r="16" spans="2:12" ht="15.75" customHeight="1">
      <c r="B16" s="1176"/>
      <c r="C16" s="836" t="s">
        <v>182</v>
      </c>
      <c r="D16" s="322">
        <v>622</v>
      </c>
      <c r="E16" s="323"/>
      <c r="F16" s="330"/>
      <c r="G16" s="329"/>
      <c r="H16" s="332"/>
      <c r="I16" s="326"/>
      <c r="J16" s="330"/>
      <c r="K16" s="319"/>
      <c r="L16" s="318"/>
    </row>
    <row r="17" spans="2:12" ht="15.75" customHeight="1">
      <c r="B17" s="1176"/>
      <c r="C17" s="836" t="s">
        <v>217</v>
      </c>
      <c r="D17" s="322">
        <v>5023</v>
      </c>
      <c r="E17" s="323"/>
      <c r="F17" s="330"/>
      <c r="G17" s="329"/>
      <c r="H17" s="332"/>
      <c r="I17" s="326"/>
      <c r="J17" s="330"/>
      <c r="K17" s="319"/>
      <c r="L17" s="318"/>
    </row>
    <row r="18" spans="2:12" ht="15.75" customHeight="1">
      <c r="B18" s="1176"/>
      <c r="C18" s="836" t="s">
        <v>218</v>
      </c>
      <c r="D18" s="322">
        <v>33261</v>
      </c>
      <c r="E18" s="323"/>
      <c r="F18" s="682"/>
      <c r="G18" s="329"/>
      <c r="H18" s="332"/>
      <c r="I18" s="326"/>
      <c r="J18" s="330"/>
      <c r="K18" s="319"/>
      <c r="L18" s="318"/>
    </row>
    <row r="19" spans="2:12" ht="15.75" customHeight="1">
      <c r="B19" s="1176"/>
      <c r="C19" s="836" t="s">
        <v>185</v>
      </c>
      <c r="D19" s="322">
        <v>24481</v>
      </c>
      <c r="E19" s="323"/>
      <c r="F19" s="682"/>
      <c r="G19" s="329"/>
      <c r="H19" s="332"/>
      <c r="I19" s="326"/>
      <c r="J19" s="330"/>
      <c r="K19" s="319"/>
      <c r="L19" s="318"/>
    </row>
    <row r="20" spans="2:12" ht="15.75" customHeight="1">
      <c r="B20" s="1176"/>
      <c r="C20" s="81" t="s">
        <v>510</v>
      </c>
      <c r="D20" s="322">
        <v>6866</v>
      </c>
      <c r="E20" s="323"/>
      <c r="F20" s="682"/>
      <c r="G20" s="329"/>
      <c r="H20" s="332"/>
      <c r="I20" s="326"/>
      <c r="J20" s="330"/>
      <c r="K20" s="319"/>
      <c r="L20" s="318"/>
    </row>
    <row r="21" spans="2:12" ht="15.75" customHeight="1">
      <c r="B21" s="1176"/>
      <c r="C21" s="836" t="s">
        <v>186</v>
      </c>
      <c r="D21" s="322">
        <v>9394</v>
      </c>
      <c r="E21" s="323"/>
      <c r="F21" s="330"/>
      <c r="G21" s="329"/>
      <c r="H21" s="332"/>
      <c r="I21" s="326"/>
      <c r="J21" s="330"/>
      <c r="K21" s="319"/>
      <c r="L21" s="318"/>
    </row>
    <row r="22" spans="2:12" ht="15.75" customHeight="1">
      <c r="B22" s="1176"/>
      <c r="C22" s="836" t="s">
        <v>187</v>
      </c>
      <c r="D22" s="322">
        <v>222</v>
      </c>
      <c r="E22" s="323"/>
      <c r="F22" s="330"/>
      <c r="G22" s="333"/>
      <c r="H22" s="332"/>
      <c r="I22" s="326"/>
      <c r="J22" s="326"/>
      <c r="K22" s="319"/>
      <c r="L22" s="334"/>
    </row>
    <row r="23" spans="2:12" ht="15.75" customHeight="1">
      <c r="B23" s="1176"/>
      <c r="C23" s="836" t="s">
        <v>44</v>
      </c>
      <c r="D23" s="109">
        <v>436</v>
      </c>
      <c r="E23" s="323"/>
      <c r="F23" s="330"/>
      <c r="G23" s="330"/>
      <c r="H23" s="332"/>
      <c r="I23" s="326"/>
      <c r="J23" s="326"/>
      <c r="K23" s="319"/>
      <c r="L23" s="334"/>
    </row>
    <row r="24" spans="2:12" ht="17.25" customHeight="1">
      <c r="B24" s="1177"/>
      <c r="C24" s="837" t="s">
        <v>7</v>
      </c>
      <c r="D24" s="838">
        <v>80428</v>
      </c>
      <c r="E24" s="335"/>
      <c r="F24" s="335"/>
      <c r="G24" s="335"/>
      <c r="H24" s="335"/>
      <c r="I24" s="335"/>
      <c r="J24" s="335"/>
      <c r="K24" s="61"/>
      <c r="L24" s="334"/>
    </row>
    <row r="25" spans="2:12" ht="36" customHeight="1">
      <c r="B25" s="1021" t="s">
        <v>495</v>
      </c>
      <c r="C25" s="1022"/>
      <c r="D25" s="1023"/>
      <c r="E25" s="839"/>
      <c r="F25" s="839"/>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5" tint="0.59999389629810485"/>
    <pageSetUpPr fitToPage="1"/>
  </sheetPr>
  <dimension ref="B1:Q25"/>
  <sheetViews>
    <sheetView zoomScaleNormal="100" zoomScaleSheetLayoutView="50" workbookViewId="0">
      <selection sqref="A1:G27"/>
    </sheetView>
  </sheetViews>
  <sheetFormatPr baseColWidth="10" defaultColWidth="10.921875" defaultRowHeight="13.2"/>
  <cols>
    <col min="1" max="1" width="1.69140625" style="81" customWidth="1"/>
    <col min="2" max="2" width="9" style="81" customWidth="1"/>
    <col min="3" max="3" width="12.15234375" style="81" customWidth="1"/>
    <col min="4" max="5" width="10.84375" style="81" customWidth="1"/>
    <col min="6" max="6" width="13.921875" style="81" customWidth="1"/>
    <col min="7" max="7" width="10.921875" style="336" customWidth="1"/>
    <col min="8" max="11" width="10.921875" style="81" customWidth="1"/>
    <col min="12" max="14" width="10.921875" style="338" customWidth="1"/>
    <col min="15" max="16" width="10.921875" style="81" customWidth="1"/>
    <col min="17" max="16384" width="10.921875" style="81"/>
  </cols>
  <sheetData>
    <row r="1" spans="2:17" s="30" customFormat="1">
      <c r="B1" s="1014" t="s">
        <v>37</v>
      </c>
      <c r="C1" s="1014"/>
      <c r="D1" s="1014"/>
      <c r="E1" s="1014"/>
      <c r="F1" s="1014"/>
      <c r="G1" s="214"/>
      <c r="L1" s="337"/>
      <c r="M1" s="337"/>
      <c r="N1" s="337"/>
    </row>
    <row r="2" spans="2:17" s="30" customFormat="1">
      <c r="B2" s="31"/>
      <c r="C2" s="31"/>
      <c r="D2" s="31"/>
      <c r="E2" s="31"/>
      <c r="F2" s="31"/>
      <c r="G2" s="214"/>
      <c r="L2" s="337"/>
      <c r="M2" s="337"/>
      <c r="N2" s="337"/>
    </row>
    <row r="3" spans="2:17" s="30" customFormat="1" ht="29.25" customHeight="1">
      <c r="B3" s="1015" t="s">
        <v>219</v>
      </c>
      <c r="C3" s="1014"/>
      <c r="D3" s="1014"/>
      <c r="E3" s="1014"/>
      <c r="F3" s="1014"/>
      <c r="G3" s="214"/>
      <c r="L3" s="337"/>
      <c r="M3" s="337"/>
      <c r="N3" s="337"/>
    </row>
    <row r="4" spans="2:17" s="30" customFormat="1" ht="17.25" customHeight="1">
      <c r="B4" s="1014" t="s">
        <v>558</v>
      </c>
      <c r="C4" s="1014"/>
      <c r="D4" s="1014"/>
      <c r="E4" s="1014"/>
      <c r="F4" s="1014"/>
      <c r="G4" s="214"/>
      <c r="L4" s="337"/>
      <c r="M4" s="337"/>
      <c r="N4" s="337"/>
    </row>
    <row r="5" spans="2:17" s="30" customFormat="1" ht="30" customHeight="1">
      <c r="B5" s="279" t="s">
        <v>11</v>
      </c>
      <c r="C5" s="315" t="s">
        <v>12</v>
      </c>
      <c r="D5" s="316" t="s">
        <v>32</v>
      </c>
      <c r="E5" s="316" t="s">
        <v>30</v>
      </c>
      <c r="F5" s="316" t="s">
        <v>31</v>
      </c>
      <c r="G5" s="214"/>
      <c r="L5" s="337"/>
      <c r="M5" s="337"/>
      <c r="N5" s="337"/>
    </row>
    <row r="6" spans="2:17" ht="15.75" customHeight="1">
      <c r="B6" s="1176" t="s">
        <v>480</v>
      </c>
      <c r="C6" s="321" t="s">
        <v>216</v>
      </c>
      <c r="D6" s="849">
        <v>217</v>
      </c>
      <c r="E6" s="850">
        <f>F6*D6/10</f>
        <v>549.77832313584372</v>
      </c>
      <c r="F6" s="851">
        <v>25.335406596121832</v>
      </c>
      <c r="G6" s="323"/>
      <c r="H6" s="339"/>
      <c r="I6" s="340"/>
      <c r="J6" s="340"/>
      <c r="K6" s="340"/>
    </row>
    <row r="7" spans="2:17" ht="15.75" customHeight="1">
      <c r="B7" s="1176"/>
      <c r="C7" s="321" t="s">
        <v>182</v>
      </c>
      <c r="D7" s="849">
        <v>931</v>
      </c>
      <c r="E7" s="850">
        <f t="shared" ref="E7:E13" si="0">F7*D7/10</f>
        <v>13317.592043001012</v>
      </c>
      <c r="F7" s="851">
        <v>143.04610142858232</v>
      </c>
      <c r="G7" s="323"/>
      <c r="H7" s="339"/>
      <c r="I7" s="340"/>
      <c r="J7" s="340"/>
      <c r="K7" s="340"/>
    </row>
    <row r="8" spans="2:17" ht="15.75" customHeight="1">
      <c r="B8" s="1176"/>
      <c r="C8" s="321" t="s">
        <v>217</v>
      </c>
      <c r="D8" s="849">
        <v>5900</v>
      </c>
      <c r="E8" s="850">
        <f t="shared" si="0"/>
        <v>82857.016148729104</v>
      </c>
      <c r="F8" s="851">
        <v>140.43562059106628</v>
      </c>
      <c r="G8" s="323"/>
      <c r="H8" s="339"/>
      <c r="I8" s="340"/>
      <c r="J8" s="340"/>
      <c r="K8" s="340"/>
    </row>
    <row r="9" spans="2:17" ht="15.75" customHeight="1">
      <c r="B9" s="1176"/>
      <c r="C9" s="321" t="s">
        <v>218</v>
      </c>
      <c r="D9" s="849">
        <v>35657</v>
      </c>
      <c r="E9" s="850">
        <f t="shared" si="0"/>
        <v>510929.15781170299</v>
      </c>
      <c r="F9" s="851">
        <v>143.29000134944133</v>
      </c>
      <c r="G9" s="323"/>
      <c r="H9" s="343"/>
      <c r="I9" s="340"/>
      <c r="J9" s="340"/>
      <c r="K9" s="340"/>
    </row>
    <row r="10" spans="2:17" ht="15.75" customHeight="1">
      <c r="B10" s="1176"/>
      <c r="C10" s="321" t="s">
        <v>185</v>
      </c>
      <c r="D10" s="849">
        <v>21193</v>
      </c>
      <c r="E10" s="850">
        <f t="shared" si="0"/>
        <v>258701.0068704499</v>
      </c>
      <c r="F10" s="851">
        <v>122.0690826548624</v>
      </c>
      <c r="G10" s="323"/>
      <c r="H10" s="343"/>
      <c r="I10" s="340"/>
      <c r="J10" s="340"/>
      <c r="K10" s="340"/>
    </row>
    <row r="11" spans="2:17" ht="15.75" customHeight="1">
      <c r="B11" s="1176"/>
      <c r="C11" s="321" t="s">
        <v>186</v>
      </c>
      <c r="D11" s="849">
        <v>17070</v>
      </c>
      <c r="E11" s="850">
        <f t="shared" si="0"/>
        <v>218818.61598569859</v>
      </c>
      <c r="F11" s="851">
        <v>128.18899589086033</v>
      </c>
      <c r="G11" s="323"/>
      <c r="H11" s="531"/>
      <c r="I11" s="532"/>
      <c r="J11" s="532"/>
      <c r="K11" s="532"/>
      <c r="L11" s="533"/>
      <c r="M11" s="533"/>
      <c r="N11" s="533"/>
      <c r="O11" s="533"/>
      <c r="P11" s="533"/>
      <c r="Q11" s="533"/>
    </row>
    <row r="12" spans="2:17" ht="15.75" customHeight="1">
      <c r="B12" s="1176"/>
      <c r="C12" s="321" t="s">
        <v>187</v>
      </c>
      <c r="D12" s="849">
        <v>245</v>
      </c>
      <c r="E12" s="850">
        <f t="shared" si="0"/>
        <v>1470</v>
      </c>
      <c r="F12" s="851">
        <v>60</v>
      </c>
      <c r="G12" s="323"/>
      <c r="H12" s="531"/>
      <c r="I12" s="532"/>
      <c r="J12" s="532"/>
      <c r="K12" s="532"/>
      <c r="L12" s="533"/>
      <c r="M12" s="533"/>
      <c r="N12" s="533"/>
      <c r="O12" s="533"/>
      <c r="P12" s="533"/>
      <c r="Q12" s="533"/>
    </row>
    <row r="13" spans="2:17" ht="15.75" customHeight="1">
      <c r="B13" s="1176"/>
      <c r="C13" s="321" t="s">
        <v>44</v>
      </c>
      <c r="D13" s="849">
        <v>385</v>
      </c>
      <c r="E13" s="850">
        <f t="shared" si="0"/>
        <v>1266.7</v>
      </c>
      <c r="F13" s="851">
        <v>32.9012987012987</v>
      </c>
      <c r="G13" s="323"/>
      <c r="H13" s="531"/>
      <c r="I13" s="532"/>
      <c r="J13" s="532"/>
      <c r="K13" s="532"/>
      <c r="L13" s="533"/>
      <c r="M13" s="533"/>
      <c r="N13" s="533"/>
      <c r="O13" s="533"/>
      <c r="P13" s="533"/>
      <c r="Q13" s="533"/>
    </row>
    <row r="14" spans="2:17" ht="15.75" customHeight="1">
      <c r="B14" s="1176"/>
      <c r="C14" s="321" t="s">
        <v>7</v>
      </c>
      <c r="D14" s="850">
        <f>SUM(D6:D13)</f>
        <v>81598</v>
      </c>
      <c r="E14" s="850">
        <f>SUM(E6:E13)</f>
        <v>1087909.8671827174</v>
      </c>
      <c r="F14" s="851">
        <f>E14/D14*10</f>
        <v>133.32555542816215</v>
      </c>
      <c r="G14" s="323"/>
      <c r="H14" s="531"/>
      <c r="I14" s="534"/>
      <c r="J14" s="532"/>
      <c r="K14" s="532"/>
      <c r="L14" s="533"/>
      <c r="M14" s="533"/>
      <c r="N14" s="533"/>
      <c r="O14" s="533"/>
      <c r="P14" s="533"/>
      <c r="Q14" s="533"/>
    </row>
    <row r="15" spans="2:17" ht="15.75" customHeight="1">
      <c r="B15" s="1177" t="s">
        <v>543</v>
      </c>
      <c r="C15" s="840" t="s">
        <v>216</v>
      </c>
      <c r="D15" s="849">
        <v>123</v>
      </c>
      <c r="E15" s="850">
        <v>599.79999999999995</v>
      </c>
      <c r="F15" s="851">
        <f>E15/D15*10</f>
        <v>48.764227642276417</v>
      </c>
      <c r="G15" s="341"/>
      <c r="H15" s="531"/>
      <c r="I15" s="534"/>
      <c r="J15" s="532"/>
      <c r="K15" s="534"/>
      <c r="L15" s="535"/>
      <c r="M15" s="536"/>
      <c r="N15" s="537"/>
      <c r="O15" s="533"/>
      <c r="P15" s="533"/>
      <c r="Q15" s="533"/>
    </row>
    <row r="16" spans="2:17" ht="15.75" customHeight="1">
      <c r="B16" s="1179"/>
      <c r="C16" s="840" t="s">
        <v>182</v>
      </c>
      <c r="D16" s="849">
        <v>622</v>
      </c>
      <c r="E16" s="850">
        <v>7728.6</v>
      </c>
      <c r="F16" s="851">
        <f t="shared" ref="F16:F24" si="1">E16/D16*10</f>
        <v>124.25401929260451</v>
      </c>
      <c r="G16" s="340"/>
      <c r="H16" s="531"/>
      <c r="I16" s="534"/>
      <c r="J16" s="532"/>
      <c r="K16" s="534"/>
      <c r="L16" s="535"/>
      <c r="M16" s="536"/>
      <c r="N16" s="537"/>
      <c r="O16" s="533"/>
      <c r="P16" s="533"/>
      <c r="Q16" s="533"/>
    </row>
    <row r="17" spans="2:17" ht="15.75" customHeight="1">
      <c r="B17" s="1179"/>
      <c r="C17" s="840" t="s">
        <v>217</v>
      </c>
      <c r="D17" s="849">
        <v>4065</v>
      </c>
      <c r="E17" s="850">
        <v>54555</v>
      </c>
      <c r="F17" s="851">
        <f t="shared" si="1"/>
        <v>134.20664206642067</v>
      </c>
      <c r="G17" s="341"/>
      <c r="H17" s="531"/>
      <c r="I17" s="534"/>
      <c r="J17" s="532"/>
      <c r="K17" s="534"/>
      <c r="L17" s="535"/>
      <c r="M17" s="536"/>
      <c r="N17" s="537"/>
      <c r="O17" s="533"/>
      <c r="P17" s="533"/>
      <c r="Q17" s="533"/>
    </row>
    <row r="18" spans="2:17" ht="15.75" customHeight="1">
      <c r="B18" s="1179"/>
      <c r="C18" s="840" t="s">
        <v>218</v>
      </c>
      <c r="D18" s="849">
        <v>30933</v>
      </c>
      <c r="E18" s="850">
        <v>409157</v>
      </c>
      <c r="F18" s="851">
        <f t="shared" si="1"/>
        <v>132.27200724145735</v>
      </c>
      <c r="G18" s="318"/>
      <c r="H18" s="531"/>
      <c r="I18" s="534"/>
      <c r="J18" s="532"/>
      <c r="K18" s="534"/>
      <c r="L18" s="535"/>
      <c r="M18" s="536"/>
      <c r="N18" s="537"/>
      <c r="O18" s="533"/>
      <c r="P18" s="533"/>
      <c r="Q18" s="533"/>
    </row>
    <row r="19" spans="2:17" ht="15.75" customHeight="1">
      <c r="B19" s="1179"/>
      <c r="C19" s="840" t="s">
        <v>185</v>
      </c>
      <c r="D19" s="849">
        <v>22114</v>
      </c>
      <c r="E19" s="850">
        <v>276288.2</v>
      </c>
      <c r="F19" s="851">
        <f t="shared" si="1"/>
        <v>124.93813873564258</v>
      </c>
      <c r="G19" s="319"/>
      <c r="H19" s="343"/>
      <c r="I19" s="341"/>
      <c r="J19" s="340"/>
      <c r="K19" s="341"/>
      <c r="L19" s="344"/>
      <c r="M19" s="345"/>
      <c r="N19" s="346"/>
    </row>
    <row r="20" spans="2:17" ht="15.75" customHeight="1">
      <c r="B20" s="1179"/>
      <c r="C20" s="81" t="s">
        <v>510</v>
      </c>
      <c r="D20" s="849">
        <v>6494</v>
      </c>
      <c r="E20" s="850">
        <v>87160.6</v>
      </c>
      <c r="F20" s="851">
        <f t="shared" si="1"/>
        <v>134.21712349861411</v>
      </c>
      <c r="G20" s="53"/>
      <c r="H20" s="343"/>
      <c r="I20" s="341"/>
      <c r="J20" s="340"/>
      <c r="K20" s="341"/>
      <c r="L20" s="344"/>
      <c r="M20" s="345"/>
      <c r="N20" s="346"/>
    </row>
    <row r="21" spans="2:17" ht="15.75" customHeight="1">
      <c r="B21" s="1179"/>
      <c r="C21" s="840" t="s">
        <v>186</v>
      </c>
      <c r="D21" s="849">
        <v>8899</v>
      </c>
      <c r="E21" s="850">
        <v>110983.6</v>
      </c>
      <c r="F21" s="851">
        <f t="shared" si="1"/>
        <v>124.71468704348803</v>
      </c>
      <c r="G21" s="81"/>
      <c r="H21" s="343"/>
      <c r="I21" s="341"/>
      <c r="J21" s="340"/>
      <c r="K21" s="341"/>
      <c r="L21" s="344"/>
      <c r="M21" s="345"/>
      <c r="N21" s="346"/>
    </row>
    <row r="22" spans="2:17" ht="15.75" customHeight="1">
      <c r="B22" s="1179"/>
      <c r="C22" s="840" t="s">
        <v>187</v>
      </c>
      <c r="D22" s="849">
        <v>222</v>
      </c>
      <c r="E22" s="850">
        <v>3330</v>
      </c>
      <c r="F22" s="851">
        <f t="shared" si="1"/>
        <v>150</v>
      </c>
      <c r="G22" s="81"/>
      <c r="H22" s="343"/>
      <c r="I22" s="341"/>
      <c r="J22" s="340"/>
      <c r="K22" s="341"/>
      <c r="L22" s="344"/>
      <c r="M22" s="345"/>
      <c r="N22" s="346"/>
    </row>
    <row r="23" spans="2:17" ht="15.75" customHeight="1">
      <c r="B23" s="1179"/>
      <c r="C23" s="840" t="s">
        <v>44</v>
      </c>
      <c r="D23" s="849">
        <v>385</v>
      </c>
      <c r="E23" s="850">
        <v>1266.7</v>
      </c>
      <c r="F23" s="851">
        <f t="shared" si="1"/>
        <v>32.9012987012987</v>
      </c>
      <c r="G23" s="323"/>
      <c r="H23" s="343"/>
      <c r="I23" s="341"/>
      <c r="J23" s="340"/>
      <c r="K23" s="341"/>
      <c r="L23" s="344"/>
      <c r="M23" s="345"/>
      <c r="N23" s="346"/>
    </row>
    <row r="24" spans="2:17" ht="18.75" customHeight="1">
      <c r="B24" s="1180"/>
      <c r="C24" s="840" t="s">
        <v>7</v>
      </c>
      <c r="D24" s="849">
        <v>73857</v>
      </c>
      <c r="E24" s="850">
        <v>951069.5</v>
      </c>
      <c r="F24" s="851">
        <f t="shared" si="1"/>
        <v>128.77174810783001</v>
      </c>
      <c r="H24" s="341"/>
      <c r="I24" s="341"/>
      <c r="J24" s="341"/>
      <c r="K24" s="341"/>
    </row>
    <row r="25" spans="2:17">
      <c r="B25" s="1178" t="s">
        <v>490</v>
      </c>
      <c r="C25" s="1178"/>
      <c r="D25" s="1178"/>
      <c r="E25" s="1178"/>
      <c r="F25" s="1178"/>
      <c r="H25" s="848"/>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8"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5" tint="0.59999389629810485"/>
    <pageSetUpPr fitToPage="1"/>
  </sheetPr>
  <dimension ref="B1:J34"/>
  <sheetViews>
    <sheetView topLeftCell="B1" zoomScaleNormal="100" workbookViewId="0">
      <selection activeCell="B1" sqref="B1:E33"/>
    </sheetView>
  </sheetViews>
  <sheetFormatPr baseColWidth="10" defaultRowHeight="16.5" customHeight="1"/>
  <cols>
    <col min="1" max="1" width="3.07421875" customWidth="1"/>
    <col min="2" max="2" width="23.07421875" customWidth="1"/>
    <col min="3" max="5" width="10.61328125" customWidth="1"/>
    <col min="6" max="10" width="10.921875" style="348" customWidth="1"/>
  </cols>
  <sheetData>
    <row r="1" spans="2:7" ht="16.5" customHeight="1">
      <c r="B1" s="1014" t="s">
        <v>75</v>
      </c>
      <c r="C1" s="1014"/>
      <c r="D1" s="1014"/>
      <c r="E1" s="1014"/>
      <c r="F1" s="347"/>
    </row>
    <row r="2" spans="2:7" ht="16.5" customHeight="1">
      <c r="B2" s="67"/>
      <c r="C2" s="67"/>
      <c r="D2" s="67"/>
      <c r="E2" s="67"/>
      <c r="F2" s="347"/>
    </row>
    <row r="3" spans="2:7" ht="16.5" customHeight="1">
      <c r="B3" s="1050" t="s">
        <v>220</v>
      </c>
      <c r="C3" s="1051"/>
      <c r="D3" s="1051"/>
      <c r="E3" s="1051"/>
    </row>
    <row r="4" spans="2:7" ht="16.5" customHeight="1">
      <c r="B4" s="1182" t="s">
        <v>616</v>
      </c>
      <c r="C4" s="1052"/>
      <c r="D4" s="1052"/>
      <c r="E4" s="1052"/>
    </row>
    <row r="5" spans="2:7" ht="16.5" customHeight="1">
      <c r="B5" s="1183"/>
      <c r="C5" s="1183"/>
      <c r="D5" s="1183"/>
      <c r="E5" s="1183"/>
    </row>
    <row r="6" spans="2:7" ht="16.5" customHeight="1">
      <c r="G6" s="349"/>
    </row>
    <row r="7" spans="2:7" ht="15.75" customHeight="1">
      <c r="B7" s="1181" t="s">
        <v>12</v>
      </c>
      <c r="C7" s="1181"/>
      <c r="D7" s="1181"/>
      <c r="E7" s="274" t="s">
        <v>218</v>
      </c>
      <c r="G7" s="350"/>
    </row>
    <row r="8" spans="2:7" ht="15.75" customHeight="1">
      <c r="B8" s="1181" t="s">
        <v>221</v>
      </c>
      <c r="C8" s="1181"/>
      <c r="D8" s="1181"/>
      <c r="E8" s="274">
        <v>150</v>
      </c>
      <c r="G8" s="350"/>
    </row>
    <row r="9" spans="2:7" ht="15.75" customHeight="1">
      <c r="B9" s="1184" t="s">
        <v>222</v>
      </c>
      <c r="C9" s="1185"/>
      <c r="D9" s="1186"/>
      <c r="E9" s="351">
        <v>12746</v>
      </c>
      <c r="G9" s="352"/>
    </row>
    <row r="10" spans="2:7" ht="15.75" customHeight="1">
      <c r="B10" s="1187"/>
      <c r="C10" s="1187"/>
      <c r="D10" s="1187"/>
      <c r="E10" s="1187"/>
      <c r="G10" s="352"/>
    </row>
    <row r="11" spans="2:7" ht="15.75" customHeight="1">
      <c r="B11" s="1188" t="s">
        <v>174</v>
      </c>
      <c r="C11" s="1188"/>
      <c r="D11" s="1188"/>
      <c r="E11" s="274" t="s">
        <v>223</v>
      </c>
      <c r="G11" s="353"/>
    </row>
    <row r="12" spans="2:7" ht="15.75" customHeight="1">
      <c r="B12" s="1181" t="s">
        <v>99</v>
      </c>
      <c r="C12" s="1181"/>
      <c r="D12" s="1181"/>
      <c r="E12" s="934">
        <v>120000</v>
      </c>
      <c r="G12" s="354"/>
    </row>
    <row r="13" spans="2:7" ht="15.75" customHeight="1">
      <c r="B13" s="1181" t="s">
        <v>100</v>
      </c>
      <c r="C13" s="1181"/>
      <c r="D13" s="1181"/>
      <c r="E13" s="934">
        <v>320000</v>
      </c>
      <c r="G13" s="354"/>
    </row>
    <row r="14" spans="2:7" ht="15.75" customHeight="1">
      <c r="B14" s="1181" t="s">
        <v>73</v>
      </c>
      <c r="C14" s="1181"/>
      <c r="D14" s="1181"/>
      <c r="E14" s="934">
        <v>772975</v>
      </c>
      <c r="G14" s="354"/>
    </row>
    <row r="15" spans="2:7" ht="15.75" customHeight="1">
      <c r="B15" s="1189" t="s">
        <v>224</v>
      </c>
      <c r="C15" s="1189"/>
      <c r="D15" s="1189"/>
      <c r="E15" s="934">
        <f>640779+60649</f>
        <v>701428</v>
      </c>
      <c r="G15" s="354"/>
    </row>
    <row r="16" spans="2:7" ht="15.75" customHeight="1">
      <c r="B16" s="1181" t="s">
        <v>101</v>
      </c>
      <c r="C16" s="1181"/>
      <c r="D16" s="1181"/>
      <c r="E16" s="934">
        <f>SUM(E12:E15)</f>
        <v>1914403</v>
      </c>
      <c r="G16" s="355"/>
    </row>
    <row r="17" spans="2:7" ht="15.75" customHeight="1">
      <c r="B17" s="1190" t="s">
        <v>225</v>
      </c>
      <c r="C17" s="1191"/>
      <c r="D17" s="1192"/>
      <c r="E17" s="934">
        <f>$B$23*E8</f>
        <v>1911900</v>
      </c>
      <c r="G17" s="356"/>
    </row>
    <row r="18" spans="2:7" ht="15.75" customHeight="1">
      <c r="B18" s="1190" t="s">
        <v>74</v>
      </c>
      <c r="C18" s="1191"/>
      <c r="D18" s="1192"/>
      <c r="E18" s="934">
        <f>E17-E16</f>
        <v>-2503</v>
      </c>
      <c r="G18" s="356"/>
    </row>
    <row r="19" spans="2:7" ht="16.5" customHeight="1">
      <c r="B19" s="1045" t="s">
        <v>226</v>
      </c>
      <c r="C19" s="1045"/>
      <c r="D19" s="1045"/>
      <c r="E19" s="1045"/>
      <c r="G19" s="357"/>
    </row>
    <row r="20" spans="2:7" ht="16.5" customHeight="1">
      <c r="B20" s="358" t="s">
        <v>184</v>
      </c>
      <c r="C20" s="1045" t="s">
        <v>227</v>
      </c>
      <c r="D20" s="1045"/>
      <c r="E20" s="1045"/>
      <c r="G20" s="357"/>
    </row>
    <row r="21" spans="2:7" ht="30" customHeight="1">
      <c r="B21" s="359" t="s">
        <v>228</v>
      </c>
      <c r="C21" s="360">
        <v>135</v>
      </c>
      <c r="D21" s="360">
        <v>150</v>
      </c>
      <c r="E21" s="360">
        <v>165</v>
      </c>
      <c r="G21" s="361"/>
    </row>
    <row r="22" spans="2:7" ht="15.75" customHeight="1">
      <c r="B22" s="362">
        <f>B23*0.9</f>
        <v>11471.4</v>
      </c>
      <c r="C22" s="104">
        <f t="shared" ref="C22:E24" si="0">(C$21*$B22)-$E$16</f>
        <v>-365764</v>
      </c>
      <c r="D22" s="104">
        <f t="shared" si="0"/>
        <v>-193693</v>
      </c>
      <c r="E22" s="104">
        <f t="shared" si="0"/>
        <v>-21622</v>
      </c>
      <c r="G22" s="363"/>
    </row>
    <row r="23" spans="2:7" ht="15.75" customHeight="1">
      <c r="B23" s="362">
        <v>12746</v>
      </c>
      <c r="C23" s="104">
        <f t="shared" si="0"/>
        <v>-193693</v>
      </c>
      <c r="D23" s="104">
        <f t="shared" si="0"/>
        <v>-2503</v>
      </c>
      <c r="E23" s="104">
        <f t="shared" si="0"/>
        <v>188687</v>
      </c>
      <c r="G23" s="363"/>
    </row>
    <row r="24" spans="2:7" ht="15.75" customHeight="1">
      <c r="B24" s="362">
        <f>B23*1.1</f>
        <v>14020.6</v>
      </c>
      <c r="C24" s="104">
        <f t="shared" si="0"/>
        <v>-21622</v>
      </c>
      <c r="D24" s="104">
        <f t="shared" si="0"/>
        <v>188687</v>
      </c>
      <c r="E24" s="104">
        <f t="shared" si="0"/>
        <v>398996</v>
      </c>
      <c r="G24" s="363"/>
    </row>
    <row r="25" spans="2:7" ht="15.75" customHeight="1">
      <c r="B25" s="105" t="s">
        <v>229</v>
      </c>
      <c r="C25" s="104">
        <f>$E$16/C21</f>
        <v>14180.762962962963</v>
      </c>
      <c r="D25" s="104">
        <f>$E$16/D21</f>
        <v>12762.686666666666</v>
      </c>
      <c r="E25" s="104">
        <f>$E$16/E21</f>
        <v>11602.442424242425</v>
      </c>
      <c r="G25" s="364"/>
    </row>
    <row r="26" spans="2:7" ht="31.5" customHeight="1">
      <c r="B26" s="1078" t="s">
        <v>179</v>
      </c>
      <c r="C26" s="1078"/>
      <c r="D26" s="1078"/>
      <c r="E26" s="1078"/>
      <c r="G26" s="365"/>
    </row>
    <row r="27" spans="2:7" ht="15.75" customHeight="1">
      <c r="B27" s="1194"/>
      <c r="C27" s="1194"/>
      <c r="D27" s="1194"/>
      <c r="E27" s="1194"/>
      <c r="G27" s="365"/>
    </row>
    <row r="28" spans="2:7" ht="15.75" customHeight="1">
      <c r="B28" s="1195" t="s">
        <v>463</v>
      </c>
      <c r="C28" s="1195"/>
      <c r="D28" s="1195"/>
      <c r="E28" s="1195"/>
      <c r="G28" s="366"/>
    </row>
    <row r="29" spans="2:7" ht="15.75" customHeight="1">
      <c r="B29" s="1193" t="s">
        <v>230</v>
      </c>
      <c r="C29" s="1193"/>
      <c r="D29" s="1193"/>
      <c r="E29" s="1193"/>
      <c r="G29" s="367"/>
    </row>
    <row r="30" spans="2:7" ht="30" customHeight="1">
      <c r="B30" s="1196" t="s">
        <v>617</v>
      </c>
      <c r="C30" s="1197"/>
      <c r="D30" s="1197"/>
      <c r="E30" s="1197"/>
      <c r="G30" s="367"/>
    </row>
    <row r="31" spans="2:7" ht="30" customHeight="1">
      <c r="B31" s="1193" t="s">
        <v>231</v>
      </c>
      <c r="C31" s="1193"/>
      <c r="D31" s="1193"/>
      <c r="E31" s="1193"/>
      <c r="G31" s="367"/>
    </row>
    <row r="32" spans="2:7" ht="30" customHeight="1">
      <c r="B32" s="1193" t="s">
        <v>232</v>
      </c>
      <c r="C32" s="1193"/>
      <c r="D32" s="1193"/>
      <c r="E32" s="1193"/>
      <c r="G32" s="367"/>
    </row>
    <row r="33" spans="2:7" ht="15.75" customHeight="1">
      <c r="B33" s="1193" t="s">
        <v>233</v>
      </c>
      <c r="C33" s="1193"/>
      <c r="D33" s="1193"/>
      <c r="E33" s="1193"/>
      <c r="G33" s="367"/>
    </row>
    <row r="34" spans="2:7" ht="16.5" customHeight="1">
      <c r="B34" s="368"/>
      <c r="C34" s="368"/>
      <c r="D34" s="368"/>
      <c r="E34" s="368"/>
      <c r="G34" s="367"/>
    </row>
  </sheetData>
  <mergeCells count="26">
    <mergeCell ref="B32:E32"/>
    <mergeCell ref="B33:E33"/>
    <mergeCell ref="B26:E26"/>
    <mergeCell ref="B27:E27"/>
    <mergeCell ref="B28:E28"/>
    <mergeCell ref="B29:E29"/>
    <mergeCell ref="B30:E30"/>
    <mergeCell ref="B31:E31"/>
    <mergeCell ref="C20:E20"/>
    <mergeCell ref="B9:D9"/>
    <mergeCell ref="B10:E10"/>
    <mergeCell ref="B11:D11"/>
    <mergeCell ref="B12:D12"/>
    <mergeCell ref="B13:D13"/>
    <mergeCell ref="B14:D14"/>
    <mergeCell ref="B15:D15"/>
    <mergeCell ref="B16:D16"/>
    <mergeCell ref="B17:D17"/>
    <mergeCell ref="B18:D18"/>
    <mergeCell ref="B19:E19"/>
    <mergeCell ref="B8:D8"/>
    <mergeCell ref="B1:E1"/>
    <mergeCell ref="B3:E3"/>
    <mergeCell ref="B4:E4"/>
    <mergeCell ref="B5:E5"/>
    <mergeCell ref="B7:D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5" tint="0.39997558519241921"/>
    <pageSetUpPr fitToPage="1"/>
  </sheetPr>
  <dimension ref="B1:P49"/>
  <sheetViews>
    <sheetView zoomScaleNormal="100" workbookViewId="0">
      <selection sqref="A1:H39"/>
    </sheetView>
  </sheetViews>
  <sheetFormatPr baseColWidth="10" defaultColWidth="10.921875" defaultRowHeight="11.4"/>
  <cols>
    <col min="1" max="1" width="0.921875" style="1" customWidth="1"/>
    <col min="2" max="2" width="5.4609375" style="1" customWidth="1"/>
    <col min="3" max="8" width="8.921875" style="1" customWidth="1"/>
    <col min="9" max="15" width="10.921875" style="37" customWidth="1"/>
    <col min="16" max="16384" width="10.921875" style="1"/>
  </cols>
  <sheetData>
    <row r="1" spans="2:16" s="164" customFormat="1" ht="18" customHeight="1">
      <c r="B1" s="1199" t="s">
        <v>76</v>
      </c>
      <c r="C1" s="1199"/>
      <c r="D1" s="1199"/>
      <c r="E1" s="1199"/>
      <c r="F1" s="1199"/>
      <c r="G1" s="1199"/>
      <c r="H1" s="1199"/>
      <c r="I1" s="369"/>
      <c r="J1" s="369"/>
      <c r="K1" s="369"/>
      <c r="L1" s="369"/>
      <c r="M1" s="369"/>
      <c r="N1" s="369"/>
      <c r="O1" s="369"/>
      <c r="P1" s="369"/>
    </row>
    <row r="2" spans="2:16" s="164" customFormat="1" ht="13.2">
      <c r="I2" s="369"/>
      <c r="J2" s="369"/>
      <c r="K2" s="369"/>
      <c r="L2" s="369"/>
      <c r="M2" s="369"/>
      <c r="N2" s="369"/>
      <c r="O2" s="369"/>
      <c r="P2" s="369"/>
    </row>
    <row r="3" spans="2:16" s="164" customFormat="1" ht="13.2">
      <c r="B3" s="1060" t="s">
        <v>525</v>
      </c>
      <c r="C3" s="1060"/>
      <c r="D3" s="1060"/>
      <c r="E3" s="1060"/>
      <c r="F3" s="1060"/>
      <c r="G3" s="1060"/>
      <c r="H3" s="1060"/>
      <c r="I3" s="369"/>
      <c r="J3" s="369"/>
      <c r="K3" s="369"/>
      <c r="L3" s="369"/>
      <c r="M3" s="369"/>
      <c r="N3" s="369"/>
      <c r="O3" s="369"/>
      <c r="P3" s="369"/>
    </row>
    <row r="4" spans="2:16" s="164" customFormat="1" ht="13.2">
      <c r="B4" s="1060" t="s">
        <v>519</v>
      </c>
      <c r="C4" s="1060"/>
      <c r="D4" s="1060"/>
      <c r="E4" s="1060"/>
      <c r="F4" s="1060"/>
      <c r="G4" s="1060"/>
      <c r="H4" s="1060"/>
      <c r="I4" s="369"/>
      <c r="J4" s="369"/>
      <c r="K4" s="369"/>
      <c r="L4" s="369"/>
      <c r="M4" s="369"/>
      <c r="N4" s="369"/>
      <c r="O4" s="369"/>
      <c r="P4" s="369"/>
    </row>
    <row r="5" spans="2:16" s="164" customFormat="1" ht="13.2">
      <c r="B5" s="1200" t="s">
        <v>234</v>
      </c>
      <c r="C5" s="1200"/>
      <c r="D5" s="1200"/>
      <c r="E5" s="1200"/>
      <c r="F5" s="1200"/>
      <c r="G5" s="1200"/>
      <c r="H5" s="1200"/>
      <c r="I5" s="369"/>
      <c r="J5" s="369"/>
      <c r="K5" s="369"/>
      <c r="L5" s="369"/>
      <c r="M5" s="369"/>
      <c r="N5" s="369"/>
      <c r="O5" s="369"/>
      <c r="P5" s="369"/>
    </row>
    <row r="6" spans="2:16" s="150" customFormat="1" ht="30" customHeight="1">
      <c r="B6" s="370" t="s">
        <v>5</v>
      </c>
      <c r="C6" s="370" t="s">
        <v>6</v>
      </c>
      <c r="D6" s="370" t="s">
        <v>235</v>
      </c>
      <c r="E6" s="370" t="s">
        <v>10</v>
      </c>
      <c r="F6" s="370" t="s">
        <v>235</v>
      </c>
      <c r="G6" s="370" t="s">
        <v>529</v>
      </c>
      <c r="H6" s="370" t="s">
        <v>235</v>
      </c>
      <c r="I6" s="294"/>
      <c r="J6" s="294"/>
      <c r="K6" s="294"/>
      <c r="L6" s="294"/>
      <c r="M6" s="371"/>
      <c r="N6" s="372"/>
      <c r="O6" s="294"/>
      <c r="P6" s="294"/>
    </row>
    <row r="7" spans="2:16" s="150" customFormat="1" ht="15.75" customHeight="1">
      <c r="B7" s="625">
        <v>2008</v>
      </c>
      <c r="C7" s="614">
        <v>1293088.2000000002</v>
      </c>
      <c r="D7" s="373"/>
      <c r="E7" s="614">
        <v>1438072.6</v>
      </c>
      <c r="F7" s="373"/>
      <c r="G7" s="615">
        <f t="shared" ref="G7:G13" si="0">C7+E7</f>
        <v>2731160.8000000003</v>
      </c>
      <c r="H7" s="373"/>
      <c r="I7" s="553"/>
      <c r="J7" s="294"/>
      <c r="K7" s="294"/>
      <c r="L7" s="294"/>
      <c r="M7" s="371"/>
      <c r="N7" s="372"/>
      <c r="O7" s="294"/>
      <c r="P7" s="294"/>
    </row>
    <row r="8" spans="2:16" s="150" customFormat="1" ht="15.75" customHeight="1">
      <c r="B8" s="625">
        <v>2009</v>
      </c>
      <c r="C8" s="614">
        <v>1261215.3</v>
      </c>
      <c r="D8" s="373">
        <f t="shared" ref="D8:D13" si="1">(C8-C7)/C7</f>
        <v>-2.4648666657077326E-2</v>
      </c>
      <c r="E8" s="614">
        <v>739969.29500000027</v>
      </c>
      <c r="F8" s="373">
        <f t="shared" ref="F8:F13" si="2">(E8-E7)/E7</f>
        <v>-0.4854437147331781</v>
      </c>
      <c r="G8" s="615">
        <f t="shared" si="0"/>
        <v>2001184.5950000002</v>
      </c>
      <c r="H8" s="373">
        <f t="shared" ref="H8:H17" si="3">(G8-G7)/G7</f>
        <v>-0.26727690475053684</v>
      </c>
      <c r="I8" s="553"/>
      <c r="J8" s="294"/>
      <c r="K8" s="374"/>
      <c r="L8" s="294"/>
      <c r="M8" s="374"/>
      <c r="N8" s="372"/>
      <c r="O8" s="374"/>
      <c r="P8" s="294"/>
    </row>
    <row r="9" spans="2:16" s="38" customFormat="1" ht="15.75" customHeight="1">
      <c r="B9" s="130">
        <v>2010</v>
      </c>
      <c r="C9" s="616">
        <v>1292649.96</v>
      </c>
      <c r="D9" s="376">
        <f t="shared" si="1"/>
        <v>2.4924102966400675E-2</v>
      </c>
      <c r="E9" s="616">
        <v>596478.2009999993</v>
      </c>
      <c r="F9" s="376">
        <f t="shared" si="2"/>
        <v>-0.19391492994314166</v>
      </c>
      <c r="G9" s="617">
        <f t="shared" si="0"/>
        <v>1889128.1609999994</v>
      </c>
      <c r="H9" s="376">
        <f t="shared" si="3"/>
        <v>-5.5995051271120151E-2</v>
      </c>
      <c r="I9" s="553"/>
      <c r="J9" s="36"/>
      <c r="K9" s="377"/>
      <c r="L9" s="36"/>
      <c r="M9" s="377"/>
      <c r="N9" s="378"/>
      <c r="O9" s="377"/>
      <c r="P9" s="36"/>
    </row>
    <row r="10" spans="2:16" s="38" customFormat="1" ht="15.75" customHeight="1">
      <c r="B10" s="130">
        <v>2011</v>
      </c>
      <c r="C10" s="616">
        <v>1379698.1595000001</v>
      </c>
      <c r="D10" s="376">
        <f t="shared" si="1"/>
        <v>6.734089056870439E-2</v>
      </c>
      <c r="E10" s="616">
        <v>666016.16</v>
      </c>
      <c r="F10" s="376">
        <f t="shared" si="2"/>
        <v>0.11658088909774057</v>
      </c>
      <c r="G10" s="617">
        <f t="shared" si="0"/>
        <v>2045714.3195000002</v>
      </c>
      <c r="H10" s="376">
        <f t="shared" si="3"/>
        <v>8.2888054782430873E-2</v>
      </c>
      <c r="I10" s="553"/>
      <c r="J10" s="36"/>
      <c r="K10" s="377"/>
      <c r="L10" s="36"/>
      <c r="M10" s="377"/>
      <c r="N10" s="378"/>
      <c r="O10" s="377"/>
      <c r="P10" s="36"/>
    </row>
    <row r="11" spans="2:16" s="38" customFormat="1" ht="15.75" customHeight="1">
      <c r="B11" s="130">
        <v>2012</v>
      </c>
      <c r="C11" s="616">
        <v>1413644</v>
      </c>
      <c r="D11" s="376">
        <f t="shared" si="1"/>
        <v>2.4603816614716539E-2</v>
      </c>
      <c r="E11" s="616">
        <v>873303.59099999967</v>
      </c>
      <c r="F11" s="376">
        <f t="shared" si="2"/>
        <v>0.31123483700455501</v>
      </c>
      <c r="G11" s="617">
        <f t="shared" si="0"/>
        <v>2286947.5909999995</v>
      </c>
      <c r="H11" s="376">
        <f t="shared" si="3"/>
        <v>0.11792128998684429</v>
      </c>
      <c r="I11" s="553"/>
      <c r="J11" s="36"/>
      <c r="K11" s="377"/>
      <c r="L11" s="36"/>
      <c r="M11" s="377"/>
      <c r="N11" s="378"/>
      <c r="O11" s="377"/>
      <c r="P11" s="36"/>
    </row>
    <row r="12" spans="2:16" s="38" customFormat="1" ht="15.75" customHeight="1">
      <c r="B12" s="130">
        <v>2013</v>
      </c>
      <c r="C12" s="616">
        <v>1411057.0441826645</v>
      </c>
      <c r="D12" s="376">
        <f t="shared" si="1"/>
        <v>-1.8299910142408682E-3</v>
      </c>
      <c r="E12" s="616">
        <v>1092901.9909999999</v>
      </c>
      <c r="F12" s="376">
        <f t="shared" si="2"/>
        <v>0.25145711326864378</v>
      </c>
      <c r="G12" s="617">
        <f t="shared" si="0"/>
        <v>2503959.0351826642</v>
      </c>
      <c r="H12" s="376">
        <f t="shared" si="3"/>
        <v>9.4891306226992878E-2</v>
      </c>
      <c r="I12" s="553"/>
      <c r="J12" s="36"/>
      <c r="K12" s="377"/>
      <c r="L12" s="36"/>
      <c r="M12" s="377"/>
      <c r="N12" s="378"/>
      <c r="O12" s="377"/>
      <c r="P12" s="36"/>
    </row>
    <row r="13" spans="2:16" s="38" customFormat="1" ht="15.75" customHeight="1">
      <c r="B13" s="130">
        <v>2014</v>
      </c>
      <c r="C13" s="616">
        <v>1115732</v>
      </c>
      <c r="D13" s="376">
        <f t="shared" si="1"/>
        <v>-0.20929348349182261</v>
      </c>
      <c r="E13" s="616">
        <v>1410364.561</v>
      </c>
      <c r="F13" s="376">
        <f t="shared" si="2"/>
        <v>0.29047670570123435</v>
      </c>
      <c r="G13" s="617">
        <f t="shared" si="0"/>
        <v>2526096.5609999998</v>
      </c>
      <c r="H13" s="376">
        <f t="shared" si="3"/>
        <v>8.8410095797436423E-3</v>
      </c>
      <c r="I13" s="553"/>
      <c r="J13" s="36"/>
      <c r="K13" s="377"/>
      <c r="L13" s="36"/>
      <c r="M13" s="377"/>
      <c r="N13" s="378"/>
      <c r="O13" s="377"/>
      <c r="P13" s="36"/>
    </row>
    <row r="14" spans="2:16" s="38" customFormat="1" ht="15.75" customHeight="1">
      <c r="B14" s="130">
        <v>2015</v>
      </c>
      <c r="C14" s="616">
        <v>1517892</v>
      </c>
      <c r="D14" s="376">
        <f>(C14-C13)/C13</f>
        <v>0.36044498141130665</v>
      </c>
      <c r="E14" s="616">
        <v>1528818.3489999999</v>
      </c>
      <c r="F14" s="376">
        <f>(E14-E13)/E13</f>
        <v>8.3988063282029637E-2</v>
      </c>
      <c r="G14" s="617">
        <f>C14+E14</f>
        <v>3046710.3489999999</v>
      </c>
      <c r="H14" s="376">
        <f t="shared" si="3"/>
        <v>0.20609417551081502</v>
      </c>
      <c r="I14" s="553"/>
      <c r="J14" s="36"/>
      <c r="K14" s="377"/>
      <c r="L14" s="36"/>
      <c r="M14" s="377"/>
      <c r="N14" s="378"/>
      <c r="O14" s="377"/>
      <c r="P14" s="36"/>
    </row>
    <row r="15" spans="2:16" s="38" customFormat="1" ht="15.75" customHeight="1">
      <c r="B15" s="130">
        <v>2016</v>
      </c>
      <c r="C15" s="616">
        <v>1149039.1000000001</v>
      </c>
      <c r="D15" s="376">
        <f>(C15-C14)/C14</f>
        <v>-0.2430033889104099</v>
      </c>
      <c r="E15" s="616">
        <v>1462676.1939999999</v>
      </c>
      <c r="F15" s="376">
        <f>(E15-E14)/E14</f>
        <v>-4.3263580034386434E-2</v>
      </c>
      <c r="G15" s="617">
        <f>C15+E15</f>
        <v>2611715.2939999998</v>
      </c>
      <c r="H15" s="376">
        <f t="shared" si="3"/>
        <v>-0.14277532327376494</v>
      </c>
      <c r="I15" s="553"/>
      <c r="J15" s="36"/>
      <c r="K15" s="377"/>
      <c r="L15" s="36"/>
      <c r="M15" s="377"/>
      <c r="N15" s="378"/>
      <c r="O15" s="377"/>
      <c r="P15" s="36"/>
    </row>
    <row r="16" spans="2:16" s="38" customFormat="1" ht="15.75" customHeight="1">
      <c r="B16" s="130">
        <v>2017</v>
      </c>
      <c r="C16" s="616">
        <v>1039676</v>
      </c>
      <c r="D16" s="376">
        <f>(C16-C15)/C15</f>
        <v>-9.5177875148025934E-2</v>
      </c>
      <c r="E16" s="616">
        <f>'34'!E19</f>
        <v>1590526.189</v>
      </c>
      <c r="F16" s="376">
        <f>(E16-E15)/E15</f>
        <v>8.7408269529817839E-2</v>
      </c>
      <c r="G16" s="617">
        <f>C16+E16</f>
        <v>2630202.1890000002</v>
      </c>
      <c r="H16" s="376">
        <f t="shared" si="3"/>
        <v>7.0784495700856763E-3</v>
      </c>
      <c r="I16" s="553"/>
      <c r="J16" s="36"/>
      <c r="K16" s="377"/>
      <c r="L16" s="36"/>
      <c r="M16" s="377"/>
      <c r="N16" s="36"/>
      <c r="O16" s="377"/>
      <c r="P16" s="36"/>
    </row>
    <row r="17" spans="2:16" s="38" customFormat="1" ht="15.75" customHeight="1">
      <c r="B17" s="729">
        <v>2018</v>
      </c>
      <c r="C17" s="616">
        <v>1087909.8671827174</v>
      </c>
      <c r="D17" s="376">
        <f>(C17-C16)/C16</f>
        <v>4.6393171702258616E-2</v>
      </c>
      <c r="E17" s="730">
        <f>+'34'!F19</f>
        <v>1918486.1880699999</v>
      </c>
      <c r="F17" s="376">
        <f>(E17-E16)/E16</f>
        <v>0.20619591260939615</v>
      </c>
      <c r="G17" s="617">
        <f>C17+E17</f>
        <v>3006396.0552527173</v>
      </c>
      <c r="H17" s="376">
        <f t="shared" si="3"/>
        <v>0.1430284971345665</v>
      </c>
      <c r="I17" s="553"/>
      <c r="J17" s="36"/>
      <c r="K17" s="377"/>
      <c r="L17" s="36"/>
      <c r="M17" s="377"/>
      <c r="N17" s="36"/>
      <c r="O17" s="377"/>
      <c r="P17" s="36"/>
    </row>
    <row r="18" spans="2:16" s="38" customFormat="1" ht="18" customHeight="1">
      <c r="B18" s="1201" t="s">
        <v>369</v>
      </c>
      <c r="C18" s="1202"/>
      <c r="D18" s="1202"/>
      <c r="E18" s="1202"/>
      <c r="F18" s="1202"/>
      <c r="G18" s="1202"/>
      <c r="H18" s="1203"/>
      <c r="I18" s="36"/>
      <c r="J18" s="36"/>
      <c r="K18" s="36"/>
      <c r="L18" s="36"/>
      <c r="M18" s="36"/>
      <c r="N18" s="36"/>
      <c r="O18" s="36"/>
      <c r="P18" s="36"/>
    </row>
    <row r="19" spans="2:16" s="38" customFormat="1" ht="18" customHeight="1">
      <c r="B19" s="1198"/>
      <c r="C19" s="1198"/>
      <c r="D19" s="1198"/>
      <c r="E19" s="1198"/>
      <c r="F19" s="1198"/>
      <c r="G19" s="1198"/>
      <c r="H19" s="1198"/>
      <c r="I19" s="36"/>
      <c r="J19" s="36"/>
      <c r="K19" s="36"/>
      <c r="L19" s="36"/>
      <c r="M19" s="36"/>
      <c r="N19" s="36"/>
      <c r="O19" s="36"/>
      <c r="P19" s="36"/>
    </row>
    <row r="20" spans="2:16" ht="12.75" customHeight="1">
      <c r="B20" s="379"/>
      <c r="C20" s="379"/>
      <c r="D20" s="379"/>
      <c r="E20" s="379"/>
      <c r="F20" s="379"/>
      <c r="G20" s="379"/>
      <c r="H20" s="379"/>
      <c r="P20" s="37"/>
    </row>
    <row r="21" spans="2:16" ht="12.75" customHeight="1">
      <c r="P21" s="37"/>
    </row>
    <row r="22" spans="2:16" ht="12.75" customHeight="1">
      <c r="P22" s="37"/>
    </row>
    <row r="23" spans="2:16" ht="12.75" customHeight="1">
      <c r="P23" s="37"/>
    </row>
    <row r="24" spans="2:16" ht="12.75" customHeight="1"/>
    <row r="25" spans="2:16" ht="12.75" customHeight="1"/>
    <row r="26" spans="2:16" ht="12.75" customHeight="1"/>
    <row r="27" spans="2:16" ht="12.75" customHeight="1"/>
    <row r="28" spans="2:16" ht="12.75" customHeight="1">
      <c r="H28" s="18"/>
    </row>
    <row r="29" spans="2:16" ht="12.75" customHeight="1">
      <c r="H29" s="19"/>
      <c r="M29" s="380"/>
    </row>
    <row r="30" spans="2:16" ht="12.75" customHeight="1">
      <c r="M30" s="380"/>
    </row>
    <row r="31" spans="2:16" ht="12.75" customHeight="1">
      <c r="M31" s="380"/>
    </row>
    <row r="32" spans="2:16" ht="12.75" customHeight="1"/>
    <row r="33" ht="12.75" customHeight="1"/>
    <row r="34" ht="12.75" customHeight="1"/>
    <row r="35" ht="12.75" customHeight="1"/>
    <row r="36" ht="12.75" customHeight="1"/>
    <row r="37" ht="12.75" customHeight="1"/>
    <row r="38" ht="12.75" customHeight="1"/>
    <row r="49" spans="2:12">
      <c r="B49" s="16"/>
      <c r="C49" s="16"/>
      <c r="D49" s="16"/>
      <c r="E49" s="16"/>
      <c r="F49" s="16"/>
      <c r="G49" s="16"/>
      <c r="H49" s="16"/>
      <c r="I49" s="297"/>
      <c r="J49" s="297"/>
      <c r="K49" s="297"/>
      <c r="L49" s="297"/>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E16 G8:G16 E17:G17" formula="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5" tint="0.59999389629810485"/>
    <pageSetUpPr fitToPage="1"/>
  </sheetPr>
  <dimension ref="A1:L47"/>
  <sheetViews>
    <sheetView zoomScaleNormal="100" workbookViewId="0">
      <selection sqref="A1:G39"/>
    </sheetView>
  </sheetViews>
  <sheetFormatPr baseColWidth="10" defaultColWidth="10.921875" defaultRowHeight="17.399999999999999"/>
  <cols>
    <col min="1" max="1" width="1.3828125" style="1" customWidth="1"/>
    <col min="2" max="2" width="14.84375" customWidth="1"/>
    <col min="3" max="6" width="9.3828125" customWidth="1"/>
    <col min="7" max="7" width="9.3828125" style="1" customWidth="1"/>
    <col min="8" max="8" width="7.921875" style="1" customWidth="1"/>
    <col min="9" max="9" width="8.921875" style="1" customWidth="1"/>
    <col min="10" max="11" width="7.921875" style="1" customWidth="1"/>
    <col min="12" max="16384" width="10.921875" style="1"/>
  </cols>
  <sheetData>
    <row r="1" spans="1:11" s="24" customFormat="1" ht="16.5" customHeight="1">
      <c r="B1" s="1008" t="s">
        <v>4</v>
      </c>
      <c r="C1" s="1008"/>
      <c r="D1" s="1008"/>
      <c r="E1" s="1008"/>
      <c r="F1" s="1008"/>
      <c r="G1" s="1008"/>
    </row>
    <row r="2" spans="1:11" s="24" customFormat="1" ht="11.25" customHeight="1">
      <c r="A2" s="26"/>
      <c r="B2" s="26"/>
      <c r="C2" s="26"/>
      <c r="D2" s="26"/>
      <c r="E2" s="25"/>
      <c r="F2" s="25"/>
    </row>
    <row r="3" spans="1:11" s="24" customFormat="1" ht="15.75" customHeight="1">
      <c r="B3" s="1008" t="s">
        <v>504</v>
      </c>
      <c r="C3" s="1008"/>
      <c r="D3" s="1008"/>
      <c r="E3" s="1008"/>
      <c r="F3" s="1008"/>
      <c r="G3" s="1008"/>
    </row>
    <row r="4" spans="1:11" s="24" customFormat="1" ht="15.75" customHeight="1">
      <c r="B4" s="1072" t="s">
        <v>534</v>
      </c>
      <c r="C4" s="1072"/>
      <c r="D4" s="1072"/>
      <c r="E4" s="1072"/>
      <c r="F4" s="1072"/>
      <c r="G4" s="1072"/>
    </row>
    <row r="5" spans="1:11" s="24" customFormat="1" ht="15.75" customHeight="1">
      <c r="B5" s="1005" t="s">
        <v>234</v>
      </c>
      <c r="C5" s="1005"/>
      <c r="D5" s="1005"/>
      <c r="E5" s="1005"/>
      <c r="F5" s="1005"/>
      <c r="G5" s="1005"/>
    </row>
    <row r="6" spans="1:11" s="38" customFormat="1" ht="15.75" customHeight="1">
      <c r="B6" s="315" t="s">
        <v>237</v>
      </c>
      <c r="C6" s="392">
        <v>2015</v>
      </c>
      <c r="D6" s="392">
        <v>2016</v>
      </c>
      <c r="E6" s="392">
        <v>2017</v>
      </c>
      <c r="F6" s="392">
        <v>2018</v>
      </c>
      <c r="G6" s="462">
        <v>2019</v>
      </c>
    </row>
    <row r="7" spans="1:11" s="38" customFormat="1" ht="15.75" customHeight="1">
      <c r="B7" s="111" t="s">
        <v>47</v>
      </c>
      <c r="C7" s="381">
        <v>308490.23399999988</v>
      </c>
      <c r="D7" s="381">
        <v>71063.398000000001</v>
      </c>
      <c r="E7" s="381">
        <v>123573.572</v>
      </c>
      <c r="F7" s="381">
        <v>178988.753</v>
      </c>
      <c r="G7" s="744">
        <v>210065</v>
      </c>
      <c r="H7" s="528"/>
      <c r="I7" s="227"/>
    </row>
    <row r="8" spans="1:11" s="38" customFormat="1" ht="15.75" customHeight="1">
      <c r="B8" s="111" t="s">
        <v>48</v>
      </c>
      <c r="C8" s="381">
        <v>122186.094</v>
      </c>
      <c r="D8" s="381">
        <v>147048.473</v>
      </c>
      <c r="E8" s="381">
        <v>122237.484</v>
      </c>
      <c r="F8" s="381">
        <v>116325.951</v>
      </c>
      <c r="G8" s="744">
        <v>298256.81199999998</v>
      </c>
      <c r="H8" s="382"/>
      <c r="I8" s="44"/>
    </row>
    <row r="9" spans="1:11" s="38" customFormat="1" ht="15.75" customHeight="1">
      <c r="B9" s="111" t="s">
        <v>49</v>
      </c>
      <c r="C9" s="381">
        <v>55381.612000000001</v>
      </c>
      <c r="D9" s="381">
        <v>86832.453999999998</v>
      </c>
      <c r="E9" s="381">
        <v>35503.595999999998</v>
      </c>
      <c r="F9" s="381">
        <v>157653.57500000001</v>
      </c>
      <c r="G9" s="744">
        <v>120993</v>
      </c>
      <c r="H9" s="383"/>
      <c r="I9" s="383"/>
      <c r="J9" s="383"/>
      <c r="K9" s="383"/>
    </row>
    <row r="10" spans="1:11" s="38" customFormat="1" ht="15.75" customHeight="1">
      <c r="B10" s="111" t="s">
        <v>57</v>
      </c>
      <c r="C10" s="381">
        <v>251.14200000000002</v>
      </c>
      <c r="D10" s="381">
        <v>12275.09</v>
      </c>
      <c r="E10" s="381">
        <v>7254.9740000000002</v>
      </c>
      <c r="F10" s="381">
        <v>44290.14</v>
      </c>
      <c r="G10" s="745">
        <v>35949</v>
      </c>
      <c r="H10" s="460"/>
    </row>
    <row r="11" spans="1:11" s="38" customFormat="1" ht="15.75" customHeight="1">
      <c r="B11" s="111" t="s">
        <v>58</v>
      </c>
      <c r="C11" s="381">
        <v>111.13100000000001</v>
      </c>
      <c r="D11" s="381">
        <v>45601.582999999999</v>
      </c>
      <c r="E11" s="381">
        <v>31633.142</v>
      </c>
      <c r="F11" s="381">
        <v>73076.376999999993</v>
      </c>
      <c r="G11" s="574">
        <v>156074</v>
      </c>
      <c r="I11" s="227"/>
      <c r="K11" s="384"/>
    </row>
    <row r="12" spans="1:11" s="38" customFormat="1" ht="15.75" customHeight="1">
      <c r="B12" s="111" t="s">
        <v>50</v>
      </c>
      <c r="C12" s="381">
        <v>14427.304</v>
      </c>
      <c r="D12" s="381">
        <v>149229.326</v>
      </c>
      <c r="E12" s="381">
        <v>50358.28</v>
      </c>
      <c r="F12" s="381">
        <v>170531.42981</v>
      </c>
      <c r="G12" s="574">
        <v>132890.9</v>
      </c>
      <c r="H12" s="227"/>
      <c r="I12" s="227"/>
      <c r="J12" s="227"/>
      <c r="K12" s="384"/>
    </row>
    <row r="13" spans="1:11" s="38" customFormat="1" ht="15.75" customHeight="1">
      <c r="B13" s="111" t="s">
        <v>51</v>
      </c>
      <c r="C13" s="381">
        <v>121675.68000000001</v>
      </c>
      <c r="D13" s="381">
        <v>106233.986</v>
      </c>
      <c r="E13" s="381">
        <v>188221.28</v>
      </c>
      <c r="F13" s="381">
        <v>252816.71930000003</v>
      </c>
      <c r="G13" s="574"/>
      <c r="H13" s="227"/>
      <c r="K13" s="384"/>
    </row>
    <row r="14" spans="1:11" s="38" customFormat="1" ht="15.75" customHeight="1">
      <c r="B14" s="111" t="s">
        <v>52</v>
      </c>
      <c r="C14" s="381">
        <v>190260.16100000005</v>
      </c>
      <c r="D14" s="381">
        <v>272112.70600000001</v>
      </c>
      <c r="E14" s="381">
        <v>241462.57</v>
      </c>
      <c r="F14" s="381">
        <v>176338.86595999997</v>
      </c>
      <c r="G14" s="744"/>
      <c r="K14" s="384"/>
    </row>
    <row r="15" spans="1:11" s="38" customFormat="1" ht="15.75" customHeight="1">
      <c r="B15" s="111" t="s">
        <v>53</v>
      </c>
      <c r="C15" s="381">
        <v>180943.77100000004</v>
      </c>
      <c r="D15" s="381">
        <v>112910.19100000001</v>
      </c>
      <c r="E15" s="381">
        <v>223707.29500000001</v>
      </c>
      <c r="F15" s="381">
        <v>152839.46731000001</v>
      </c>
      <c r="G15" s="743"/>
      <c r="H15" s="227"/>
      <c r="I15" s="227"/>
      <c r="J15" s="227"/>
      <c r="K15" s="50"/>
    </row>
    <row r="16" spans="1:11" s="38" customFormat="1" ht="15.75" customHeight="1">
      <c r="B16" s="111" t="s">
        <v>54</v>
      </c>
      <c r="C16" s="381">
        <v>230423.932</v>
      </c>
      <c r="D16" s="381">
        <v>199786.717</v>
      </c>
      <c r="E16" s="381">
        <v>180514.016</v>
      </c>
      <c r="F16" s="381">
        <v>301372.16352</v>
      </c>
      <c r="G16" s="743"/>
    </row>
    <row r="17" spans="2:12" s="38" customFormat="1" ht="15.75" customHeight="1">
      <c r="B17" s="111" t="s">
        <v>55</v>
      </c>
      <c r="C17" s="381">
        <v>125526.66399999999</v>
      </c>
      <c r="D17" s="381">
        <v>105208.44500000001</v>
      </c>
      <c r="E17" s="381">
        <v>233675.29699999999</v>
      </c>
      <c r="F17" s="381">
        <v>80243.48517</v>
      </c>
      <c r="G17" s="743"/>
    </row>
    <row r="18" spans="2:12" s="38" customFormat="1" ht="15.75" customHeight="1">
      <c r="B18" s="111" t="s">
        <v>56</v>
      </c>
      <c r="C18" s="381">
        <v>179140.62400000001</v>
      </c>
      <c r="D18" s="381">
        <v>154373.82500000001</v>
      </c>
      <c r="E18" s="381">
        <v>152384.68299999999</v>
      </c>
      <c r="F18" s="381">
        <v>214009.261</v>
      </c>
      <c r="G18" s="743"/>
    </row>
    <row r="19" spans="2:12" s="38" customFormat="1" ht="15.75" customHeight="1">
      <c r="B19" s="111" t="s">
        <v>64</v>
      </c>
      <c r="C19" s="574">
        <f>SUM(C7:C18)</f>
        <v>1528818.3490000002</v>
      </c>
      <c r="D19" s="574">
        <f>SUM(D7:D18)</f>
        <v>1462676.1939999999</v>
      </c>
      <c r="E19" s="574">
        <f>SUM(E7:E18)</f>
        <v>1590526.189</v>
      </c>
      <c r="F19" s="574">
        <f>SUM(F7:F18)</f>
        <v>1918486.1880699999</v>
      </c>
      <c r="G19" s="574">
        <f>SUM(G7:G18)</f>
        <v>954228.71199999994</v>
      </c>
      <c r="H19" s="227"/>
    </row>
    <row r="20" spans="2:12" ht="18.75" customHeight="1">
      <c r="B20" s="1046" t="s">
        <v>127</v>
      </c>
      <c r="C20" s="1046"/>
      <c r="D20" s="1046"/>
      <c r="E20" s="1046"/>
      <c r="F20" s="1046"/>
      <c r="G20" s="1046"/>
      <c r="H20" s="385"/>
      <c r="I20" s="385"/>
    </row>
    <row r="21" spans="2:12" ht="11.4">
      <c r="B21" s="1"/>
      <c r="C21" s="1"/>
      <c r="D21" s="1"/>
      <c r="E21" s="1"/>
      <c r="F21" s="1"/>
    </row>
    <row r="22" spans="2:12" ht="12" customHeight="1">
      <c r="B22" s="1"/>
      <c r="C22" s="1"/>
      <c r="D22" s="1"/>
      <c r="E22" s="1"/>
      <c r="F22" s="1"/>
    </row>
    <row r="23" spans="2:12" ht="11.4">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c r="L28" s="21"/>
    </row>
    <row r="29" spans="2:12" ht="11.4">
      <c r="B29" s="1"/>
      <c r="C29" s="1"/>
      <c r="D29" s="1"/>
      <c r="E29" s="1"/>
      <c r="F29" s="1"/>
    </row>
    <row r="30" spans="2:12" ht="11.4">
      <c r="B30" s="1"/>
      <c r="C30" s="1"/>
      <c r="D30" s="1"/>
      <c r="E30" s="1"/>
      <c r="F30" s="1"/>
    </row>
    <row r="31" spans="2:12" ht="11.4">
      <c r="B31" s="1"/>
      <c r="C31" s="1"/>
      <c r="D31" s="1"/>
      <c r="E31" s="1"/>
      <c r="F31" s="1"/>
    </row>
    <row r="32" spans="2:12" ht="11.4">
      <c r="B32" s="1"/>
      <c r="C32" s="1"/>
      <c r="D32" s="1"/>
      <c r="E32" s="1"/>
      <c r="F32" s="1"/>
    </row>
    <row r="33" spans="1:12" ht="11.4">
      <c r="B33" s="1"/>
      <c r="C33" s="1"/>
      <c r="D33" s="1"/>
      <c r="E33" s="1"/>
      <c r="F33" s="1"/>
    </row>
    <row r="34" spans="1:12" ht="11.4">
      <c r="B34" s="1"/>
      <c r="C34" s="1"/>
      <c r="D34" s="1"/>
      <c r="E34" s="1"/>
      <c r="F34" s="1"/>
    </row>
    <row r="35" spans="1:12" ht="11.4">
      <c r="B35" s="1"/>
      <c r="C35" s="1"/>
      <c r="D35" s="1"/>
      <c r="E35" s="1"/>
      <c r="F35" s="1"/>
    </row>
    <row r="36" spans="1:12" ht="11.4">
      <c r="B36" s="1"/>
      <c r="C36" s="1"/>
      <c r="D36" s="1"/>
      <c r="E36" s="1"/>
      <c r="F36" s="1"/>
    </row>
    <row r="37" spans="1:12" ht="11.4">
      <c r="B37" s="1"/>
      <c r="C37" s="1"/>
      <c r="D37" s="1"/>
      <c r="E37" s="1"/>
      <c r="F37" s="1"/>
    </row>
    <row r="38" spans="1:12" ht="44.25" customHeight="1">
      <c r="B38" s="1"/>
      <c r="C38" s="1"/>
      <c r="D38" s="1"/>
      <c r="E38" s="1"/>
      <c r="F38" s="1"/>
      <c r="I38" s="385"/>
      <c r="J38" s="385"/>
      <c r="K38" s="385"/>
      <c r="L38" s="385"/>
    </row>
    <row r="39" spans="1:12" ht="11.4">
      <c r="B39" s="1"/>
      <c r="C39" s="1"/>
      <c r="D39" s="1"/>
      <c r="E39" s="1"/>
      <c r="F39" s="1"/>
    </row>
    <row r="40" spans="1:12" ht="11.4">
      <c r="B40" s="1"/>
      <c r="C40" s="1"/>
      <c r="D40" s="1"/>
      <c r="E40" s="1"/>
      <c r="F40" s="1"/>
    </row>
    <row r="41" spans="1:12" ht="11.4">
      <c r="B41" s="1"/>
      <c r="C41" s="1"/>
      <c r="D41" s="1"/>
      <c r="E41" s="1"/>
      <c r="F41" s="1"/>
    </row>
    <row r="42" spans="1:12" ht="11.4">
      <c r="B42" s="1"/>
      <c r="C42" s="1"/>
      <c r="D42" s="1"/>
      <c r="E42" s="1"/>
      <c r="F42" s="1"/>
    </row>
    <row r="43" spans="1:12" ht="5.25" customHeight="1">
      <c r="G43" s="386"/>
      <c r="H43" s="386"/>
    </row>
    <row r="44" spans="1:12" ht="11.4">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9:G19" formulaRange="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5" tint="0.59999389629810485"/>
    <pageSetUpPr fitToPage="1"/>
  </sheetPr>
  <dimension ref="B1:S40"/>
  <sheetViews>
    <sheetView zoomScaleNormal="100" workbookViewId="0">
      <selection sqref="A1:J41"/>
    </sheetView>
  </sheetViews>
  <sheetFormatPr baseColWidth="10" defaultColWidth="10.921875" defaultRowHeight="11.4"/>
  <cols>
    <col min="1" max="1" width="0.69140625" style="165" customWidth="1"/>
    <col min="2" max="2" width="12.84375" style="165" customWidth="1"/>
    <col min="3" max="10" width="6.23046875" style="165" customWidth="1"/>
    <col min="11" max="11" width="10.921875" style="494" customWidth="1"/>
    <col min="12" max="15" width="10.921875" style="494" hidden="1" customWidth="1"/>
    <col min="16" max="16" width="10.921875" style="493" hidden="1" customWidth="1"/>
    <col min="17" max="17" width="10.921875" style="493" customWidth="1"/>
    <col min="18" max="16384" width="10.921875" style="165"/>
  </cols>
  <sheetData>
    <row r="1" spans="2:19" s="164" customFormat="1" ht="13.2">
      <c r="B1" s="1002" t="s">
        <v>38</v>
      </c>
      <c r="C1" s="1002"/>
      <c r="D1" s="1002"/>
      <c r="E1" s="1002"/>
      <c r="F1" s="1002"/>
      <c r="G1" s="1002"/>
      <c r="H1" s="1002"/>
      <c r="I1" s="1002"/>
      <c r="J1" s="1002"/>
      <c r="K1" s="490"/>
      <c r="L1" s="491"/>
      <c r="M1" s="491"/>
      <c r="N1" s="491"/>
      <c r="O1" s="490"/>
      <c r="P1" s="491"/>
      <c r="Q1" s="491"/>
    </row>
    <row r="2" spans="2:19" s="164" customFormat="1" ht="13.2">
      <c r="B2" s="271"/>
      <c r="C2" s="271"/>
      <c r="D2" s="271"/>
      <c r="E2" s="271"/>
      <c r="F2" s="271"/>
      <c r="G2" s="271"/>
      <c r="H2" s="271"/>
      <c r="K2" s="490"/>
      <c r="L2" s="495"/>
      <c r="M2" s="495"/>
      <c r="N2" s="495"/>
      <c r="O2" s="496"/>
      <c r="P2" s="491"/>
      <c r="Q2" s="491"/>
    </row>
    <row r="3" spans="2:19" s="164" customFormat="1" ht="13.2">
      <c r="B3" s="1002" t="s">
        <v>505</v>
      </c>
      <c r="C3" s="1002"/>
      <c r="D3" s="1002"/>
      <c r="E3" s="1002"/>
      <c r="F3" s="1002"/>
      <c r="G3" s="1002"/>
      <c r="H3" s="1002"/>
      <c r="I3" s="1002"/>
      <c r="J3" s="1002"/>
      <c r="K3" s="490"/>
      <c r="L3" s="490"/>
      <c r="M3" s="490"/>
      <c r="N3" s="490"/>
      <c r="O3" s="490"/>
      <c r="P3" s="491"/>
      <c r="Q3" s="491"/>
    </row>
    <row r="4" spans="2:19" s="164" customFormat="1" ht="13.2">
      <c r="B4" s="1208" t="s">
        <v>535</v>
      </c>
      <c r="C4" s="1208"/>
      <c r="D4" s="1208"/>
      <c r="E4" s="1208"/>
      <c r="F4" s="1208"/>
      <c r="G4" s="1208"/>
      <c r="H4" s="1208"/>
      <c r="I4" s="1208"/>
      <c r="J4" s="1208"/>
      <c r="K4" s="490"/>
      <c r="L4" s="490"/>
      <c r="M4" s="490"/>
      <c r="N4" s="490"/>
      <c r="O4" s="490"/>
      <c r="P4" s="491"/>
      <c r="Q4" s="491"/>
    </row>
    <row r="5" spans="2:19" s="164" customFormat="1" ht="13.2">
      <c r="B5" s="1208" t="s">
        <v>234</v>
      </c>
      <c r="C5" s="1208"/>
      <c r="D5" s="1208"/>
      <c r="E5" s="1208"/>
      <c r="F5" s="1208"/>
      <c r="G5" s="1208"/>
      <c r="H5" s="1208"/>
      <c r="I5" s="1208"/>
      <c r="J5" s="1208"/>
      <c r="K5" s="490"/>
      <c r="L5" s="490"/>
      <c r="M5" s="490"/>
      <c r="N5" s="490"/>
      <c r="O5" s="490"/>
      <c r="P5" s="491"/>
      <c r="Q5" s="491"/>
    </row>
    <row r="6" spans="2:19" s="150" customFormat="1" ht="15.75" customHeight="1">
      <c r="B6" s="1205" t="s">
        <v>238</v>
      </c>
      <c r="C6" s="1204" t="s">
        <v>9</v>
      </c>
      <c r="D6" s="1204"/>
      <c r="E6" s="1204" t="s">
        <v>90</v>
      </c>
      <c r="F6" s="1204"/>
      <c r="G6" s="1204" t="s">
        <v>213</v>
      </c>
      <c r="H6" s="1204"/>
      <c r="I6" s="1205" t="s">
        <v>64</v>
      </c>
      <c r="J6" s="1205"/>
      <c r="K6" s="170"/>
      <c r="L6" s="170"/>
      <c r="M6" s="170"/>
      <c r="N6" s="170"/>
      <c r="O6" s="170"/>
      <c r="P6" s="388"/>
      <c r="Q6" s="388"/>
      <c r="R6" s="294"/>
    </row>
    <row r="7" spans="2:19" s="150" customFormat="1" ht="15.75" customHeight="1">
      <c r="B7" s="1205"/>
      <c r="C7" s="746">
        <v>2018</v>
      </c>
      <c r="D7" s="746">
        <v>2019</v>
      </c>
      <c r="E7" s="746">
        <v>2018</v>
      </c>
      <c r="F7" s="746">
        <v>2019</v>
      </c>
      <c r="G7" s="746">
        <v>2018</v>
      </c>
      <c r="H7" s="746">
        <v>2019</v>
      </c>
      <c r="I7" s="746">
        <v>2018</v>
      </c>
      <c r="J7" s="746">
        <v>2019</v>
      </c>
      <c r="K7" s="170"/>
      <c r="L7" s="170"/>
      <c r="M7" s="170"/>
      <c r="N7" s="170"/>
      <c r="O7" s="170"/>
      <c r="P7" s="388"/>
      <c r="Q7" s="388"/>
      <c r="R7" s="294"/>
    </row>
    <row r="8" spans="2:19" s="150" customFormat="1" ht="15.75" customHeight="1">
      <c r="B8" s="175" t="s">
        <v>47</v>
      </c>
      <c r="C8" s="360">
        <v>158272.22</v>
      </c>
      <c r="D8" s="360">
        <v>119587.4</v>
      </c>
      <c r="E8" s="360">
        <v>20.003</v>
      </c>
      <c r="F8" s="360">
        <v>5161.9759999999997</v>
      </c>
      <c r="G8" s="360">
        <v>19731.59</v>
      </c>
      <c r="H8" s="360">
        <v>85214.52</v>
      </c>
      <c r="I8" s="360">
        <v>178988.753</v>
      </c>
      <c r="J8" s="360">
        <v>210064.96865999998</v>
      </c>
      <c r="K8" s="170"/>
      <c r="L8" s="170"/>
      <c r="M8" s="170"/>
      <c r="N8" s="170"/>
      <c r="O8" s="170"/>
      <c r="P8" s="388"/>
      <c r="Q8" s="388"/>
      <c r="R8" s="294"/>
    </row>
    <row r="9" spans="2:19" s="150" customFormat="1" ht="15.75" customHeight="1">
      <c r="B9" s="175" t="s">
        <v>48</v>
      </c>
      <c r="C9" s="360">
        <v>105652.295</v>
      </c>
      <c r="D9" s="360">
        <v>228809.67</v>
      </c>
      <c r="E9" s="360">
        <v>0</v>
      </c>
      <c r="F9" s="360">
        <v>2020.412</v>
      </c>
      <c r="G9" s="360">
        <v>10665.56</v>
      </c>
      <c r="H9" s="360">
        <v>67398.78</v>
      </c>
      <c r="I9" s="360">
        <v>116325.951</v>
      </c>
      <c r="J9" s="360">
        <v>298256.81199999998</v>
      </c>
      <c r="K9" s="170"/>
      <c r="L9" s="170"/>
      <c r="M9" s="170"/>
      <c r="N9" s="170"/>
      <c r="O9" s="170"/>
      <c r="P9" s="388"/>
      <c r="Q9" s="388"/>
      <c r="R9" s="388"/>
      <c r="S9" s="388"/>
    </row>
    <row r="10" spans="2:19" s="150" customFormat="1" ht="15.75" customHeight="1">
      <c r="B10" s="175" t="s">
        <v>49</v>
      </c>
      <c r="C10" s="360">
        <v>156781.82500000001</v>
      </c>
      <c r="D10" s="360">
        <v>120601.95</v>
      </c>
      <c r="E10" s="360">
        <v>0</v>
      </c>
      <c r="F10" s="360">
        <v>221.65120000000002</v>
      </c>
      <c r="G10" s="360">
        <v>837.85</v>
      </c>
      <c r="H10" s="360">
        <v>0</v>
      </c>
      <c r="I10" s="360">
        <v>157653.57500000001</v>
      </c>
      <c r="J10" s="360">
        <v>120992.59582</v>
      </c>
      <c r="K10" s="170"/>
      <c r="L10" s="170"/>
      <c r="M10" s="170" t="s">
        <v>9</v>
      </c>
      <c r="N10" s="170" t="s">
        <v>239</v>
      </c>
      <c r="O10" s="170" t="s">
        <v>213</v>
      </c>
      <c r="P10" s="388" t="s">
        <v>59</v>
      </c>
      <c r="Q10" s="388"/>
      <c r="R10" s="388"/>
      <c r="S10" s="388"/>
    </row>
    <row r="11" spans="2:19" s="150" customFormat="1" ht="15.75" customHeight="1">
      <c r="B11" s="175" t="s">
        <v>57</v>
      </c>
      <c r="C11" s="360">
        <v>44184.82</v>
      </c>
      <c r="D11" s="360">
        <v>34717.06</v>
      </c>
      <c r="E11" s="360">
        <v>41.189</v>
      </c>
      <c r="F11" s="360">
        <v>110.12124</v>
      </c>
      <c r="G11" s="360">
        <v>0</v>
      </c>
      <c r="H11" s="360">
        <v>0</v>
      </c>
      <c r="I11" s="360">
        <v>44290.14</v>
      </c>
      <c r="J11" s="360">
        <v>35948.571240000005</v>
      </c>
      <c r="K11" s="170"/>
      <c r="L11" s="170"/>
      <c r="M11" s="488">
        <f>D21</f>
        <v>0.79532331463533223</v>
      </c>
      <c r="N11" s="488">
        <f>F21</f>
        <v>8.0041256463181439E-3</v>
      </c>
      <c r="O11" s="488">
        <f>H21</f>
        <v>0.15993378432534816</v>
      </c>
      <c r="P11" s="489">
        <f>100%-M11-N11-O11</f>
        <v>3.6738775393001466E-2</v>
      </c>
      <c r="Q11" s="388"/>
      <c r="R11" s="388"/>
      <c r="S11" s="388"/>
    </row>
    <row r="12" spans="2:19" s="150" customFormat="1" ht="15.75" customHeight="1">
      <c r="B12" s="175" t="s">
        <v>58</v>
      </c>
      <c r="C12" s="360">
        <v>70615.44</v>
      </c>
      <c r="D12" s="360">
        <v>122655.37</v>
      </c>
      <c r="E12" s="360">
        <v>80.012</v>
      </c>
      <c r="F12" s="360">
        <v>21.758610000000001</v>
      </c>
      <c r="G12" s="360">
        <v>0</v>
      </c>
      <c r="H12" s="360">
        <v>0</v>
      </c>
      <c r="I12" s="360">
        <v>73076.376999999993</v>
      </c>
      <c r="J12" s="360">
        <v>156074.13061000002</v>
      </c>
      <c r="K12" s="170"/>
      <c r="L12" s="170"/>
      <c r="M12" s="170"/>
      <c r="N12" s="170"/>
      <c r="O12" s="170"/>
      <c r="P12" s="388"/>
      <c r="Q12" s="388"/>
      <c r="R12" s="388"/>
      <c r="S12" s="388"/>
    </row>
    <row r="13" spans="2:19" s="150" customFormat="1" ht="15.75" customHeight="1">
      <c r="B13" s="175" t="s">
        <v>50</v>
      </c>
      <c r="C13" s="360">
        <v>170329.535</v>
      </c>
      <c r="D13" s="360">
        <v>132548.35</v>
      </c>
      <c r="E13" s="360">
        <v>142.47499999999999</v>
      </c>
      <c r="F13" s="360">
        <v>101.842</v>
      </c>
      <c r="G13" s="360">
        <v>0</v>
      </c>
      <c r="H13" s="360">
        <v>0</v>
      </c>
      <c r="I13" s="360">
        <v>170531.42981</v>
      </c>
      <c r="J13" s="360">
        <v>132890.95199999999</v>
      </c>
      <c r="K13" s="170"/>
      <c r="L13" s="170"/>
      <c r="M13" s="170"/>
      <c r="N13" s="170"/>
      <c r="O13" s="170"/>
      <c r="P13" s="388"/>
      <c r="Q13" s="388"/>
      <c r="R13" s="388"/>
      <c r="S13" s="388"/>
    </row>
    <row r="14" spans="2:19" s="150" customFormat="1" ht="15.75" customHeight="1">
      <c r="B14" s="175" t="s">
        <v>51</v>
      </c>
      <c r="C14" s="360">
        <v>252758.035</v>
      </c>
      <c r="D14" s="360"/>
      <c r="E14" s="360">
        <v>0</v>
      </c>
      <c r="F14" s="360"/>
      <c r="G14" s="360">
        <v>0</v>
      </c>
      <c r="H14" s="360"/>
      <c r="I14" s="360">
        <v>252816.71930000003</v>
      </c>
      <c r="J14" s="360"/>
      <c r="K14" s="170"/>
      <c r="L14" s="170"/>
      <c r="M14" s="170"/>
      <c r="N14" s="170"/>
      <c r="O14" s="170"/>
      <c r="P14" s="388"/>
      <c r="Q14" s="388"/>
      <c r="R14" s="388"/>
      <c r="S14" s="388"/>
    </row>
    <row r="15" spans="2:19" s="150" customFormat="1" ht="15.75" customHeight="1">
      <c r="B15" s="175" t="s">
        <v>52</v>
      </c>
      <c r="C15" s="360">
        <v>168019.66325000001</v>
      </c>
      <c r="D15" s="360"/>
      <c r="E15" s="360">
        <v>8256.3512200000005</v>
      </c>
      <c r="F15" s="360"/>
      <c r="G15" s="360">
        <v>0</v>
      </c>
      <c r="H15" s="360"/>
      <c r="I15" s="360">
        <v>176338.86595999997</v>
      </c>
      <c r="J15" s="360"/>
      <c r="K15" s="170"/>
      <c r="L15" s="170"/>
      <c r="M15" s="170"/>
      <c r="N15" s="170"/>
      <c r="O15" s="170"/>
      <c r="P15" s="388"/>
      <c r="Q15" s="388"/>
      <c r="R15" s="388"/>
      <c r="S15" s="388"/>
    </row>
    <row r="16" spans="2:19" s="150" customFormat="1" ht="15.75" customHeight="1">
      <c r="B16" s="175" t="s">
        <v>53</v>
      </c>
      <c r="C16" s="360">
        <v>150200.85200000001</v>
      </c>
      <c r="D16" s="360"/>
      <c r="E16" s="360">
        <v>278.60030999999998</v>
      </c>
      <c r="F16" s="360"/>
      <c r="G16" s="360">
        <v>0</v>
      </c>
      <c r="H16" s="360"/>
      <c r="I16" s="360">
        <v>152839.46731000001</v>
      </c>
      <c r="J16" s="360"/>
      <c r="K16" s="170"/>
      <c r="L16" s="170"/>
      <c r="M16" s="170"/>
      <c r="N16" s="170"/>
      <c r="O16" s="170"/>
      <c r="P16" s="388"/>
      <c r="Q16" s="388"/>
      <c r="R16" s="388"/>
      <c r="S16" s="388"/>
    </row>
    <row r="17" spans="2:19" s="150" customFormat="1" ht="15.75" customHeight="1">
      <c r="B17" s="175" t="s">
        <v>54</v>
      </c>
      <c r="C17" s="360">
        <v>297637.04499999998</v>
      </c>
      <c r="D17" s="360"/>
      <c r="E17" s="360">
        <v>3618.7950000000001</v>
      </c>
      <c r="F17" s="360"/>
      <c r="G17" s="360">
        <v>0</v>
      </c>
      <c r="H17" s="360"/>
      <c r="I17" s="360">
        <v>301372.16352</v>
      </c>
      <c r="J17" s="360"/>
      <c r="K17" s="170"/>
      <c r="L17" s="170"/>
      <c r="M17" s="170"/>
      <c r="N17" s="170"/>
      <c r="O17" s="170"/>
      <c r="P17" s="388"/>
      <c r="Q17" s="388"/>
      <c r="R17" s="388"/>
      <c r="S17" s="388"/>
    </row>
    <row r="18" spans="2:19" s="150" customFormat="1" ht="15.75" customHeight="1">
      <c r="B18" s="175" t="s">
        <v>55</v>
      </c>
      <c r="C18" s="360">
        <v>72359.539999999994</v>
      </c>
      <c r="D18" s="360"/>
      <c r="E18" s="360">
        <v>7794.5536300000003</v>
      </c>
      <c r="F18" s="360"/>
      <c r="G18" s="360">
        <v>0</v>
      </c>
      <c r="H18" s="360"/>
      <c r="I18" s="360">
        <v>80243.48517</v>
      </c>
      <c r="J18" s="360"/>
      <c r="K18" s="170"/>
      <c r="L18" s="492"/>
      <c r="M18" s="492"/>
      <c r="N18" s="492"/>
      <c r="O18" s="492"/>
      <c r="P18" s="388"/>
      <c r="Q18" s="388"/>
      <c r="R18" s="388"/>
      <c r="S18" s="388"/>
    </row>
    <row r="19" spans="2:19" s="150" customFormat="1" ht="15.75" customHeight="1">
      <c r="B19" s="175" t="s">
        <v>56</v>
      </c>
      <c r="C19" s="360">
        <v>185053.27</v>
      </c>
      <c r="D19" s="360"/>
      <c r="E19" s="360">
        <v>100.74</v>
      </c>
      <c r="F19" s="360"/>
      <c r="G19" s="360">
        <v>28762.035</v>
      </c>
      <c r="H19" s="360"/>
      <c r="I19" s="360">
        <v>214009.261</v>
      </c>
      <c r="J19" s="360"/>
      <c r="K19" s="170"/>
      <c r="L19" s="170"/>
      <c r="M19" s="170"/>
      <c r="N19" s="170"/>
      <c r="O19" s="170"/>
      <c r="P19" s="388"/>
      <c r="Q19" s="388"/>
      <c r="R19" s="294"/>
    </row>
    <row r="20" spans="2:19" s="150" customFormat="1" ht="15.75" customHeight="1">
      <c r="B20" s="175" t="s">
        <v>64</v>
      </c>
      <c r="C20" s="360">
        <f>SUM(C8:C19)</f>
        <v>1831864.5402500001</v>
      </c>
      <c r="D20" s="360">
        <f t="shared" ref="D20:J20" si="0">SUM(D8:D19)</f>
        <v>758919.79999999993</v>
      </c>
      <c r="E20" s="360">
        <f t="shared" si="0"/>
        <v>20332.719160000004</v>
      </c>
      <c r="F20" s="360">
        <f t="shared" si="0"/>
        <v>7637.7610500000001</v>
      </c>
      <c r="G20" s="360">
        <f t="shared" si="0"/>
        <v>59997.035000000003</v>
      </c>
      <c r="H20" s="360">
        <f t="shared" si="0"/>
        <v>152613.29999999999</v>
      </c>
      <c r="I20" s="360">
        <f t="shared" si="0"/>
        <v>1918486.1880699999</v>
      </c>
      <c r="J20" s="360">
        <f t="shared" si="0"/>
        <v>954228.03032999998</v>
      </c>
      <c r="K20" s="570"/>
      <c r="L20" s="170"/>
      <c r="M20" s="170"/>
      <c r="N20" s="170"/>
      <c r="O20" s="170"/>
      <c r="P20" s="388"/>
      <c r="Q20" s="388"/>
      <c r="R20" s="294"/>
    </row>
    <row r="21" spans="2:19" s="150" customFormat="1" ht="15.75" customHeight="1">
      <c r="B21" s="331" t="s">
        <v>240</v>
      </c>
      <c r="C21" s="389">
        <f>C20/$I20</f>
        <v>0.95484895937294112</v>
      </c>
      <c r="D21" s="389">
        <f>D20/$J20</f>
        <v>0.79532331463533223</v>
      </c>
      <c r="E21" s="389">
        <f>E20/$I20</f>
        <v>1.0598314069935917E-2</v>
      </c>
      <c r="F21" s="389">
        <f>F20/$J20</f>
        <v>8.0041256463181439E-3</v>
      </c>
      <c r="G21" s="389">
        <f>G20/I20</f>
        <v>3.1273112818371196E-2</v>
      </c>
      <c r="H21" s="389">
        <f>H20/$J20</f>
        <v>0.15993378432534816</v>
      </c>
      <c r="I21" s="389">
        <f>+I20/I20</f>
        <v>1</v>
      </c>
      <c r="J21" s="389">
        <f>+J20/J20</f>
        <v>1</v>
      </c>
      <c r="K21" s="170"/>
      <c r="L21" s="170"/>
      <c r="M21" s="170"/>
      <c r="N21" s="170"/>
      <c r="O21" s="170"/>
      <c r="P21" s="388"/>
      <c r="Q21" s="388"/>
      <c r="R21" s="294"/>
    </row>
    <row r="22" spans="2:19" s="150" customFormat="1" ht="28.5" customHeight="1">
      <c r="B22" s="1207" t="s">
        <v>443</v>
      </c>
      <c r="C22" s="1207"/>
      <c r="D22" s="1207"/>
      <c r="E22" s="1207"/>
      <c r="F22" s="1207"/>
      <c r="G22" s="1207"/>
      <c r="H22" s="1207"/>
      <c r="I22" s="1207"/>
      <c r="J22" s="1207"/>
      <c r="K22" s="170"/>
      <c r="L22" s="170"/>
      <c r="M22" s="170"/>
      <c r="N22" s="170"/>
      <c r="O22" s="170"/>
      <c r="P22" s="388"/>
      <c r="Q22" s="388"/>
      <c r="R22" s="294"/>
    </row>
    <row r="23" spans="2:19" ht="15" customHeight="1">
      <c r="B23" s="391"/>
      <c r="C23" s="391"/>
      <c r="D23" s="391"/>
      <c r="E23" s="391"/>
      <c r="F23" s="391"/>
      <c r="G23" s="391"/>
      <c r="H23" s="391"/>
      <c r="I23" s="391"/>
      <c r="J23" s="391"/>
      <c r="K23" s="493"/>
      <c r="L23" s="493"/>
      <c r="M23" s="493"/>
      <c r="N23" s="493"/>
      <c r="R23" s="211"/>
    </row>
    <row r="24" spans="2:19" ht="15" customHeight="1">
      <c r="K24" s="493"/>
      <c r="L24" s="493"/>
      <c r="N24" s="493"/>
      <c r="R24" s="211"/>
    </row>
    <row r="25" spans="2:19" ht="15" customHeight="1">
      <c r="K25" s="493"/>
      <c r="L25" s="493"/>
      <c r="M25" s="493"/>
      <c r="N25" s="493"/>
      <c r="R25" s="211"/>
    </row>
    <row r="26" spans="2:19" ht="15" customHeight="1">
      <c r="K26" s="493"/>
      <c r="L26" s="493"/>
      <c r="M26" s="493"/>
      <c r="N26" s="493"/>
      <c r="R26" s="211"/>
    </row>
    <row r="27" spans="2:19" ht="15" customHeight="1">
      <c r="K27" s="493"/>
      <c r="L27" s="493"/>
      <c r="M27" s="493"/>
      <c r="N27" s="493"/>
      <c r="R27" s="211"/>
    </row>
    <row r="28" spans="2:19" ht="15" customHeight="1">
      <c r="K28" s="493"/>
      <c r="L28" s="493"/>
      <c r="M28" s="493"/>
      <c r="N28" s="493"/>
      <c r="R28" s="211"/>
    </row>
    <row r="29" spans="2:19" ht="15" customHeight="1">
      <c r="K29" s="493"/>
      <c r="L29" s="493"/>
      <c r="M29" s="493"/>
      <c r="N29" s="493"/>
      <c r="R29" s="211"/>
    </row>
    <row r="30" spans="2:19" ht="15" customHeight="1">
      <c r="K30" s="493"/>
      <c r="L30" s="493"/>
      <c r="M30" s="493"/>
      <c r="N30" s="493"/>
    </row>
    <row r="31" spans="2:19" ht="15" customHeight="1">
      <c r="K31" s="493"/>
      <c r="L31" s="493"/>
      <c r="M31" s="493"/>
      <c r="N31" s="493"/>
    </row>
    <row r="32" spans="2:19" ht="15" customHeight="1">
      <c r="K32" s="493"/>
      <c r="L32" s="493"/>
      <c r="M32" s="493"/>
      <c r="N32" s="493"/>
    </row>
    <row r="33" spans="2:14" ht="15" customHeight="1">
      <c r="K33" s="493"/>
      <c r="L33" s="493"/>
      <c r="M33" s="493"/>
      <c r="N33" s="493"/>
    </row>
    <row r="34" spans="2:14" ht="15" customHeight="1">
      <c r="K34" s="493"/>
      <c r="L34" s="493"/>
      <c r="M34" s="493"/>
      <c r="N34" s="493"/>
    </row>
    <row r="35" spans="2:14" ht="15" customHeight="1">
      <c r="D35" s="165" t="s">
        <v>241</v>
      </c>
      <c r="K35" s="493"/>
      <c r="L35" s="493"/>
      <c r="M35" s="493"/>
      <c r="N35" s="493"/>
    </row>
    <row r="36" spans="2:14" ht="15" customHeight="1">
      <c r="K36" s="493"/>
      <c r="L36" s="493"/>
      <c r="M36" s="493"/>
      <c r="N36" s="493"/>
    </row>
    <row r="37" spans="2:14" ht="15" customHeight="1">
      <c r="K37" s="493"/>
      <c r="L37" s="493"/>
      <c r="M37" s="493"/>
      <c r="N37" s="493"/>
    </row>
    <row r="38" spans="2:14" ht="15" customHeight="1">
      <c r="K38" s="493"/>
      <c r="L38" s="493"/>
      <c r="M38" s="493"/>
      <c r="N38" s="493"/>
    </row>
    <row r="40" spans="2:14">
      <c r="B40" s="1206" t="s">
        <v>443</v>
      </c>
      <c r="C40" s="1206"/>
      <c r="D40" s="1206"/>
      <c r="E40" s="1206"/>
      <c r="F40" s="1206"/>
      <c r="G40" s="1206"/>
      <c r="H40" s="1206"/>
      <c r="I40" s="1206"/>
      <c r="J40" s="1206"/>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5" tint="0.59999389629810485"/>
    <pageSetUpPr fitToPage="1"/>
  </sheetPr>
  <dimension ref="B1:Q36"/>
  <sheetViews>
    <sheetView zoomScaleNormal="100" workbookViewId="0">
      <selection sqref="A1:F36"/>
    </sheetView>
  </sheetViews>
  <sheetFormatPr baseColWidth="10" defaultColWidth="10.921875" defaultRowHeight="11.4"/>
  <cols>
    <col min="1" max="1" width="4.53515625" style="1" customWidth="1"/>
    <col min="2" max="6" width="13.23046875" style="1" customWidth="1"/>
    <col min="7" max="16384" width="10.921875" style="1"/>
  </cols>
  <sheetData>
    <row r="1" spans="2:17" s="38" customFormat="1" ht="12.75" customHeight="1">
      <c r="B1" s="1015" t="s">
        <v>77</v>
      </c>
      <c r="C1" s="1015"/>
      <c r="D1" s="1015"/>
      <c r="E1" s="1015"/>
      <c r="F1" s="1015"/>
    </row>
    <row r="2" spans="2:17" s="38" customFormat="1" ht="13.2">
      <c r="B2" s="334"/>
      <c r="C2" s="334"/>
      <c r="D2" s="334"/>
      <c r="E2" s="334"/>
      <c r="F2" s="334"/>
    </row>
    <row r="3" spans="2:17" s="38" customFormat="1" ht="13.2">
      <c r="B3" s="1014" t="s">
        <v>506</v>
      </c>
      <c r="C3" s="1014"/>
      <c r="D3" s="1014"/>
      <c r="E3" s="1014"/>
      <c r="F3" s="1014"/>
    </row>
    <row r="4" spans="2:17" s="38" customFormat="1" ht="13.2">
      <c r="B4" s="1209" t="s">
        <v>537</v>
      </c>
      <c r="C4" s="1209"/>
      <c r="D4" s="1209"/>
      <c r="E4" s="1209"/>
      <c r="F4" s="1209"/>
    </row>
    <row r="5" spans="2:17" s="38" customFormat="1" ht="15" customHeight="1" thickBot="1">
      <c r="B5" s="1014" t="s">
        <v>234</v>
      </c>
      <c r="C5" s="1014"/>
      <c r="D5" s="1014"/>
      <c r="E5" s="1014"/>
      <c r="F5" s="1014"/>
    </row>
    <row r="6" spans="2:17" s="38" customFormat="1" ht="60" customHeight="1">
      <c r="B6" s="958" t="s">
        <v>243</v>
      </c>
      <c r="C6" s="959" t="s">
        <v>244</v>
      </c>
      <c r="D6" s="959">
        <v>11042300</v>
      </c>
      <c r="E6" s="960" t="s">
        <v>245</v>
      </c>
      <c r="F6" s="961" t="s">
        <v>246</v>
      </c>
    </row>
    <row r="7" spans="2:17" s="38" customFormat="1" ht="60" customHeight="1">
      <c r="B7" s="962" t="s">
        <v>165</v>
      </c>
      <c r="C7" s="298" t="s">
        <v>247</v>
      </c>
      <c r="D7" s="298" t="s">
        <v>248</v>
      </c>
      <c r="E7" s="298" t="s">
        <v>249</v>
      </c>
      <c r="F7" s="963" t="s">
        <v>250</v>
      </c>
    </row>
    <row r="8" spans="2:17" s="38" customFormat="1" ht="15.75" customHeight="1">
      <c r="B8" s="964">
        <v>2014</v>
      </c>
      <c r="C8" s="393">
        <v>1410364.5610000007</v>
      </c>
      <c r="D8" s="393">
        <v>34672.550000000003</v>
      </c>
      <c r="E8" s="393">
        <v>182636.91200000001</v>
      </c>
      <c r="F8" s="965">
        <v>353619.85899999988</v>
      </c>
      <c r="M8" s="227"/>
      <c r="N8" s="227"/>
      <c r="O8" s="227"/>
      <c r="P8" s="227"/>
      <c r="Q8" s="227"/>
    </row>
    <row r="9" spans="2:17" s="38" customFormat="1" ht="15.75" customHeight="1">
      <c r="B9" s="964">
        <v>2015</v>
      </c>
      <c r="C9" s="393">
        <v>1528818.3489999999</v>
      </c>
      <c r="D9" s="393">
        <v>130543.42199999999</v>
      </c>
      <c r="E9" s="393">
        <v>130333.974</v>
      </c>
      <c r="F9" s="965">
        <v>475516.49200000003</v>
      </c>
      <c r="M9" s="227"/>
      <c r="N9" s="227"/>
      <c r="O9" s="227"/>
      <c r="P9" s="227"/>
      <c r="Q9" s="227"/>
    </row>
    <row r="10" spans="2:17" s="38" customFormat="1" ht="15.75" customHeight="1">
      <c r="B10" s="964">
        <v>2016</v>
      </c>
      <c r="C10" s="393">
        <v>1462676.1939999999</v>
      </c>
      <c r="D10" s="393">
        <v>15733.459000000001</v>
      </c>
      <c r="E10" s="393">
        <v>27159.784</v>
      </c>
      <c r="F10" s="965">
        <v>227386</v>
      </c>
      <c r="M10" s="227"/>
      <c r="N10" s="227"/>
      <c r="O10" s="227"/>
      <c r="P10" s="227"/>
      <c r="Q10" s="227"/>
    </row>
    <row r="11" spans="2:17" s="38" customFormat="1" ht="15.75" customHeight="1">
      <c r="B11" s="966" t="s">
        <v>452</v>
      </c>
      <c r="C11" s="393">
        <v>1590526.189</v>
      </c>
      <c r="D11" s="393">
        <v>6718.7069999999994</v>
      </c>
      <c r="E11" s="393">
        <v>53655.113000000005</v>
      </c>
      <c r="F11" s="965">
        <v>104092</v>
      </c>
      <c r="M11" s="227"/>
      <c r="N11" s="227"/>
      <c r="O11" s="227"/>
      <c r="P11" s="227"/>
      <c r="Q11" s="227"/>
    </row>
    <row r="12" spans="2:17" s="38" customFormat="1" ht="15.75" customHeight="1">
      <c r="B12" s="966" t="s">
        <v>515</v>
      </c>
      <c r="C12" s="393">
        <v>1918486.1880699999</v>
      </c>
      <c r="D12" s="393">
        <v>5892.6107100000008</v>
      </c>
      <c r="E12" s="393">
        <v>49561.083280000006</v>
      </c>
      <c r="F12" s="965">
        <v>107022.41454</v>
      </c>
      <c r="H12" s="227"/>
    </row>
    <row r="13" spans="2:17" s="38" customFormat="1" ht="15.75" customHeight="1" thickBot="1">
      <c r="B13" s="968" t="s">
        <v>618</v>
      </c>
      <c r="C13" s="969">
        <v>954228.03032999998</v>
      </c>
      <c r="D13" s="969">
        <v>3540.7999999999997</v>
      </c>
      <c r="E13" s="969">
        <v>25413.5</v>
      </c>
      <c r="F13" s="970">
        <v>25599.05127</v>
      </c>
      <c r="H13" s="227"/>
    </row>
    <row r="14" spans="2:17" ht="48.75" customHeight="1" thickBot="1">
      <c r="B14" s="1124" t="s">
        <v>513</v>
      </c>
      <c r="C14" s="1125"/>
      <c r="D14" s="1125"/>
      <c r="E14" s="1125"/>
      <c r="F14" s="1126"/>
    </row>
    <row r="15" spans="2:17" s="37" customFormat="1" ht="12" customHeight="1">
      <c r="B15" s="208"/>
      <c r="C15" s="394"/>
      <c r="D15" s="394"/>
      <c r="E15" s="394"/>
      <c r="F15" s="394"/>
    </row>
    <row r="16" spans="2:17" s="37" customFormat="1" ht="12" customHeight="1">
      <c r="C16" s="395"/>
      <c r="D16" s="395"/>
      <c r="E16" s="395"/>
    </row>
    <row r="17" spans="2:6" s="37" customFormat="1" ht="12" customHeight="1">
      <c r="C17" s="395"/>
      <c r="D17" s="395"/>
      <c r="E17" s="395"/>
    </row>
    <row r="32" spans="2:6">
      <c r="B32" s="1170"/>
      <c r="C32" s="1170"/>
      <c r="D32" s="1170"/>
      <c r="E32" s="1170"/>
      <c r="F32" s="1170"/>
    </row>
    <row r="33" spans="2:6">
      <c r="B33" s="1170"/>
      <c r="C33" s="1170"/>
      <c r="D33" s="1170"/>
      <c r="E33" s="1170"/>
      <c r="F33" s="1170"/>
    </row>
    <row r="34" spans="2:6">
      <c r="B34" s="1170"/>
      <c r="C34" s="1170"/>
      <c r="D34" s="1170"/>
      <c r="E34" s="1170"/>
      <c r="F34" s="1170"/>
    </row>
    <row r="35" spans="2:6">
      <c r="B35" s="1170"/>
      <c r="C35" s="1170"/>
      <c r="D35" s="1170"/>
      <c r="E35" s="1170"/>
      <c r="F35" s="1170"/>
    </row>
    <row r="36" spans="2:6">
      <c r="B36" s="1170"/>
      <c r="C36" s="1170"/>
      <c r="D36" s="1170"/>
      <c r="E36" s="1170"/>
      <c r="F36" s="1170"/>
    </row>
  </sheetData>
  <mergeCells count="6">
    <mergeCell ref="B32:F36"/>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firstPageNumber="0" orientation="portrait" r:id="rId1"/>
  <headerFooter alignWithMargins="0">
    <oddFooter>&amp;C&amp;10&amp;A</oddFooter>
  </headerFooter>
  <ignoredErrors>
    <ignoredError sqref="B11:B12"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5" tint="0.59999389629810485"/>
    <pageSetUpPr fitToPage="1"/>
  </sheetPr>
  <dimension ref="C1:AA37"/>
  <sheetViews>
    <sheetView zoomScaleNormal="100" workbookViewId="0">
      <selection sqref="A1:H38"/>
    </sheetView>
  </sheetViews>
  <sheetFormatPr baseColWidth="10" defaultColWidth="10.921875" defaultRowHeight="11.4"/>
  <cols>
    <col min="1" max="1" width="1" style="165" customWidth="1"/>
    <col min="2" max="2" width="1.69140625" style="165" customWidth="1"/>
    <col min="3" max="7" width="11.69140625" style="165" customWidth="1"/>
    <col min="8" max="8" width="2.15234375" style="165" customWidth="1"/>
    <col min="9" max="16384" width="10.921875" style="165"/>
  </cols>
  <sheetData>
    <row r="1" spans="3:27" s="341" customFormat="1" ht="18" customHeight="1">
      <c r="C1" s="1050" t="s">
        <v>78</v>
      </c>
      <c r="D1" s="1050"/>
      <c r="E1" s="1050"/>
      <c r="F1" s="1050"/>
      <c r="G1" s="1050"/>
      <c r="H1" s="272"/>
    </row>
    <row r="2" spans="3:27" s="341" customFormat="1" ht="13.2"/>
    <row r="3" spans="3:27" s="341" customFormat="1" ht="30" customHeight="1">
      <c r="C3" s="1050" t="s">
        <v>507</v>
      </c>
      <c r="D3" s="1050"/>
      <c r="E3" s="1050"/>
      <c r="F3" s="1050"/>
      <c r="G3" s="1050"/>
      <c r="H3" s="396"/>
    </row>
    <row r="4" spans="3:27" s="341" customFormat="1" ht="18" customHeight="1">
      <c r="C4" s="1210" t="s">
        <v>537</v>
      </c>
      <c r="D4" s="1210"/>
      <c r="E4" s="1210"/>
      <c r="F4" s="1210"/>
      <c r="G4" s="1210"/>
      <c r="H4" s="397"/>
    </row>
    <row r="5" spans="3:27" s="341" customFormat="1" ht="17.25" customHeight="1" thickBot="1">
      <c r="C5" s="1210" t="s">
        <v>512</v>
      </c>
      <c r="D5" s="1210"/>
      <c r="E5" s="1210"/>
      <c r="F5" s="1210"/>
      <c r="G5" s="1210"/>
      <c r="H5" s="397"/>
    </row>
    <row r="6" spans="3:27" s="150" customFormat="1" ht="60" customHeight="1">
      <c r="C6" s="921" t="str">
        <f>'36'!B6</f>
        <v>Código aduanas</v>
      </c>
      <c r="D6" s="908" t="str">
        <f>'36'!C6</f>
        <v>10059000 10059020 10059090</v>
      </c>
      <c r="E6" s="908">
        <f>'36'!D6</f>
        <v>11042300</v>
      </c>
      <c r="F6" s="908" t="str">
        <f>'36'!E6</f>
        <v>10070090 10079010 10079090</v>
      </c>
      <c r="G6" s="909" t="str">
        <f>'36'!F6</f>
        <v>23099060 23099080</v>
      </c>
      <c r="H6" s="272"/>
    </row>
    <row r="7" spans="3:27" s="150" customFormat="1" ht="60" customHeight="1">
      <c r="C7" s="922" t="s">
        <v>165</v>
      </c>
      <c r="D7" s="957" t="str">
        <f>'36'!C7</f>
        <v>Maíz grano</v>
      </c>
      <c r="E7" s="957" t="str">
        <f>'36'!D7</f>
        <v>Maíz partido</v>
      </c>
      <c r="F7" s="957" t="str">
        <f>'36'!E7</f>
        <v>Sorgo</v>
      </c>
      <c r="G7" s="923" t="str">
        <f>'36'!F7</f>
        <v>Preparaciones que contienen maíz</v>
      </c>
      <c r="H7" s="272"/>
    </row>
    <row r="8" spans="3:27" s="150" customFormat="1" ht="15.75" customHeight="1">
      <c r="C8" s="924">
        <v>2014</v>
      </c>
      <c r="D8" s="360">
        <v>219.00299436125709</v>
      </c>
      <c r="E8" s="360">
        <v>219.4995176299407</v>
      </c>
      <c r="F8" s="360">
        <v>183.38222341385179</v>
      </c>
      <c r="G8" s="925">
        <v>465.57422556972477</v>
      </c>
      <c r="H8" s="399"/>
      <c r="N8" s="497"/>
      <c r="O8" s="497"/>
      <c r="P8" s="497"/>
      <c r="Q8" s="497"/>
      <c r="R8" s="497"/>
      <c r="S8" s="497"/>
      <c r="T8" s="497"/>
      <c r="U8" s="497"/>
      <c r="V8" s="497"/>
      <c r="W8" s="497"/>
      <c r="X8" s="497"/>
      <c r="Y8" s="497"/>
      <c r="Z8" s="497"/>
      <c r="AA8" s="497"/>
    </row>
    <row r="9" spans="3:27" s="150" customFormat="1" ht="15.75" customHeight="1">
      <c r="C9" s="924">
        <v>2015</v>
      </c>
      <c r="D9" s="360">
        <v>194.08519605621245</v>
      </c>
      <c r="E9" s="360">
        <v>190.27359341016816</v>
      </c>
      <c r="F9" s="360">
        <v>157.55825875454391</v>
      </c>
      <c r="G9" s="925">
        <v>349.71610196013978</v>
      </c>
      <c r="H9" s="399"/>
      <c r="N9" s="497"/>
      <c r="O9" s="497"/>
      <c r="P9" s="497"/>
      <c r="Q9" s="497"/>
      <c r="R9" s="497"/>
      <c r="S9" s="497"/>
      <c r="T9" s="497"/>
      <c r="U9" s="497"/>
      <c r="V9" s="497"/>
      <c r="W9" s="497"/>
      <c r="X9" s="497"/>
      <c r="Y9" s="497"/>
      <c r="Z9" s="497"/>
      <c r="AA9" s="497"/>
    </row>
    <row r="10" spans="3:27" s="150" customFormat="1" ht="15.75" customHeight="1">
      <c r="C10" s="924">
        <v>2016</v>
      </c>
      <c r="D10" s="360">
        <v>191</v>
      </c>
      <c r="E10" s="360">
        <v>207</v>
      </c>
      <c r="F10" s="360">
        <v>186</v>
      </c>
      <c r="G10" s="925">
        <v>356</v>
      </c>
      <c r="H10" s="399"/>
      <c r="K10" s="497"/>
      <c r="N10" s="497"/>
      <c r="O10" s="497"/>
      <c r="P10" s="497"/>
      <c r="Q10" s="497"/>
      <c r="R10" s="497"/>
      <c r="S10" s="497"/>
      <c r="T10" s="497"/>
      <c r="U10" s="497"/>
      <c r="V10" s="497"/>
      <c r="W10" s="497"/>
      <c r="X10" s="497"/>
      <c r="Y10" s="497"/>
      <c r="Z10" s="497"/>
      <c r="AA10" s="497"/>
    </row>
    <row r="11" spans="3:27" s="150" customFormat="1" ht="15.75" customHeight="1">
      <c r="C11" s="924">
        <v>2017</v>
      </c>
      <c r="D11" s="360">
        <v>186</v>
      </c>
      <c r="E11" s="360">
        <v>287</v>
      </c>
      <c r="F11" s="360">
        <v>178</v>
      </c>
      <c r="G11" s="925">
        <v>351</v>
      </c>
      <c r="H11" s="399"/>
      <c r="K11" s="497"/>
      <c r="L11" s="497"/>
      <c r="N11" s="497"/>
      <c r="O11" s="497"/>
      <c r="P11" s="497"/>
      <c r="Q11" s="497"/>
      <c r="R11" s="497"/>
      <c r="S11" s="497"/>
      <c r="T11" s="497"/>
      <c r="U11" s="497"/>
      <c r="V11" s="497"/>
      <c r="W11" s="497"/>
      <c r="X11" s="497"/>
      <c r="Y11" s="497"/>
      <c r="Z11" s="497"/>
      <c r="AA11" s="497"/>
    </row>
    <row r="12" spans="3:27" s="150" customFormat="1" ht="15.75" customHeight="1">
      <c r="C12" s="926" t="s">
        <v>515</v>
      </c>
      <c r="D12" s="360">
        <v>199.70353882694357</v>
      </c>
      <c r="E12" s="360">
        <v>342.94811407654373</v>
      </c>
      <c r="F12" s="360">
        <v>169.25566820801745</v>
      </c>
      <c r="G12" s="925">
        <v>399.55360741689088</v>
      </c>
      <c r="H12" s="399"/>
      <c r="L12" s="497"/>
    </row>
    <row r="13" spans="3:27" s="150" customFormat="1" ht="15.75" customHeight="1" thickBot="1">
      <c r="C13" s="927" t="s">
        <v>619</v>
      </c>
      <c r="D13" s="928">
        <v>181.45837475827548</v>
      </c>
      <c r="E13" s="928">
        <v>395.66635157651888</v>
      </c>
      <c r="F13" s="928">
        <v>175.68430737062207</v>
      </c>
      <c r="G13" s="967">
        <v>378.93212676774726</v>
      </c>
      <c r="H13" s="399"/>
      <c r="L13" s="497"/>
    </row>
    <row r="14" spans="3:27" ht="54" customHeight="1" thickBot="1">
      <c r="C14" s="1211" t="s">
        <v>563</v>
      </c>
      <c r="D14" s="1212"/>
      <c r="E14" s="1212"/>
      <c r="F14" s="1212"/>
      <c r="G14" s="1213"/>
      <c r="H14" s="400"/>
      <c r="I14" s="904"/>
    </row>
    <row r="36" spans="3:7" ht="7.5" customHeight="1"/>
    <row r="37" spans="3:7" ht="46.5" customHeight="1">
      <c r="C37" s="1206" t="s">
        <v>563</v>
      </c>
      <c r="D37" s="1206"/>
      <c r="E37" s="1206"/>
      <c r="F37" s="1206"/>
      <c r="G37" s="1206"/>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scale="98" firstPageNumber="0" orientation="portrait" r:id="rId1"/>
  <headerFooter alignWithMargins="0">
    <oddFooter>&amp;C&amp;10&amp;A</oddFooter>
  </headerFooter>
  <ignoredErrors>
    <ignoredError sqref="C1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5" tint="0.59999389629810485"/>
    <pageSetUpPr fitToPage="1"/>
  </sheetPr>
  <dimension ref="B1:O177"/>
  <sheetViews>
    <sheetView zoomScaleNormal="100" workbookViewId="0">
      <selection sqref="A1:G45"/>
    </sheetView>
  </sheetViews>
  <sheetFormatPr baseColWidth="10" defaultColWidth="10.921875" defaultRowHeight="12" customHeight="1"/>
  <cols>
    <col min="1" max="1" width="0.69140625" style="165" customWidth="1"/>
    <col min="2" max="7" width="9.4609375" style="1" customWidth="1"/>
    <col min="8" max="16384" width="10.921875" style="165"/>
  </cols>
  <sheetData>
    <row r="1" spans="2:15" s="164" customFormat="1" ht="13.2">
      <c r="B1" s="1008" t="s">
        <v>79</v>
      </c>
      <c r="C1" s="1008"/>
      <c r="D1" s="1008"/>
      <c r="E1" s="1008"/>
      <c r="F1" s="1008"/>
      <c r="G1" s="1008"/>
    </row>
    <row r="2" spans="2:15" s="164" customFormat="1" ht="13.2">
      <c r="B2" s="33"/>
      <c r="C2" s="34"/>
      <c r="D2" s="24"/>
      <c r="E2" s="24"/>
      <c r="F2" s="24"/>
      <c r="G2" s="24"/>
    </row>
    <row r="3" spans="2:15" s="164" customFormat="1" ht="13.2">
      <c r="B3" s="1008" t="s">
        <v>464</v>
      </c>
      <c r="C3" s="1008"/>
      <c r="D3" s="1008"/>
      <c r="E3" s="1008"/>
      <c r="F3" s="1008"/>
      <c r="G3" s="1008"/>
    </row>
    <row r="4" spans="2:15" s="164" customFormat="1" ht="13.2">
      <c r="B4" s="1008" t="s">
        <v>537</v>
      </c>
      <c r="C4" s="1008"/>
      <c r="D4" s="1008"/>
      <c r="E4" s="1008"/>
      <c r="F4" s="1008"/>
      <c r="G4" s="1008"/>
    </row>
    <row r="5" spans="2:15" s="164" customFormat="1" ht="13.2">
      <c r="B5" s="1005" t="s">
        <v>252</v>
      </c>
      <c r="C5" s="1005"/>
      <c r="D5" s="1005"/>
      <c r="E5" s="1005"/>
      <c r="F5" s="1005"/>
      <c r="G5" s="1005"/>
    </row>
    <row r="6" spans="2:15" s="150" customFormat="1" ht="15.75" customHeight="1">
      <c r="B6" s="331"/>
      <c r="C6" s="315">
        <v>2015</v>
      </c>
      <c r="D6" s="315">
        <v>2016</v>
      </c>
      <c r="E6" s="315">
        <v>2017</v>
      </c>
      <c r="F6" s="635">
        <v>2018</v>
      </c>
      <c r="G6" s="635">
        <v>2019</v>
      </c>
      <c r="H6" s="390"/>
      <c r="I6" s="401"/>
      <c r="J6" s="158"/>
      <c r="K6" s="158"/>
      <c r="L6" s="158"/>
      <c r="M6" s="158"/>
      <c r="N6" s="158"/>
      <c r="O6" s="158"/>
    </row>
    <row r="7" spans="2:15" s="150" customFormat="1" ht="15.75" customHeight="1">
      <c r="B7" s="111" t="s">
        <v>47</v>
      </c>
      <c r="C7" s="619">
        <v>12100</v>
      </c>
      <c r="D7" s="619">
        <v>12000</v>
      </c>
      <c r="E7" s="619">
        <v>14627.272727272728</v>
      </c>
      <c r="F7" s="619">
        <v>12520.689655172413</v>
      </c>
      <c r="G7" s="619">
        <v>16500</v>
      </c>
      <c r="H7" s="498"/>
      <c r="I7" s="498"/>
      <c r="J7" s="498"/>
      <c r="K7" s="498"/>
      <c r="L7" s="498"/>
      <c r="M7" s="498"/>
      <c r="N7" s="158"/>
      <c r="O7" s="158"/>
    </row>
    <row r="8" spans="2:15" s="150" customFormat="1" ht="15.75" customHeight="1">
      <c r="B8" s="111" t="s">
        <v>48</v>
      </c>
      <c r="C8" s="618"/>
      <c r="D8" s="619">
        <v>12000</v>
      </c>
      <c r="E8" s="619">
        <v>14786.666666666668</v>
      </c>
      <c r="F8" s="619">
        <v>12833.333333333334</v>
      </c>
      <c r="G8" s="619"/>
      <c r="H8" s="498"/>
      <c r="I8" s="498"/>
      <c r="J8" s="498"/>
      <c r="K8" s="498"/>
      <c r="L8" s="498"/>
      <c r="M8" s="498"/>
      <c r="N8" s="158"/>
      <c r="O8" s="158"/>
    </row>
    <row r="9" spans="2:15" s="150" customFormat="1" ht="15.75" customHeight="1">
      <c r="B9" s="175" t="s">
        <v>49</v>
      </c>
      <c r="C9" s="619">
        <v>12100</v>
      </c>
      <c r="D9" s="619">
        <v>12131.25</v>
      </c>
      <c r="E9" s="619">
        <v>13878.947368421052</v>
      </c>
      <c r="F9" s="619">
        <v>12913</v>
      </c>
      <c r="G9" s="619">
        <v>13062</v>
      </c>
      <c r="H9" s="498"/>
      <c r="I9" s="498"/>
      <c r="J9" s="498"/>
      <c r="K9" s="498"/>
      <c r="L9" s="498"/>
      <c r="M9" s="498"/>
      <c r="N9" s="158"/>
      <c r="O9" s="158"/>
    </row>
    <row r="10" spans="2:15" s="150" customFormat="1" ht="15.75" customHeight="1">
      <c r="B10" s="626" t="s">
        <v>57</v>
      </c>
      <c r="C10" s="619">
        <v>12098.404255319148</v>
      </c>
      <c r="D10" s="619">
        <v>12105.2</v>
      </c>
      <c r="E10" s="619">
        <v>12795.192307692309</v>
      </c>
      <c r="F10" s="619">
        <v>12711</v>
      </c>
      <c r="G10" s="619">
        <v>12797</v>
      </c>
      <c r="H10" s="498"/>
      <c r="I10" s="498"/>
      <c r="J10" s="498"/>
      <c r="K10" s="498"/>
      <c r="L10" s="498"/>
      <c r="M10" s="498"/>
      <c r="N10" s="158"/>
      <c r="O10" s="158"/>
    </row>
    <row r="11" spans="2:15" s="150" customFormat="1" ht="15.75" customHeight="1">
      <c r="B11" s="175" t="s">
        <v>58</v>
      </c>
      <c r="C11" s="619">
        <v>11629.569892473119</v>
      </c>
      <c r="D11" s="619">
        <v>12468.198198198199</v>
      </c>
      <c r="E11" s="619">
        <v>12685.576923076924</v>
      </c>
      <c r="F11" s="619">
        <v>13074</v>
      </c>
      <c r="G11" s="619">
        <v>12679.577464788732</v>
      </c>
      <c r="H11" s="498"/>
      <c r="I11" s="498"/>
      <c r="J11" s="498"/>
      <c r="K11" s="498"/>
      <c r="L11" s="498"/>
      <c r="M11" s="498"/>
      <c r="N11" s="158"/>
      <c r="O11" s="158"/>
    </row>
    <row r="12" spans="2:15" s="150" customFormat="1" ht="15.75" customHeight="1">
      <c r="B12" s="175" t="s">
        <v>50</v>
      </c>
      <c r="C12" s="619">
        <v>11412.280701754386</v>
      </c>
      <c r="D12" s="619">
        <v>13282.824427480919</v>
      </c>
      <c r="E12" s="619">
        <v>12827.173913043478</v>
      </c>
      <c r="F12" s="619">
        <v>13359.259259259257</v>
      </c>
      <c r="G12" s="619">
        <v>13021</v>
      </c>
      <c r="H12" s="498"/>
      <c r="I12" s="498"/>
      <c r="J12" s="498"/>
      <c r="K12" s="498"/>
      <c r="L12" s="498"/>
      <c r="M12" s="498"/>
      <c r="N12" s="158"/>
      <c r="O12" s="158"/>
    </row>
    <row r="13" spans="2:15" s="150" customFormat="1" ht="15.75" customHeight="1">
      <c r="B13" s="175" t="s">
        <v>51</v>
      </c>
      <c r="C13" s="619">
        <v>11015.384615384615</v>
      </c>
      <c r="D13" s="619">
        <v>13322.461538461539</v>
      </c>
      <c r="E13" s="619">
        <v>13130.000000000002</v>
      </c>
      <c r="F13" s="619">
        <v>13311</v>
      </c>
      <c r="G13" s="619"/>
      <c r="H13" s="498"/>
      <c r="I13" s="498"/>
      <c r="J13" s="498"/>
      <c r="K13" s="498"/>
      <c r="L13" s="498"/>
      <c r="M13" s="498"/>
      <c r="N13" s="158"/>
      <c r="O13" s="158"/>
    </row>
    <row r="14" spans="2:15" s="150" customFormat="1" ht="15.75" customHeight="1">
      <c r="B14" s="111" t="s">
        <v>52</v>
      </c>
      <c r="C14" s="619">
        <v>11500</v>
      </c>
      <c r="D14" s="619">
        <v>13260</v>
      </c>
      <c r="E14" s="619">
        <v>13104.166666666666</v>
      </c>
      <c r="F14" s="619">
        <v>13489</v>
      </c>
      <c r="G14" s="619"/>
      <c r="H14" s="498"/>
      <c r="I14" s="498"/>
      <c r="J14" s="498"/>
      <c r="K14" s="498"/>
      <c r="L14" s="498"/>
      <c r="M14" s="498"/>
      <c r="N14" s="158"/>
      <c r="O14" s="158"/>
    </row>
    <row r="15" spans="2:15" s="150" customFormat="1" ht="15.75" customHeight="1">
      <c r="B15" s="111" t="s">
        <v>53</v>
      </c>
      <c r="C15" s="620">
        <v>11875</v>
      </c>
      <c r="D15" s="620">
        <v>13447.619047619048</v>
      </c>
      <c r="E15" s="620">
        <v>12803</v>
      </c>
      <c r="F15" s="619">
        <v>13654</v>
      </c>
      <c r="G15" s="747"/>
      <c r="H15" s="498"/>
      <c r="I15" s="498"/>
      <c r="J15" s="498"/>
      <c r="K15" s="498"/>
      <c r="L15" s="498"/>
      <c r="M15" s="498"/>
      <c r="N15" s="158"/>
      <c r="O15" s="158"/>
    </row>
    <row r="16" spans="2:15" s="150" customFormat="1" ht="15.75" customHeight="1">
      <c r="B16" s="111" t="s">
        <v>54</v>
      </c>
      <c r="C16" s="619">
        <v>12000</v>
      </c>
      <c r="D16" s="619">
        <v>13600</v>
      </c>
      <c r="E16" s="619">
        <v>12589</v>
      </c>
      <c r="F16" s="619">
        <v>13760</v>
      </c>
      <c r="G16" s="747"/>
      <c r="H16" s="498"/>
      <c r="I16" s="498"/>
      <c r="J16" s="498"/>
      <c r="K16" s="498"/>
      <c r="L16" s="498"/>
      <c r="M16" s="498"/>
      <c r="N16" s="158"/>
      <c r="O16" s="158"/>
    </row>
    <row r="17" spans="2:15" s="150" customFormat="1" ht="15.75" customHeight="1">
      <c r="B17" s="111" t="s">
        <v>55</v>
      </c>
      <c r="C17" s="619">
        <v>12000</v>
      </c>
      <c r="D17" s="619">
        <v>13600</v>
      </c>
      <c r="E17" s="619">
        <v>12563.265306122448</v>
      </c>
      <c r="F17" s="619">
        <v>14340</v>
      </c>
      <c r="G17" s="748"/>
      <c r="H17" s="498"/>
      <c r="I17" s="498"/>
      <c r="J17" s="498"/>
      <c r="K17" s="498"/>
      <c r="L17" s="498"/>
      <c r="M17" s="498"/>
      <c r="N17" s="158"/>
      <c r="O17" s="158"/>
    </row>
    <row r="18" spans="2:15" s="150" customFormat="1" ht="15.75" customHeight="1">
      <c r="B18" s="111" t="s">
        <v>56</v>
      </c>
      <c r="C18" s="619">
        <v>12000</v>
      </c>
      <c r="D18" s="619">
        <v>13600</v>
      </c>
      <c r="E18" s="619">
        <v>12536.170212765957</v>
      </c>
      <c r="F18" s="619">
        <v>15260</v>
      </c>
      <c r="G18" s="748"/>
      <c r="H18" s="498"/>
      <c r="I18" s="498"/>
      <c r="J18" s="498"/>
      <c r="K18" s="498"/>
      <c r="L18" s="498"/>
      <c r="M18" s="498"/>
      <c r="N18" s="158"/>
      <c r="O18" s="158"/>
    </row>
    <row r="19" spans="2:15" s="150" customFormat="1" ht="15.75" customHeight="1">
      <c r="B19" s="111" t="s">
        <v>96</v>
      </c>
      <c r="C19" s="618">
        <f>AVERAGE(C7:C18)</f>
        <v>11793.694496811933</v>
      </c>
      <c r="D19" s="618">
        <f>AVERAGE(D7:D18)</f>
        <v>12901.462767646641</v>
      </c>
      <c r="E19" s="618">
        <f>AVERAGE(E7:E18)</f>
        <v>13193.869340977353</v>
      </c>
      <c r="F19" s="618">
        <f>AVERAGE(F7:F18)</f>
        <v>13435.440187313749</v>
      </c>
      <c r="G19" s="618">
        <f>AVERAGE(G7:G18)</f>
        <v>13611.915492957745</v>
      </c>
      <c r="H19" s="158"/>
      <c r="I19" s="401"/>
      <c r="J19" s="158"/>
      <c r="K19" s="158"/>
      <c r="L19" s="158"/>
      <c r="M19" s="158"/>
      <c r="N19" s="158"/>
      <c r="O19" s="158"/>
    </row>
    <row r="20" spans="2:15" s="150" customFormat="1" ht="66.75" customHeight="1">
      <c r="B20" s="1214" t="s">
        <v>465</v>
      </c>
      <c r="C20" s="1215"/>
      <c r="D20" s="1215"/>
      <c r="E20" s="1215"/>
      <c r="F20" s="1215"/>
      <c r="G20" s="1216"/>
      <c r="H20" s="158"/>
      <c r="I20" s="401"/>
      <c r="J20" s="158"/>
      <c r="K20" s="158"/>
      <c r="L20" s="158"/>
      <c r="M20" s="158"/>
      <c r="N20" s="158"/>
      <c r="O20" s="158"/>
    </row>
    <row r="21" spans="2:15" s="150" customFormat="1" ht="13.2">
      <c r="B21" s="402"/>
      <c r="C21" s="334"/>
      <c r="D21" s="334"/>
      <c r="E21" s="334"/>
      <c r="F21" s="334"/>
      <c r="G21" s="334"/>
      <c r="I21" s="401"/>
    </row>
    <row r="22" spans="2:15" s="150" customFormat="1" ht="13.2">
      <c r="B22" s="402"/>
      <c r="C22" s="334"/>
      <c r="D22" s="334"/>
      <c r="E22" s="334"/>
      <c r="F22" s="334"/>
      <c r="G22" s="334"/>
      <c r="I22" s="401"/>
    </row>
    <row r="23" spans="2:15" ht="13.2">
      <c r="I23" s="401"/>
      <c r="J23" s="150"/>
    </row>
    <row r="24" spans="2:15" ht="13.2">
      <c r="I24" s="401"/>
      <c r="J24" s="150"/>
    </row>
    <row r="25" spans="2:15" ht="13.2">
      <c r="I25" s="401"/>
      <c r="J25" s="150"/>
    </row>
    <row r="26" spans="2:15" ht="12" customHeight="1">
      <c r="I26" s="401"/>
      <c r="J26" s="150"/>
    </row>
    <row r="27" spans="2:15" ht="12" customHeight="1">
      <c r="I27" s="401"/>
      <c r="J27" s="150"/>
    </row>
    <row r="28" spans="2:15" ht="12" customHeight="1">
      <c r="I28" s="401"/>
      <c r="J28" s="150"/>
    </row>
    <row r="29" spans="2:15" ht="12" customHeight="1">
      <c r="I29" s="401"/>
      <c r="J29" s="150"/>
    </row>
    <row r="30" spans="2:15" ht="12" customHeight="1">
      <c r="I30" s="401"/>
      <c r="J30" s="150"/>
    </row>
    <row r="31" spans="2:15" ht="12" customHeight="1">
      <c r="I31" s="401"/>
      <c r="J31" s="150"/>
    </row>
    <row r="32" spans="2:15" ht="12" customHeight="1">
      <c r="I32" s="401"/>
      <c r="J32" s="150"/>
    </row>
    <row r="33" spans="2:10" ht="12" customHeight="1">
      <c r="I33" s="401"/>
      <c r="J33" s="150"/>
    </row>
    <row r="34" spans="2:10" ht="12" customHeight="1">
      <c r="I34" s="401"/>
      <c r="J34" s="150"/>
    </row>
    <row r="35" spans="2:10" ht="12" customHeight="1">
      <c r="I35" s="401"/>
      <c r="J35" s="150"/>
    </row>
    <row r="36" spans="2:10" ht="12" customHeight="1">
      <c r="I36" s="401"/>
      <c r="J36" s="150"/>
    </row>
    <row r="37" spans="2:10" ht="12" customHeight="1">
      <c r="I37" s="401"/>
      <c r="J37" s="150"/>
    </row>
    <row r="38" spans="2:10" ht="12" customHeight="1">
      <c r="I38" s="401"/>
      <c r="J38" s="150"/>
    </row>
    <row r="39" spans="2:10" ht="12" customHeight="1">
      <c r="I39" s="401"/>
      <c r="J39" s="150"/>
    </row>
    <row r="40" spans="2:10" ht="12" customHeight="1">
      <c r="I40" s="401"/>
      <c r="J40" s="150"/>
    </row>
    <row r="41" spans="2:10" ht="12" customHeight="1">
      <c r="I41" s="401"/>
      <c r="J41" s="150"/>
    </row>
    <row r="42" spans="2:10" ht="12" customHeight="1">
      <c r="I42" s="401"/>
      <c r="J42" s="150"/>
    </row>
    <row r="43" spans="2:10" ht="3" customHeight="1">
      <c r="I43" s="401"/>
      <c r="J43" s="150"/>
    </row>
    <row r="44" spans="2:10" ht="18.75" customHeight="1">
      <c r="B44" s="1078" t="s">
        <v>564</v>
      </c>
      <c r="C44" s="1078"/>
      <c r="D44" s="1078"/>
      <c r="E44" s="1078"/>
      <c r="F44" s="1078"/>
      <c r="G44" s="1078"/>
      <c r="I44" s="401"/>
      <c r="J44" s="150"/>
    </row>
    <row r="45" spans="2:10" ht="12" customHeight="1">
      <c r="I45" s="401"/>
      <c r="J45" s="150"/>
    </row>
    <row r="46" spans="2:10" ht="12" customHeight="1">
      <c r="I46" s="401"/>
      <c r="J46" s="150"/>
    </row>
    <row r="47" spans="2:10" ht="12" customHeight="1">
      <c r="I47" s="401"/>
      <c r="J47" s="150"/>
    </row>
    <row r="48" spans="2:10" ht="12" customHeight="1">
      <c r="I48" s="401"/>
      <c r="J48" s="150"/>
    </row>
    <row r="49" spans="9:10" ht="12" customHeight="1">
      <c r="I49" s="401"/>
      <c r="J49" s="150"/>
    </row>
    <row r="50" spans="9:10" ht="12" customHeight="1">
      <c r="I50" s="401"/>
      <c r="J50" s="150"/>
    </row>
    <row r="51" spans="9:10" ht="12" customHeight="1">
      <c r="I51" s="401"/>
      <c r="J51" s="150"/>
    </row>
    <row r="52" spans="9:10" ht="12" customHeight="1">
      <c r="I52" s="401"/>
      <c r="J52" s="150"/>
    </row>
    <row r="53" spans="9:10" ht="12" customHeight="1">
      <c r="I53" s="401"/>
      <c r="J53" s="150"/>
    </row>
    <row r="54" spans="9:10" ht="12" customHeight="1">
      <c r="I54" s="401"/>
      <c r="J54" s="150"/>
    </row>
    <row r="55" spans="9:10" ht="12" customHeight="1">
      <c r="I55" s="401"/>
      <c r="J55" s="150"/>
    </row>
    <row r="56" spans="9:10" ht="12" customHeight="1">
      <c r="I56" s="401"/>
      <c r="J56" s="150"/>
    </row>
    <row r="57" spans="9:10" ht="12" customHeight="1">
      <c r="I57" s="401"/>
      <c r="J57" s="150"/>
    </row>
    <row r="58" spans="9:10" ht="12" customHeight="1">
      <c r="I58" s="401"/>
      <c r="J58" s="150"/>
    </row>
    <row r="59" spans="9:10" ht="12" customHeight="1">
      <c r="I59" s="401"/>
      <c r="J59" s="150"/>
    </row>
    <row r="60" spans="9:10" ht="12" customHeight="1">
      <c r="I60" s="401"/>
      <c r="J60" s="150"/>
    </row>
    <row r="61" spans="9:10" ht="12" customHeight="1">
      <c r="I61" s="401"/>
      <c r="J61" s="150"/>
    </row>
    <row r="62" spans="9:10" ht="12" customHeight="1">
      <c r="I62" s="401"/>
      <c r="J62" s="150"/>
    </row>
    <row r="63" spans="9:10" ht="12" customHeight="1">
      <c r="I63" s="401"/>
      <c r="J63" s="150"/>
    </row>
    <row r="64" spans="9:10" ht="12" customHeight="1">
      <c r="I64" s="401"/>
      <c r="J64" s="150"/>
    </row>
    <row r="65" spans="9:10" ht="12" customHeight="1">
      <c r="I65" s="403"/>
      <c r="J65" s="150"/>
    </row>
    <row r="66" spans="9:10" ht="12" customHeight="1">
      <c r="I66" s="403"/>
      <c r="J66" s="150"/>
    </row>
    <row r="67" spans="9:10" ht="12" customHeight="1">
      <c r="I67" s="403"/>
      <c r="J67" s="150"/>
    </row>
    <row r="68" spans="9:10" ht="12" customHeight="1">
      <c r="I68" s="403"/>
      <c r="J68" s="150"/>
    </row>
    <row r="69" spans="9:10" ht="12" customHeight="1">
      <c r="I69" s="403"/>
      <c r="J69" s="150"/>
    </row>
    <row r="70" spans="9:10" ht="12" customHeight="1">
      <c r="I70" s="403"/>
      <c r="J70" s="150"/>
    </row>
    <row r="71" spans="9:10" ht="12" customHeight="1">
      <c r="I71" s="403"/>
      <c r="J71" s="150"/>
    </row>
    <row r="72" spans="9:10" ht="12" customHeight="1">
      <c r="I72" s="403"/>
      <c r="J72" s="150"/>
    </row>
    <row r="73" spans="9:10" ht="12" customHeight="1">
      <c r="I73" s="403"/>
      <c r="J73" s="150"/>
    </row>
    <row r="74" spans="9:10" ht="12" customHeight="1">
      <c r="I74" s="403"/>
      <c r="J74" s="150"/>
    </row>
    <row r="75" spans="9:10" ht="12" customHeight="1">
      <c r="I75" s="403"/>
      <c r="J75" s="150"/>
    </row>
    <row r="76" spans="9:10" ht="12" customHeight="1">
      <c r="I76" s="403"/>
      <c r="J76" s="150"/>
    </row>
    <row r="77" spans="9:10" ht="12" customHeight="1">
      <c r="I77" s="403"/>
      <c r="J77" s="150"/>
    </row>
    <row r="78" spans="9:10" ht="12" customHeight="1">
      <c r="I78" s="403"/>
      <c r="J78" s="150"/>
    </row>
    <row r="79" spans="9:10" ht="12" customHeight="1">
      <c r="I79" s="403"/>
      <c r="J79" s="150"/>
    </row>
    <row r="80" spans="9:10" ht="12" customHeight="1">
      <c r="I80" s="403"/>
      <c r="J80" s="150"/>
    </row>
    <row r="81" spans="9:10" ht="12" customHeight="1">
      <c r="I81" s="403"/>
      <c r="J81" s="150"/>
    </row>
    <row r="82" spans="9:10" ht="12" customHeight="1">
      <c r="I82" s="390"/>
    </row>
    <row r="83" spans="9:10" ht="12" customHeight="1">
      <c r="I83" s="390"/>
    </row>
    <row r="84" spans="9:10" ht="12" customHeight="1">
      <c r="I84" s="390"/>
    </row>
    <row r="85" spans="9:10" ht="12" customHeight="1">
      <c r="I85" s="390"/>
    </row>
    <row r="86" spans="9:10" ht="12" customHeight="1">
      <c r="I86" s="390"/>
    </row>
    <row r="87" spans="9:10" ht="12" customHeight="1">
      <c r="I87" s="390"/>
    </row>
    <row r="88" spans="9:10" ht="12" customHeight="1">
      <c r="I88" s="390"/>
    </row>
    <row r="89" spans="9:10" ht="12" customHeight="1">
      <c r="I89" s="390"/>
    </row>
    <row r="90" spans="9:10" ht="12" customHeight="1">
      <c r="I90" s="390"/>
    </row>
    <row r="91" spans="9:10" ht="12" customHeight="1">
      <c r="I91" s="390"/>
    </row>
    <row r="92" spans="9:10" ht="12" customHeight="1">
      <c r="I92" s="390"/>
    </row>
    <row r="93" spans="9:10" ht="12" customHeight="1">
      <c r="I93" s="390"/>
    </row>
    <row r="94" spans="9:10" ht="12" customHeight="1">
      <c r="I94" s="390"/>
    </row>
    <row r="95" spans="9:10" ht="12" customHeight="1">
      <c r="I95" s="390"/>
    </row>
    <row r="96" spans="9:10" ht="12" customHeight="1">
      <c r="I96" s="390"/>
    </row>
    <row r="97" spans="9:9" ht="12" customHeight="1">
      <c r="I97" s="390"/>
    </row>
    <row r="98" spans="9:9" ht="12" customHeight="1">
      <c r="I98" s="390"/>
    </row>
    <row r="99" spans="9:9" ht="12" customHeight="1">
      <c r="I99" s="390"/>
    </row>
    <row r="100" spans="9:9" ht="12" customHeight="1">
      <c r="I100" s="390"/>
    </row>
    <row r="101" spans="9:9" ht="12" customHeight="1">
      <c r="I101" s="390"/>
    </row>
    <row r="102" spans="9:9" ht="12" customHeight="1">
      <c r="I102" s="390"/>
    </row>
    <row r="103" spans="9:9" ht="12" customHeight="1">
      <c r="I103" s="390"/>
    </row>
    <row r="104" spans="9:9" ht="12" customHeight="1">
      <c r="I104" s="390"/>
    </row>
    <row r="105" spans="9:9" ht="12" customHeight="1">
      <c r="I105" s="390"/>
    </row>
    <row r="106" spans="9:9" ht="12" customHeight="1">
      <c r="I106" s="390"/>
    </row>
    <row r="107" spans="9:9" ht="12" customHeight="1">
      <c r="I107" s="390"/>
    </row>
    <row r="108" spans="9:9" ht="12" customHeight="1">
      <c r="I108" s="390"/>
    </row>
    <row r="109" spans="9:9" ht="12" customHeight="1">
      <c r="I109" s="390"/>
    </row>
    <row r="110" spans="9:9" ht="12" customHeight="1">
      <c r="I110" s="390"/>
    </row>
    <row r="111" spans="9:9" ht="12" customHeight="1">
      <c r="I111" s="390"/>
    </row>
    <row r="112" spans="9:9" ht="12" customHeight="1">
      <c r="I112" s="390"/>
    </row>
    <row r="113" spans="9:9" ht="12" customHeight="1">
      <c r="I113" s="390"/>
    </row>
    <row r="114" spans="9:9" ht="12" customHeight="1">
      <c r="I114" s="390"/>
    </row>
    <row r="115" spans="9:9" ht="12" customHeight="1">
      <c r="I115" s="390"/>
    </row>
    <row r="116" spans="9:9" ht="12" customHeight="1">
      <c r="I116" s="390"/>
    </row>
    <row r="117" spans="9:9" ht="12" customHeight="1">
      <c r="I117" s="390"/>
    </row>
    <row r="118" spans="9:9" ht="12" customHeight="1">
      <c r="I118" s="390"/>
    </row>
    <row r="119" spans="9:9" ht="12" customHeight="1">
      <c r="I119" s="390"/>
    </row>
    <row r="120" spans="9:9" ht="12" customHeight="1">
      <c r="I120" s="390"/>
    </row>
    <row r="121" spans="9:9" ht="12" customHeight="1">
      <c r="I121" s="390"/>
    </row>
    <row r="122" spans="9:9" ht="12" customHeight="1">
      <c r="I122" s="390"/>
    </row>
    <row r="123" spans="9:9" ht="12" customHeight="1">
      <c r="I123" s="390"/>
    </row>
    <row r="124" spans="9:9" ht="12" customHeight="1">
      <c r="I124" s="390"/>
    </row>
    <row r="125" spans="9:9" ht="12" customHeight="1">
      <c r="I125" s="390"/>
    </row>
    <row r="126" spans="9:9" ht="12" customHeight="1">
      <c r="I126" s="390"/>
    </row>
    <row r="127" spans="9:9" ht="12" customHeight="1">
      <c r="I127" s="390"/>
    </row>
    <row r="128" spans="9:9" ht="12" customHeight="1">
      <c r="I128" s="390"/>
    </row>
    <row r="129" spans="9:9" ht="12" customHeight="1">
      <c r="I129" s="390"/>
    </row>
    <row r="130" spans="9:9" ht="12" customHeight="1">
      <c r="I130" s="390"/>
    </row>
    <row r="131" spans="9:9" ht="12" customHeight="1">
      <c r="I131" s="390"/>
    </row>
    <row r="132" spans="9:9" ht="12" customHeight="1">
      <c r="I132" s="390"/>
    </row>
    <row r="133" spans="9:9" ht="12" customHeight="1">
      <c r="I133" s="390"/>
    </row>
    <row r="134" spans="9:9" ht="12" customHeight="1">
      <c r="I134" s="390"/>
    </row>
    <row r="135" spans="9:9" ht="12" customHeight="1">
      <c r="I135" s="390"/>
    </row>
    <row r="136" spans="9:9" ht="12" customHeight="1">
      <c r="I136" s="390"/>
    </row>
    <row r="137" spans="9:9" ht="12" customHeight="1">
      <c r="I137" s="390"/>
    </row>
    <row r="138" spans="9:9" ht="12" customHeight="1">
      <c r="I138" s="390"/>
    </row>
    <row r="139" spans="9:9" ht="12" customHeight="1">
      <c r="I139" s="390"/>
    </row>
    <row r="140" spans="9:9" ht="12" customHeight="1">
      <c r="I140" s="390"/>
    </row>
    <row r="141" spans="9:9" ht="12" customHeight="1">
      <c r="I141" s="390"/>
    </row>
    <row r="142" spans="9:9" ht="12" customHeight="1">
      <c r="I142" s="390"/>
    </row>
    <row r="143" spans="9:9" ht="12" customHeight="1">
      <c r="I143" s="390"/>
    </row>
    <row r="144" spans="9:9" ht="12" customHeight="1">
      <c r="I144" s="390"/>
    </row>
    <row r="145" spans="9:9" ht="12" customHeight="1">
      <c r="I145" s="390"/>
    </row>
    <row r="146" spans="9:9" ht="12" customHeight="1">
      <c r="I146" s="390"/>
    </row>
    <row r="147" spans="9:9" ht="12" customHeight="1">
      <c r="I147" s="390"/>
    </row>
    <row r="148" spans="9:9" ht="12" customHeight="1">
      <c r="I148" s="390"/>
    </row>
    <row r="149" spans="9:9" ht="12" customHeight="1">
      <c r="I149" s="390"/>
    </row>
    <row r="150" spans="9:9" ht="12" customHeight="1">
      <c r="I150" s="390"/>
    </row>
    <row r="151" spans="9:9" ht="12" customHeight="1">
      <c r="I151" s="390"/>
    </row>
    <row r="152" spans="9:9" ht="12" customHeight="1">
      <c r="I152" s="390"/>
    </row>
    <row r="153" spans="9:9" ht="12" customHeight="1">
      <c r="I153" s="390"/>
    </row>
    <row r="154" spans="9:9" ht="12" customHeight="1">
      <c r="I154" s="390"/>
    </row>
    <row r="155" spans="9:9" ht="12" customHeight="1">
      <c r="I155" s="390"/>
    </row>
    <row r="156" spans="9:9" ht="12" customHeight="1">
      <c r="I156" s="390"/>
    </row>
    <row r="157" spans="9:9" ht="12" customHeight="1">
      <c r="I157" s="390"/>
    </row>
    <row r="158" spans="9:9" ht="12" customHeight="1">
      <c r="I158" s="390"/>
    </row>
    <row r="159" spans="9:9" ht="12" customHeight="1">
      <c r="I159" s="390"/>
    </row>
    <row r="160" spans="9:9" ht="12" customHeight="1">
      <c r="I160" s="390"/>
    </row>
    <row r="161" spans="9:9" ht="12" customHeight="1">
      <c r="I161" s="390"/>
    </row>
    <row r="162" spans="9:9" ht="12" customHeight="1">
      <c r="I162" s="390"/>
    </row>
    <row r="163" spans="9:9" ht="12" customHeight="1">
      <c r="I163" s="390"/>
    </row>
    <row r="164" spans="9:9" ht="12" customHeight="1">
      <c r="I164" s="390"/>
    </row>
    <row r="165" spans="9:9" ht="12" customHeight="1">
      <c r="I165" s="390"/>
    </row>
    <row r="166" spans="9:9" ht="12" customHeight="1">
      <c r="I166" s="390"/>
    </row>
    <row r="167" spans="9:9" ht="12" customHeight="1">
      <c r="I167" s="390"/>
    </row>
    <row r="168" spans="9:9" ht="12" customHeight="1">
      <c r="I168" s="390"/>
    </row>
    <row r="169" spans="9:9" ht="12" customHeight="1">
      <c r="I169" s="390"/>
    </row>
    <row r="170" spans="9:9" ht="12" customHeight="1">
      <c r="I170" s="390"/>
    </row>
    <row r="171" spans="9:9" ht="12" customHeight="1">
      <c r="I171" s="390"/>
    </row>
    <row r="172" spans="9:9" ht="12" customHeight="1">
      <c r="I172" s="390"/>
    </row>
    <row r="173" spans="9:9" ht="12" customHeight="1">
      <c r="I173" s="390"/>
    </row>
    <row r="174" spans="9:9" ht="12" customHeight="1">
      <c r="I174" s="390"/>
    </row>
    <row r="175" spans="9:9" ht="12" customHeight="1">
      <c r="I175" s="390"/>
    </row>
    <row r="176" spans="9:9" ht="12" customHeight="1">
      <c r="I176" s="390"/>
    </row>
    <row r="177" spans="9:9" ht="12" customHeight="1">
      <c r="I177" s="390"/>
    </row>
  </sheetData>
  <mergeCells count="6">
    <mergeCell ref="B1:G1"/>
    <mergeCell ref="B44:G44"/>
    <mergeCell ref="B20:G20"/>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19:G19"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59999389629810485"/>
    <pageSetUpPr fitToPage="1"/>
  </sheetPr>
  <dimension ref="B1:O22"/>
  <sheetViews>
    <sheetView zoomScaleNormal="100" workbookViewId="0">
      <selection activeCell="Q20" sqref="Q20"/>
    </sheetView>
  </sheetViews>
  <sheetFormatPr baseColWidth="10" defaultRowHeight="17.399999999999999"/>
  <cols>
    <col min="1" max="1" width="1.69140625" customWidth="1"/>
    <col min="2" max="2" width="8.3828125" customWidth="1"/>
    <col min="3" max="14" width="4.69140625" customWidth="1"/>
    <col min="15" max="15" width="0.921875" customWidth="1"/>
  </cols>
  <sheetData>
    <row r="1" spans="2:15">
      <c r="B1" s="1008" t="s">
        <v>80</v>
      </c>
      <c r="C1" s="1008"/>
      <c r="D1" s="1008"/>
      <c r="E1" s="1008"/>
      <c r="F1" s="1008"/>
      <c r="G1" s="1008"/>
      <c r="H1" s="1008"/>
      <c r="I1" s="1008"/>
      <c r="J1" s="1008"/>
      <c r="K1" s="1008"/>
      <c r="L1" s="1008"/>
      <c r="M1" s="1008"/>
      <c r="N1" s="1008"/>
    </row>
    <row r="2" spans="2:15">
      <c r="B2" s="26"/>
      <c r="C2" s="26"/>
      <c r="D2" s="26"/>
      <c r="E2" s="26"/>
      <c r="F2" s="26"/>
      <c r="G2" s="26"/>
      <c r="H2" s="26"/>
      <c r="I2" s="26"/>
      <c r="J2" s="26"/>
      <c r="K2" s="26"/>
      <c r="L2" s="26"/>
      <c r="M2" s="26"/>
      <c r="N2" s="26"/>
    </row>
    <row r="3" spans="2:15">
      <c r="B3" s="1008" t="s">
        <v>466</v>
      </c>
      <c r="C3" s="1008"/>
      <c r="D3" s="1008"/>
      <c r="E3" s="1008"/>
      <c r="F3" s="1008"/>
      <c r="G3" s="1008"/>
      <c r="H3" s="1008"/>
      <c r="I3" s="1008"/>
      <c r="J3" s="1008"/>
      <c r="K3" s="1008"/>
      <c r="L3" s="1008"/>
      <c r="M3" s="1008"/>
      <c r="N3" s="1008"/>
    </row>
    <row r="4" spans="2:15">
      <c r="B4" s="1008" t="s">
        <v>253</v>
      </c>
      <c r="C4" s="1008"/>
      <c r="D4" s="1008"/>
      <c r="E4" s="1008"/>
      <c r="F4" s="1008"/>
      <c r="G4" s="1008"/>
      <c r="H4" s="1008"/>
      <c r="I4" s="1008"/>
      <c r="J4" s="1008"/>
      <c r="K4" s="1008"/>
      <c r="L4" s="1008"/>
      <c r="M4" s="1008"/>
      <c r="N4" s="1008"/>
    </row>
    <row r="5" spans="2:15" ht="41.25" customHeight="1">
      <c r="B5" s="1218" t="s">
        <v>238</v>
      </c>
      <c r="C5" s="1121" t="s">
        <v>411</v>
      </c>
      <c r="D5" s="1121"/>
      <c r="E5" s="1121" t="s">
        <v>493</v>
      </c>
      <c r="F5" s="1121"/>
      <c r="G5" s="1121" t="s">
        <v>146</v>
      </c>
      <c r="H5" s="1121"/>
      <c r="I5" s="1121" t="s">
        <v>492</v>
      </c>
      <c r="J5" s="1121"/>
      <c r="K5" s="1121" t="s">
        <v>147</v>
      </c>
      <c r="L5" s="1121"/>
      <c r="M5" s="1219" t="s">
        <v>7</v>
      </c>
      <c r="N5" s="1219"/>
    </row>
    <row r="6" spans="2:15" ht="15.75" customHeight="1">
      <c r="B6" s="1218"/>
      <c r="C6" s="817" t="s">
        <v>515</v>
      </c>
      <c r="D6" s="817" t="s">
        <v>536</v>
      </c>
      <c r="E6" s="817" t="s">
        <v>515</v>
      </c>
      <c r="F6" s="817" t="s">
        <v>536</v>
      </c>
      <c r="G6" s="817" t="s">
        <v>515</v>
      </c>
      <c r="H6" s="817" t="s">
        <v>536</v>
      </c>
      <c r="I6" s="817" t="s">
        <v>515</v>
      </c>
      <c r="J6" s="817" t="s">
        <v>536</v>
      </c>
      <c r="K6" s="817" t="s">
        <v>515</v>
      </c>
      <c r="L6" s="817" t="s">
        <v>536</v>
      </c>
      <c r="M6" s="817" t="s">
        <v>515</v>
      </c>
      <c r="N6" s="817" t="s">
        <v>536</v>
      </c>
    </row>
    <row r="7" spans="2:15" ht="15.75" customHeight="1">
      <c r="B7" s="111" t="s">
        <v>47</v>
      </c>
      <c r="C7" s="811">
        <v>128</v>
      </c>
      <c r="D7" s="811" t="s">
        <v>365</v>
      </c>
      <c r="E7" s="811" t="s">
        <v>365</v>
      </c>
      <c r="F7" s="811" t="s">
        <v>365</v>
      </c>
      <c r="G7" s="811">
        <v>123.75</v>
      </c>
      <c r="H7" s="811" t="s">
        <v>365</v>
      </c>
      <c r="I7" s="811"/>
      <c r="J7" s="811">
        <v>165</v>
      </c>
      <c r="K7" s="811">
        <v>123.72727272727272</v>
      </c>
      <c r="L7" s="811" t="s">
        <v>365</v>
      </c>
      <c r="M7" s="811">
        <v>125.20689655172413</v>
      </c>
      <c r="N7" s="811">
        <v>165</v>
      </c>
    </row>
    <row r="8" spans="2:15" ht="15.75" customHeight="1">
      <c r="B8" s="111" t="s">
        <v>48</v>
      </c>
      <c r="C8" s="811" t="s">
        <v>365</v>
      </c>
      <c r="D8" s="811" t="s">
        <v>365</v>
      </c>
      <c r="E8" s="811">
        <v>135</v>
      </c>
      <c r="F8" s="811" t="s">
        <v>365</v>
      </c>
      <c r="G8" s="811" t="s">
        <v>365</v>
      </c>
      <c r="H8" s="811" t="s">
        <v>365</v>
      </c>
      <c r="I8" s="811"/>
      <c r="J8" s="811" t="s">
        <v>365</v>
      </c>
      <c r="K8" s="811">
        <v>125</v>
      </c>
      <c r="L8" s="811" t="s">
        <v>365</v>
      </c>
      <c r="M8" s="811">
        <v>127.5</v>
      </c>
      <c r="N8" s="811" t="s">
        <v>365</v>
      </c>
    </row>
    <row r="9" spans="2:15" ht="15.75" customHeight="1">
      <c r="B9" s="111" t="s">
        <v>49</v>
      </c>
      <c r="C9" s="811">
        <v>130</v>
      </c>
      <c r="D9" s="811">
        <v>129</v>
      </c>
      <c r="E9" s="811">
        <v>129.14285714285714</v>
      </c>
      <c r="F9" s="811">
        <v>128.85714285714286</v>
      </c>
      <c r="G9" s="811">
        <v>127</v>
      </c>
      <c r="H9" s="811">
        <v>131</v>
      </c>
      <c r="I9" s="811"/>
      <c r="J9" s="811">
        <v>137.5</v>
      </c>
      <c r="K9" s="811">
        <v>129.66666666666666</v>
      </c>
      <c r="L9" s="811" t="s">
        <v>365</v>
      </c>
      <c r="M9" s="811">
        <v>129.125</v>
      </c>
      <c r="N9" s="811">
        <v>130.61904761904762</v>
      </c>
      <c r="O9" s="538"/>
    </row>
    <row r="10" spans="2:15" ht="15.75" customHeight="1">
      <c r="B10" s="175" t="s">
        <v>57</v>
      </c>
      <c r="C10" s="811">
        <v>130</v>
      </c>
      <c r="D10" s="811">
        <v>128.875</v>
      </c>
      <c r="E10" s="811">
        <v>129.22222222222223</v>
      </c>
      <c r="F10" s="811">
        <v>128.35</v>
      </c>
      <c r="G10" s="811">
        <v>125.91176470588236</v>
      </c>
      <c r="H10" s="811">
        <v>127.5</v>
      </c>
      <c r="I10" s="811"/>
      <c r="J10" s="811">
        <v>128.8125</v>
      </c>
      <c r="K10" s="811">
        <v>124.4</v>
      </c>
      <c r="L10" s="811">
        <v>128</v>
      </c>
      <c r="M10" s="811">
        <v>127.10655737704917</v>
      </c>
      <c r="N10" s="811">
        <v>127.97333333333334</v>
      </c>
    </row>
    <row r="11" spans="2:15" ht="15.75" customHeight="1">
      <c r="B11" s="175" t="s">
        <v>58</v>
      </c>
      <c r="C11" s="811" t="s">
        <v>365</v>
      </c>
      <c r="D11" s="811">
        <v>128.78571428571431</v>
      </c>
      <c r="E11" s="811">
        <v>131.9047619047619</v>
      </c>
      <c r="F11" s="811">
        <v>127.46666666666665</v>
      </c>
      <c r="G11" s="811">
        <v>128.625</v>
      </c>
      <c r="H11" s="811">
        <v>126.92857142857143</v>
      </c>
      <c r="I11" s="811"/>
      <c r="J11" s="811">
        <v>125.71428571428571</v>
      </c>
      <c r="K11" s="811">
        <v>128.29411764705884</v>
      </c>
      <c r="L11" s="811">
        <v>127.11111111111111</v>
      </c>
      <c r="M11" s="811">
        <v>130.7439024390244</v>
      </c>
      <c r="N11" s="811">
        <v>126.79577464788731</v>
      </c>
    </row>
    <row r="12" spans="2:15" ht="15.75" customHeight="1">
      <c r="B12" s="175" t="s">
        <v>50</v>
      </c>
      <c r="C12" s="811" t="s">
        <v>365</v>
      </c>
      <c r="D12" s="811">
        <v>139.1</v>
      </c>
      <c r="E12" s="811">
        <v>135</v>
      </c>
      <c r="F12" s="811">
        <v>131.60526315789474</v>
      </c>
      <c r="G12" s="811">
        <v>133</v>
      </c>
      <c r="H12" s="811">
        <v>128.11111111111111</v>
      </c>
      <c r="I12" s="811"/>
      <c r="J12" s="811">
        <v>128.85294117647061</v>
      </c>
      <c r="K12" s="811">
        <v>130.6</v>
      </c>
      <c r="L12" s="811">
        <v>128.58333333333334</v>
      </c>
      <c r="M12" s="811">
        <v>133.59259259259258</v>
      </c>
      <c r="N12" s="811">
        <v>130.21333333333334</v>
      </c>
    </row>
    <row r="13" spans="2:15" ht="15.75" customHeight="1">
      <c r="B13" s="111" t="s">
        <v>51</v>
      </c>
      <c r="C13" s="811">
        <v>137</v>
      </c>
      <c r="D13" s="811"/>
      <c r="E13" s="811">
        <v>136</v>
      </c>
      <c r="F13" s="811"/>
      <c r="G13" s="811">
        <v>133</v>
      </c>
      <c r="H13" s="811" t="s">
        <v>365</v>
      </c>
      <c r="I13" s="811"/>
      <c r="J13" s="811" t="s">
        <v>365</v>
      </c>
      <c r="K13" s="811">
        <v>126.61538461538461</v>
      </c>
      <c r="L13" s="811" t="s">
        <v>365</v>
      </c>
      <c r="M13" s="811">
        <v>133.11111111111111</v>
      </c>
      <c r="N13" s="811"/>
    </row>
    <row r="14" spans="2:15" ht="15.75" customHeight="1">
      <c r="B14" s="175" t="s">
        <v>52</v>
      </c>
      <c r="C14" s="811">
        <v>145</v>
      </c>
      <c r="D14" s="811"/>
      <c r="E14" s="811">
        <v>142</v>
      </c>
      <c r="F14" s="811"/>
      <c r="G14" s="811" t="s">
        <v>365</v>
      </c>
      <c r="H14" s="811" t="s">
        <v>365</v>
      </c>
      <c r="I14" s="811" t="s">
        <v>365</v>
      </c>
      <c r="J14" s="811" t="s">
        <v>365</v>
      </c>
      <c r="K14" s="811">
        <v>127</v>
      </c>
      <c r="L14" s="811" t="s">
        <v>365</v>
      </c>
      <c r="M14" s="811">
        <v>134.88888888888889</v>
      </c>
      <c r="N14" s="811"/>
    </row>
    <row r="15" spans="2:15" ht="15.75" customHeight="1">
      <c r="B15" s="175" t="s">
        <v>53</v>
      </c>
      <c r="C15" s="811">
        <v>147</v>
      </c>
      <c r="D15" s="811"/>
      <c r="E15" s="811" t="s">
        <v>365</v>
      </c>
      <c r="F15" s="811"/>
      <c r="G15" s="811" t="s">
        <v>365</v>
      </c>
      <c r="H15" s="811" t="s">
        <v>365</v>
      </c>
      <c r="I15" s="811">
        <v>135.30000000000001</v>
      </c>
      <c r="J15" s="811" t="s">
        <v>365</v>
      </c>
      <c r="K15" s="811" t="s">
        <v>365</v>
      </c>
      <c r="L15" s="811" t="s">
        <v>365</v>
      </c>
      <c r="M15" s="811">
        <v>136.36363636363637</v>
      </c>
      <c r="N15" s="811"/>
    </row>
    <row r="16" spans="2:15" ht="15.75" customHeight="1">
      <c r="B16" s="111" t="s">
        <v>54</v>
      </c>
      <c r="C16" s="811" t="s">
        <v>365</v>
      </c>
      <c r="D16" s="811"/>
      <c r="E16" s="811" t="s">
        <v>365</v>
      </c>
      <c r="F16" s="811"/>
      <c r="G16" s="811" t="s">
        <v>365</v>
      </c>
      <c r="H16" s="811" t="s">
        <v>365</v>
      </c>
      <c r="I16" s="811">
        <v>137.6</v>
      </c>
      <c r="J16" s="811" t="s">
        <v>365</v>
      </c>
      <c r="K16" s="811" t="s">
        <v>365</v>
      </c>
      <c r="L16" s="811" t="s">
        <v>365</v>
      </c>
      <c r="M16" s="811">
        <v>137.6</v>
      </c>
      <c r="N16" s="811"/>
    </row>
    <row r="17" spans="2:14" ht="15.75" customHeight="1">
      <c r="B17" s="111" t="s">
        <v>55</v>
      </c>
      <c r="C17" s="811" t="s">
        <v>365</v>
      </c>
      <c r="D17" s="811"/>
      <c r="E17" s="811" t="s">
        <v>365</v>
      </c>
      <c r="F17" s="811"/>
      <c r="G17" s="811" t="s">
        <v>365</v>
      </c>
      <c r="H17" s="811" t="s">
        <v>365</v>
      </c>
      <c r="I17" s="811">
        <v>143.4</v>
      </c>
      <c r="J17" s="811" t="s">
        <v>365</v>
      </c>
      <c r="K17" s="811" t="s">
        <v>365</v>
      </c>
      <c r="L17" s="811" t="s">
        <v>365</v>
      </c>
      <c r="M17" s="811">
        <v>143.4</v>
      </c>
      <c r="N17" s="811"/>
    </row>
    <row r="18" spans="2:14" ht="15.75" customHeight="1">
      <c r="B18" s="111" t="s">
        <v>56</v>
      </c>
      <c r="C18" s="811" t="s">
        <v>365</v>
      </c>
      <c r="D18" s="811"/>
      <c r="E18" s="811" t="s">
        <v>365</v>
      </c>
      <c r="F18" s="811"/>
      <c r="G18" s="811" t="s">
        <v>365</v>
      </c>
      <c r="H18" s="811" t="s">
        <v>365</v>
      </c>
      <c r="I18" s="811">
        <v>152.6</v>
      </c>
      <c r="J18" s="811" t="s">
        <v>365</v>
      </c>
      <c r="K18" s="811" t="s">
        <v>365</v>
      </c>
      <c r="L18" s="811" t="s">
        <v>365</v>
      </c>
      <c r="M18" s="811">
        <v>152.6</v>
      </c>
      <c r="N18" s="811"/>
    </row>
    <row r="19" spans="2:14" ht="33" customHeight="1">
      <c r="B19" s="627" t="s">
        <v>96</v>
      </c>
      <c r="C19" s="816">
        <f>AVERAGE(C7:C18)</f>
        <v>136.16666666666666</v>
      </c>
      <c r="D19" s="816"/>
      <c r="E19" s="816">
        <f>AVERAGE(E7:E18)</f>
        <v>134.03854875283446</v>
      </c>
      <c r="F19" s="816"/>
      <c r="G19" s="816">
        <f t="shared" ref="G19:N19" si="0">AVERAGE(G7:G18)</f>
        <v>128.54779411764707</v>
      </c>
      <c r="H19" s="816"/>
      <c r="I19" s="816">
        <f>AVERAGE(I7:I18)</f>
        <v>142.22499999999999</v>
      </c>
      <c r="J19" s="816"/>
      <c r="K19" s="816">
        <f t="shared" si="0"/>
        <v>126.91293020704785</v>
      </c>
      <c r="L19" s="816"/>
      <c r="M19" s="816">
        <f t="shared" si="0"/>
        <v>134.26988211033554</v>
      </c>
      <c r="N19" s="816">
        <f t="shared" si="0"/>
        <v>136.12029778672033</v>
      </c>
    </row>
    <row r="20" spans="2:14" ht="72.599999999999994" customHeight="1">
      <c r="B20" s="1217" t="s">
        <v>508</v>
      </c>
      <c r="C20" s="1217"/>
      <c r="D20" s="1217"/>
      <c r="E20" s="1217"/>
      <c r="F20" s="1217"/>
      <c r="G20" s="1217"/>
      <c r="H20" s="1217"/>
      <c r="I20" s="1217"/>
      <c r="J20" s="1217"/>
      <c r="K20" s="1217"/>
      <c r="L20" s="1217"/>
      <c r="M20" s="1217"/>
      <c r="N20" s="1217"/>
    </row>
    <row r="21" spans="2:14">
      <c r="B21" s="2"/>
      <c r="C21" s="404"/>
      <c r="D21" s="404"/>
      <c r="E21" s="404"/>
      <c r="F21" s="404"/>
      <c r="G21" s="404"/>
      <c r="H21" s="404"/>
      <c r="I21" s="404"/>
      <c r="J21" s="404"/>
      <c r="K21" s="404"/>
      <c r="L21" s="404"/>
      <c r="M21" s="404"/>
      <c r="N21" s="404"/>
    </row>
    <row r="22" spans="2:14">
      <c r="C22" s="379"/>
      <c r="D22" s="405"/>
      <c r="E22" s="379"/>
      <c r="F22" s="405"/>
      <c r="G22" s="379"/>
      <c r="H22" s="405"/>
      <c r="I22" s="405"/>
      <c r="J22" s="405"/>
      <c r="K22" s="379"/>
      <c r="L22" s="405"/>
      <c r="M22" s="379"/>
      <c r="N22" s="405"/>
    </row>
  </sheetData>
  <mergeCells count="11">
    <mergeCell ref="B1:N1"/>
    <mergeCell ref="B3:N3"/>
    <mergeCell ref="B4:N4"/>
    <mergeCell ref="B20:N20"/>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8" orientation="portrait" r:id="rId1"/>
  <headerFooter>
    <oddFooter>&amp;C&amp;11&amp;A</oddFooter>
  </headerFooter>
  <ignoredErrors>
    <ignoredError sqref="K19 E19:G19 I19 M19:N19" formulaRange="1"/>
    <ignoredError sqref="C6:N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B1:R64"/>
  <sheetViews>
    <sheetView zoomScaleNormal="100" workbookViewId="0">
      <selection activeCell="N18" sqref="N18"/>
    </sheetView>
  </sheetViews>
  <sheetFormatPr baseColWidth="10" defaultColWidth="10.921875" defaultRowHeight="11.4"/>
  <cols>
    <col min="1" max="1" width="1.69140625" style="1" customWidth="1"/>
    <col min="2" max="7" width="10.23046875" style="1" customWidth="1"/>
    <col min="8" max="8" width="2.23046875" style="1" customWidth="1"/>
    <col min="9" max="9" width="4.3828125" style="1" customWidth="1"/>
    <col min="10" max="10" width="7.07421875" style="1" customWidth="1"/>
    <col min="11" max="13" width="4.3828125" style="1" customWidth="1"/>
    <col min="14" max="14" width="6.921875" style="1" customWidth="1"/>
    <col min="15" max="16384" width="10.921875" style="1"/>
  </cols>
  <sheetData>
    <row r="1" spans="2:18" s="24" customFormat="1" ht="13.2">
      <c r="B1" s="1002" t="s">
        <v>0</v>
      </c>
      <c r="C1" s="1002"/>
      <c r="D1" s="1002"/>
      <c r="E1" s="1002"/>
      <c r="F1" s="1002"/>
      <c r="G1" s="1002"/>
    </row>
    <row r="2" spans="2:18" s="24" customFormat="1" ht="13.2">
      <c r="B2" s="29"/>
      <c r="C2" s="29"/>
      <c r="D2" s="29"/>
      <c r="E2" s="29"/>
      <c r="F2" s="29"/>
      <c r="G2" s="29"/>
    </row>
    <row r="3" spans="2:18" s="24" customFormat="1" ht="13.5" customHeight="1">
      <c r="B3" s="1003" t="s">
        <v>579</v>
      </c>
      <c r="C3" s="1004"/>
      <c r="D3" s="1004"/>
      <c r="E3" s="1004"/>
      <c r="F3" s="1004"/>
      <c r="G3" s="1004"/>
    </row>
    <row r="4" spans="2:18" s="24" customFormat="1" ht="12.75" customHeight="1">
      <c r="B4" s="1005" t="s">
        <v>33</v>
      </c>
      <c r="C4" s="1005"/>
      <c r="D4" s="1005"/>
      <c r="E4" s="1005"/>
      <c r="F4" s="1005"/>
      <c r="G4" s="1005"/>
      <c r="H4" s="41"/>
    </row>
    <row r="5" spans="2:18" s="22" customFormat="1" ht="30" customHeight="1">
      <c r="B5" s="415" t="s">
        <v>34</v>
      </c>
      <c r="C5" s="279" t="s">
        <v>132</v>
      </c>
      <c r="D5" s="279" t="s">
        <v>6</v>
      </c>
      <c r="E5" s="279" t="s">
        <v>13</v>
      </c>
      <c r="F5" s="279" t="s">
        <v>113</v>
      </c>
      <c r="G5" s="279" t="s">
        <v>133</v>
      </c>
      <c r="I5" s="24"/>
    </row>
    <row r="6" spans="2:18" s="22" customFormat="1" ht="15.75" customHeight="1">
      <c r="B6" s="46">
        <v>43586</v>
      </c>
      <c r="C6" s="931">
        <v>274.98</v>
      </c>
      <c r="D6" s="931">
        <v>777.49</v>
      </c>
      <c r="E6" s="931">
        <v>759.46</v>
      </c>
      <c r="F6" s="931">
        <v>184.6</v>
      </c>
      <c r="G6" s="931">
        <v>293.01</v>
      </c>
      <c r="H6" s="43"/>
      <c r="I6" s="48"/>
      <c r="K6" s="163"/>
      <c r="L6" s="163"/>
      <c r="M6" s="163"/>
      <c r="N6" s="163"/>
      <c r="O6" s="998"/>
      <c r="P6" s="999"/>
    </row>
    <row r="7" spans="2:18" s="22" customFormat="1" ht="15.75" customHeight="1">
      <c r="B7" s="46">
        <v>43617</v>
      </c>
      <c r="C7" s="931">
        <v>276.57</v>
      </c>
      <c r="D7" s="931">
        <v>780.83</v>
      </c>
      <c r="E7" s="931">
        <v>763.06</v>
      </c>
      <c r="F7" s="931">
        <v>185.4</v>
      </c>
      <c r="G7" s="931">
        <v>294.33999999999997</v>
      </c>
      <c r="H7" s="157"/>
      <c r="I7" s="48"/>
    </row>
    <row r="8" spans="2:18" s="22" customFormat="1" ht="15.75" customHeight="1">
      <c r="B8" s="46">
        <v>43647</v>
      </c>
      <c r="C8" s="931">
        <v>275.14999999999998</v>
      </c>
      <c r="D8" s="931">
        <v>771.46</v>
      </c>
      <c r="E8" s="931">
        <v>760.15</v>
      </c>
      <c r="F8" s="931">
        <v>183.11</v>
      </c>
      <c r="G8" s="931">
        <v>286.45999999999998</v>
      </c>
    </row>
    <row r="9" spans="2:18" s="22" customFormat="1" ht="15.75" customHeight="1">
      <c r="B9" s="46">
        <v>43678</v>
      </c>
      <c r="C9" s="173"/>
      <c r="D9" s="173"/>
      <c r="E9" s="173"/>
      <c r="F9" s="173"/>
      <c r="G9" s="173"/>
      <c r="H9" s="252"/>
      <c r="I9" s="217"/>
      <c r="J9" s="38"/>
      <c r="K9" s="48"/>
      <c r="L9" s="48"/>
    </row>
    <row r="10" spans="2:18" s="22" customFormat="1" ht="15.75" customHeight="1">
      <c r="B10" s="46">
        <v>43709</v>
      </c>
      <c r="C10" s="173"/>
      <c r="D10" s="173"/>
      <c r="E10" s="173"/>
      <c r="F10" s="173"/>
      <c r="G10" s="173"/>
      <c r="H10" s="688"/>
      <c r="I10" s="48"/>
    </row>
    <row r="11" spans="2:18" s="22" customFormat="1" ht="15.75" customHeight="1">
      <c r="B11" s="46">
        <v>43739</v>
      </c>
      <c r="C11" s="173"/>
      <c r="D11" s="173"/>
      <c r="E11" s="173"/>
      <c r="F11" s="173"/>
      <c r="G11" s="173"/>
      <c r="H11" s="258"/>
      <c r="I11" s="48"/>
    </row>
    <row r="12" spans="2:18" s="22" customFormat="1" ht="15.75" customHeight="1">
      <c r="B12" s="46">
        <v>43770</v>
      </c>
      <c r="C12" s="173"/>
      <c r="D12" s="173"/>
      <c r="E12" s="173"/>
      <c r="F12" s="173"/>
      <c r="G12" s="173"/>
      <c r="H12" s="258"/>
      <c r="I12" s="48"/>
    </row>
    <row r="13" spans="2:18" s="22" customFormat="1" ht="15.75" customHeight="1">
      <c r="B13" s="46">
        <v>43800</v>
      </c>
      <c r="C13" s="173"/>
      <c r="D13" s="173"/>
      <c r="E13" s="173"/>
      <c r="F13" s="173"/>
      <c r="G13" s="173"/>
      <c r="H13" s="258"/>
      <c r="I13" s="254"/>
      <c r="J13" s="255"/>
      <c r="K13" s="255"/>
      <c r="L13" s="255"/>
      <c r="M13" s="255"/>
      <c r="N13" s="257"/>
      <c r="O13" s="257"/>
      <c r="P13" s="257"/>
      <c r="Q13" s="257"/>
      <c r="R13" s="257"/>
    </row>
    <row r="14" spans="2:18" s="22" customFormat="1" ht="15.75" customHeight="1">
      <c r="B14" s="46">
        <v>43831</v>
      </c>
      <c r="C14" s="173"/>
      <c r="D14" s="173"/>
      <c r="E14" s="173"/>
      <c r="F14" s="173"/>
      <c r="G14" s="173"/>
      <c r="H14" s="258"/>
      <c r="I14" s="254"/>
      <c r="J14" s="255"/>
      <c r="K14" s="255"/>
      <c r="L14" s="255"/>
      <c r="M14" s="255"/>
      <c r="N14" s="256"/>
      <c r="Q14" s="252"/>
    </row>
    <row r="15" spans="2:18" s="22" customFormat="1" ht="15.75" customHeight="1">
      <c r="B15" s="46">
        <v>43862</v>
      </c>
      <c r="C15" s="173"/>
      <c r="D15" s="173"/>
      <c r="E15" s="173"/>
      <c r="F15" s="173"/>
      <c r="G15" s="173"/>
      <c r="H15" s="40"/>
      <c r="I15" s="48"/>
      <c r="N15" s="169"/>
    </row>
    <row r="16" spans="2:18" s="22" customFormat="1" ht="15.75" customHeight="1">
      <c r="B16" s="46">
        <v>43891</v>
      </c>
      <c r="C16" s="173"/>
      <c r="D16" s="173"/>
      <c r="E16" s="173"/>
      <c r="F16" s="173"/>
      <c r="G16" s="173"/>
      <c r="H16" s="557"/>
      <c r="I16" s="48"/>
    </row>
    <row r="17" spans="2:16" s="22" customFormat="1" ht="15.75" customHeight="1">
      <c r="B17" s="46">
        <v>43922</v>
      </c>
      <c r="C17" s="173"/>
      <c r="D17" s="173"/>
      <c r="E17" s="173"/>
      <c r="F17" s="173"/>
      <c r="G17" s="173"/>
      <c r="H17" s="859"/>
      <c r="I17" s="152"/>
    </row>
    <row r="18" spans="2:16" s="22" customFormat="1" ht="21" customHeight="1">
      <c r="B18" s="1006" t="s">
        <v>517</v>
      </c>
      <c r="C18" s="1006"/>
      <c r="D18" s="1006"/>
      <c r="E18" s="1006"/>
      <c r="F18" s="1006"/>
      <c r="G18" s="1006"/>
      <c r="H18" s="207"/>
      <c r="J18" s="83"/>
    </row>
    <row r="19" spans="2:16" s="22" customFormat="1" ht="25.5" customHeight="1">
      <c r="B19" s="1006"/>
      <c r="C19" s="1006"/>
      <c r="D19" s="1006"/>
      <c r="E19" s="1006"/>
      <c r="F19" s="1006"/>
      <c r="G19" s="1006"/>
      <c r="H19" s="557"/>
      <c r="I19" s="152"/>
    </row>
    <row r="21" spans="2:16" ht="16.5" customHeight="1">
      <c r="J21" s="83"/>
      <c r="K21" s="22"/>
      <c r="L21" s="22"/>
      <c r="M21" s="22"/>
      <c r="N21" s="22"/>
      <c r="O21" s="22"/>
    </row>
    <row r="22" spans="2:16" ht="13.2">
      <c r="J22" s="83"/>
      <c r="K22" s="22"/>
      <c r="L22" s="22"/>
      <c r="M22" s="22"/>
      <c r="N22" s="22"/>
      <c r="O22" s="22"/>
    </row>
    <row r="23" spans="2:16" ht="15" customHeight="1">
      <c r="H23" s="9"/>
      <c r="I23" s="206"/>
      <c r="J23" s="83"/>
      <c r="K23" s="22"/>
      <c r="L23" s="22"/>
      <c r="M23" s="22"/>
      <c r="N23" s="22"/>
      <c r="O23" s="22"/>
    </row>
    <row r="24" spans="2:16" ht="9.75" customHeight="1">
      <c r="H24" s="9"/>
      <c r="J24" s="83"/>
      <c r="K24" s="22"/>
      <c r="L24" s="22"/>
      <c r="M24" s="22"/>
      <c r="N24" s="22"/>
      <c r="O24" s="22"/>
    </row>
    <row r="25" spans="2:16" ht="15" customHeight="1">
      <c r="H25" s="206"/>
      <c r="J25" s="83"/>
      <c r="K25" s="22"/>
      <c r="L25" s="22"/>
      <c r="M25" s="22"/>
      <c r="N25" s="22"/>
      <c r="O25" s="22"/>
    </row>
    <row r="26" spans="2:16" ht="15" customHeight="1">
      <c r="H26" s="8"/>
      <c r="J26" s="83"/>
      <c r="K26" s="22"/>
      <c r="L26" s="22"/>
      <c r="M26" s="22"/>
      <c r="N26" s="22"/>
      <c r="O26" s="22"/>
    </row>
    <row r="27" spans="2:16" ht="15" customHeight="1">
      <c r="H27" s="8"/>
      <c r="J27" s="83"/>
      <c r="K27" s="22"/>
      <c r="L27" s="22"/>
      <c r="M27" s="22"/>
      <c r="N27" s="22"/>
      <c r="O27" s="22"/>
    </row>
    <row r="28" spans="2:16" ht="15" customHeight="1">
      <c r="B28" s="16"/>
      <c r="C28" s="16"/>
      <c r="D28" s="16"/>
      <c r="E28" s="16"/>
      <c r="F28" s="16"/>
      <c r="H28" s="10"/>
      <c r="J28" s="83"/>
      <c r="K28" s="22"/>
      <c r="L28" s="48"/>
      <c r="M28" s="22"/>
      <c r="N28" s="22"/>
      <c r="O28" s="22"/>
    </row>
    <row r="29" spans="2:16" ht="15" customHeight="1">
      <c r="C29" s="16"/>
      <c r="D29" s="16"/>
      <c r="E29" s="16"/>
      <c r="F29" s="16"/>
      <c r="H29" s="10"/>
      <c r="J29" s="83"/>
      <c r="K29" s="22"/>
      <c r="L29" s="22"/>
      <c r="M29" s="22"/>
      <c r="N29" s="22"/>
      <c r="O29" s="22"/>
    </row>
    <row r="30" spans="2:16" ht="15" customHeight="1">
      <c r="H30" s="10"/>
      <c r="J30" s="83"/>
      <c r="K30" s="22"/>
      <c r="L30" s="43"/>
      <c r="M30" s="43"/>
      <c r="N30" s="43"/>
      <c r="O30" s="22"/>
    </row>
    <row r="31" spans="2:16" ht="15" customHeight="1">
      <c r="H31" s="10"/>
      <c r="J31" s="83"/>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550</v>
      </c>
      <c r="H36" s="10"/>
      <c r="I36" s="14"/>
      <c r="J36" s="14"/>
      <c r="K36" s="14"/>
      <c r="L36" s="14"/>
      <c r="M36" s="14"/>
      <c r="N36" s="14"/>
    </row>
    <row r="37" spans="2:14">
      <c r="B37" s="45"/>
      <c r="C37" s="9"/>
      <c r="D37" s="9"/>
      <c r="E37" s="9"/>
      <c r="F37" s="9"/>
      <c r="G37" s="9"/>
    </row>
    <row r="38" spans="2:14" ht="14.1" customHeight="1">
      <c r="B38" s="1001"/>
      <c r="C38" s="1001"/>
      <c r="D38" s="1001"/>
      <c r="E38" s="1001"/>
      <c r="F38" s="1001"/>
      <c r="G38" s="1001"/>
    </row>
    <row r="40" spans="2:14" ht="15.6" customHeight="1">
      <c r="B40" s="1000"/>
      <c r="C40" s="1000"/>
      <c r="D40" s="1000"/>
      <c r="E40" s="1000"/>
      <c r="F40" s="1000"/>
      <c r="G40" s="1000"/>
    </row>
    <row r="41" spans="2:14" ht="17.399999999999999">
      <c r="B41"/>
    </row>
    <row r="42" spans="2:14" ht="17.399999999999999">
      <c r="B42"/>
    </row>
    <row r="43" spans="2:14" ht="17.399999999999999">
      <c r="B43"/>
    </row>
    <row r="44" spans="2:14" ht="17.399999999999999">
      <c r="B44"/>
    </row>
    <row r="45" spans="2:14" ht="17.399999999999999">
      <c r="B45"/>
      <c r="G45" s="16"/>
      <c r="H45" s="16"/>
      <c r="I45" s="16"/>
      <c r="J45" s="16"/>
      <c r="K45" s="16"/>
      <c r="L45" s="16"/>
      <c r="M45" s="16"/>
    </row>
    <row r="46" spans="2:14" ht="17.399999999999999">
      <c r="B46"/>
    </row>
    <row r="47" spans="2:14" ht="17.399999999999999">
      <c r="B47"/>
    </row>
    <row r="48" spans="2:14"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252"/>
      <c r="I54" s="252"/>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scale="98"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5" tint="0.59999389629810485"/>
    <pageSetUpPr fitToPage="1"/>
  </sheetPr>
  <dimension ref="B1:N133"/>
  <sheetViews>
    <sheetView topLeftCell="A4" zoomScaleNormal="100" zoomScaleSheetLayoutView="75" workbookViewId="0">
      <selection activeCell="J28" sqref="J28"/>
    </sheetView>
  </sheetViews>
  <sheetFormatPr baseColWidth="10" defaultColWidth="10.921875" defaultRowHeight="11.4"/>
  <cols>
    <col min="1" max="1" width="0.4609375" style="1" customWidth="1"/>
    <col min="2" max="2" width="10" style="9" customWidth="1"/>
    <col min="3" max="7" width="11.15234375" style="1" customWidth="1"/>
    <col min="8" max="16384" width="10.921875" style="1"/>
  </cols>
  <sheetData>
    <row r="1" spans="2:12" s="28" customFormat="1" ht="13.2">
      <c r="B1" s="1008" t="s">
        <v>81</v>
      </c>
      <c r="C1" s="1008"/>
      <c r="D1" s="1008"/>
      <c r="E1" s="1008"/>
      <c r="F1" s="1008"/>
      <c r="G1" s="1008"/>
    </row>
    <row r="2" spans="2:12" s="28" customFormat="1" ht="13.2">
      <c r="B2" s="26"/>
      <c r="C2" s="34"/>
      <c r="D2" s="24"/>
      <c r="E2" s="24"/>
      <c r="F2" s="24"/>
      <c r="G2" s="24"/>
    </row>
    <row r="3" spans="2:12" s="28" customFormat="1" ht="13.2">
      <c r="B3" s="1008" t="s">
        <v>15</v>
      </c>
      <c r="C3" s="1008"/>
      <c r="D3" s="1008"/>
      <c r="E3" s="1008"/>
      <c r="F3" s="1008"/>
      <c r="G3" s="1008"/>
    </row>
    <row r="4" spans="2:12" s="28" customFormat="1" ht="13.2">
      <c r="B4" s="1008" t="s">
        <v>255</v>
      </c>
      <c r="C4" s="1008"/>
      <c r="D4" s="1008"/>
      <c r="E4" s="1008"/>
      <c r="F4" s="1008"/>
      <c r="G4" s="1008"/>
    </row>
    <row r="5" spans="2:12" s="28" customFormat="1" ht="52.8">
      <c r="B5" s="406" t="s">
        <v>98</v>
      </c>
      <c r="C5" s="407" t="s">
        <v>256</v>
      </c>
      <c r="D5" s="407" t="s">
        <v>257</v>
      </c>
      <c r="E5" s="407" t="s">
        <v>258</v>
      </c>
      <c r="F5" s="407" t="s">
        <v>259</v>
      </c>
      <c r="G5" s="407" t="s">
        <v>260</v>
      </c>
    </row>
    <row r="6" spans="2:12" s="165" customFormat="1" ht="15.75" customHeight="1">
      <c r="B6" s="628">
        <v>43221</v>
      </c>
      <c r="C6" s="818">
        <v>119588.92</v>
      </c>
      <c r="D6" s="818">
        <v>123433.2968</v>
      </c>
      <c r="E6" s="818">
        <v>130743.9024390244</v>
      </c>
      <c r="F6" s="818">
        <v>144811.81703225806</v>
      </c>
      <c r="G6" s="818">
        <v>150338.90856774192</v>
      </c>
      <c r="H6" s="500"/>
      <c r="I6" s="500"/>
      <c r="J6" s="500"/>
      <c r="K6" s="500"/>
      <c r="L6" s="500"/>
    </row>
    <row r="7" spans="2:12" s="165" customFormat="1" ht="15.75" customHeight="1">
      <c r="B7" s="628">
        <v>43252</v>
      </c>
      <c r="C7" s="818">
        <v>108349.06799999998</v>
      </c>
      <c r="D7" s="818">
        <v>109945.8045</v>
      </c>
      <c r="E7" s="818">
        <v>133592.59259259258</v>
      </c>
      <c r="F7" s="818">
        <v>134260.82368999999</v>
      </c>
      <c r="G7" s="818">
        <v>137775.52356666667</v>
      </c>
      <c r="H7" s="500"/>
      <c r="I7" s="500"/>
      <c r="J7" s="500"/>
      <c r="K7" s="500"/>
      <c r="L7" s="500"/>
    </row>
    <row r="8" spans="2:12" s="165" customFormat="1" ht="15.75" customHeight="1">
      <c r="B8" s="628">
        <v>43282</v>
      </c>
      <c r="C8" s="818">
        <v>107367.11369999999</v>
      </c>
      <c r="D8" s="818">
        <v>107053.95689999999</v>
      </c>
      <c r="E8" s="818">
        <v>132518.51851851854</v>
      </c>
      <c r="F8" s="818">
        <v>133395</v>
      </c>
      <c r="G8" s="818">
        <v>137179</v>
      </c>
      <c r="H8" s="500"/>
      <c r="I8" s="500"/>
      <c r="J8" s="500"/>
      <c r="K8" s="500"/>
      <c r="L8" s="500"/>
    </row>
    <row r="9" spans="2:12" s="165" customFormat="1" ht="15.75" customHeight="1">
      <c r="B9" s="628">
        <v>43313</v>
      </c>
      <c r="C9" s="818">
        <v>110099.0625</v>
      </c>
      <c r="D9" s="818">
        <v>111805.3125</v>
      </c>
      <c r="E9" s="818">
        <v>134888.88888888888</v>
      </c>
      <c r="F9" s="818">
        <v>136407.1325064516</v>
      </c>
      <c r="G9" s="818">
        <v>141358.82413225807</v>
      </c>
      <c r="H9" s="500"/>
      <c r="I9" s="500"/>
      <c r="J9" s="500"/>
      <c r="K9" s="500"/>
      <c r="L9" s="500"/>
    </row>
    <row r="10" spans="2:12" s="165" customFormat="1" ht="15.75" customHeight="1">
      <c r="B10" s="628">
        <v>43344</v>
      </c>
      <c r="C10" s="818">
        <v>108673.23599999999</v>
      </c>
      <c r="D10" s="818">
        <v>110566.16579999999</v>
      </c>
      <c r="E10" s="818">
        <v>136538.46153846156</v>
      </c>
      <c r="F10" s="818">
        <v>135159.0177</v>
      </c>
      <c r="G10" s="818">
        <v>143149.86416956523</v>
      </c>
      <c r="H10" s="500"/>
      <c r="I10" s="500"/>
      <c r="J10" s="500"/>
      <c r="K10" s="500"/>
      <c r="L10" s="500"/>
    </row>
    <row r="11" spans="2:12" s="165" customFormat="1" ht="15.75" customHeight="1">
      <c r="B11" s="628">
        <v>43374</v>
      </c>
      <c r="C11" s="818">
        <v>109648.08</v>
      </c>
      <c r="D11" s="818">
        <v>113275.94240000001</v>
      </c>
      <c r="E11" s="818">
        <v>137600</v>
      </c>
      <c r="F11" s="818">
        <v>136100.59043225806</v>
      </c>
      <c r="G11" s="818">
        <v>143606.46731290323</v>
      </c>
      <c r="H11" s="500"/>
      <c r="I11" s="500"/>
      <c r="J11" s="500"/>
      <c r="K11" s="500"/>
      <c r="L11" s="500"/>
    </row>
    <row r="12" spans="2:12" s="165" customFormat="1" ht="15.75" customHeight="1">
      <c r="B12" s="628">
        <v>43405</v>
      </c>
      <c r="C12" s="818">
        <v>109264.6125</v>
      </c>
      <c r="D12" s="818">
        <v>112090.24619999999</v>
      </c>
      <c r="E12" s="818">
        <v>143400</v>
      </c>
      <c r="F12" s="818">
        <v>136853.80340333332</v>
      </c>
      <c r="G12" s="818">
        <v>141942.69013333332</v>
      </c>
      <c r="H12" s="500"/>
      <c r="I12" s="500"/>
      <c r="J12" s="500"/>
      <c r="K12" s="500"/>
      <c r="L12" s="500"/>
    </row>
    <row r="13" spans="2:12" s="165" customFormat="1" ht="15.75" customHeight="1">
      <c r="B13" s="628">
        <v>43435</v>
      </c>
      <c r="C13" s="818">
        <v>116579.37059999999</v>
      </c>
      <c r="D13" s="818">
        <v>117124.96260000001</v>
      </c>
      <c r="E13" s="818">
        <v>152600</v>
      </c>
      <c r="F13" s="818">
        <v>143615.80730000001</v>
      </c>
      <c r="G13" s="818">
        <v>149533.0120766667</v>
      </c>
      <c r="H13" s="500"/>
      <c r="I13" s="500"/>
      <c r="J13" s="500"/>
      <c r="K13" s="500"/>
      <c r="L13" s="500"/>
    </row>
    <row r="14" spans="2:12" s="165" customFormat="1" ht="15.75" customHeight="1">
      <c r="B14" s="628">
        <v>43466</v>
      </c>
      <c r="C14" s="818">
        <v>117408.97459999999</v>
      </c>
      <c r="D14" s="818">
        <v>116752.22639999999</v>
      </c>
      <c r="E14" s="818">
        <v>165000</v>
      </c>
      <c r="F14" s="818">
        <v>143956.54495806451</v>
      </c>
      <c r="G14" s="818">
        <v>149599.12639677417</v>
      </c>
      <c r="H14" s="500"/>
      <c r="I14" s="500"/>
      <c r="J14" s="500"/>
      <c r="K14" s="500"/>
      <c r="L14" s="500"/>
    </row>
    <row r="15" spans="2:12" s="165" customFormat="1" ht="15.75" customHeight="1">
      <c r="B15" s="628">
        <v>43497</v>
      </c>
      <c r="C15" s="818">
        <v>111735.075</v>
      </c>
      <c r="D15" s="818">
        <v>116499.81299999998</v>
      </c>
      <c r="E15" s="818"/>
      <c r="F15" s="818">
        <v>140872.89900357145</v>
      </c>
      <c r="G15" s="818">
        <v>148280.39950714284</v>
      </c>
      <c r="H15" s="500"/>
      <c r="I15" s="500"/>
      <c r="J15" s="500"/>
      <c r="K15" s="500"/>
      <c r="L15" s="500"/>
    </row>
    <row r="16" spans="2:12" s="165" customFormat="1" ht="15.75" customHeight="1">
      <c r="B16" s="628">
        <v>43525</v>
      </c>
      <c r="C16" s="818">
        <v>108584.79839999999</v>
      </c>
      <c r="D16" s="818">
        <v>118105.91519999999</v>
      </c>
      <c r="E16" s="818">
        <v>130619.04761904762</v>
      </c>
      <c r="F16" s="818">
        <v>135298.46635483872</v>
      </c>
      <c r="G16" s="818">
        <v>149082.96145161291</v>
      </c>
      <c r="H16" s="500"/>
      <c r="I16" s="500"/>
      <c r="J16" s="500"/>
      <c r="K16" s="500"/>
      <c r="L16" s="500"/>
    </row>
    <row r="17" spans="2:14" s="165" customFormat="1" ht="15.75" customHeight="1">
      <c r="B17" s="628">
        <v>43556</v>
      </c>
      <c r="C17" s="818">
        <v>103867.462</v>
      </c>
      <c r="D17" s="818">
        <v>112129.874</v>
      </c>
      <c r="E17" s="818">
        <v>127973.33333333334</v>
      </c>
      <c r="F17" s="818">
        <v>128776.34919666668</v>
      </c>
      <c r="G17" s="818">
        <v>143252.09130999999</v>
      </c>
      <c r="H17" s="500"/>
      <c r="I17" s="500"/>
      <c r="J17" s="500"/>
      <c r="K17" s="500"/>
      <c r="L17" s="500"/>
    </row>
    <row r="18" spans="2:14" s="165" customFormat="1" ht="15.75" customHeight="1">
      <c r="B18" s="628">
        <v>43586</v>
      </c>
      <c r="C18" s="818">
        <v>114277.8812</v>
      </c>
      <c r="D18" s="818">
        <v>123321.90359999999</v>
      </c>
      <c r="E18" s="818">
        <v>126795.77464788732</v>
      </c>
      <c r="F18" s="818">
        <v>140029.46216129031</v>
      </c>
      <c r="G18" s="818">
        <v>153294.13332580647</v>
      </c>
      <c r="H18" s="500"/>
      <c r="I18" s="500"/>
      <c r="J18" s="500"/>
      <c r="K18" s="500"/>
      <c r="L18" s="500"/>
    </row>
    <row r="19" spans="2:14" s="165" customFormat="1" ht="15.75" customHeight="1">
      <c r="B19" s="628">
        <v>43617</v>
      </c>
      <c r="C19" s="818">
        <v>125824.74519999999</v>
      </c>
      <c r="D19" s="818">
        <v>138461.22769999999</v>
      </c>
      <c r="E19" s="818">
        <v>130213.33333333334</v>
      </c>
      <c r="F19" s="818">
        <v>153878.29916666666</v>
      </c>
      <c r="G19" s="818">
        <v>171559.66114000001</v>
      </c>
      <c r="H19" s="500"/>
      <c r="I19" s="500"/>
      <c r="J19" s="500"/>
      <c r="K19" s="500"/>
      <c r="L19" s="500"/>
    </row>
    <row r="20" spans="2:14" ht="27.75" customHeight="1">
      <c r="B20" s="1217" t="s">
        <v>412</v>
      </c>
      <c r="C20" s="1217"/>
      <c r="D20" s="1217"/>
      <c r="E20" s="1217"/>
      <c r="F20" s="1217"/>
      <c r="G20" s="1217"/>
    </row>
    <row r="21" spans="2:14" ht="15" customHeight="1">
      <c r="B21" s="2"/>
      <c r="C21" s="408"/>
      <c r="D21" s="19"/>
      <c r="F21" s="408"/>
      <c r="G21" s="19"/>
    </row>
    <row r="22" spans="2:14" ht="12" customHeight="1">
      <c r="C22" s="409"/>
      <c r="D22" s="409"/>
      <c r="E22" s="409"/>
      <c r="F22" s="409"/>
      <c r="G22" s="409"/>
    </row>
    <row r="23" spans="2:14" ht="15" customHeight="1">
      <c r="I23" s="408"/>
      <c r="J23" s="408"/>
      <c r="K23" s="408"/>
      <c r="L23" s="408"/>
      <c r="M23" s="408"/>
      <c r="N23" s="408"/>
    </row>
    <row r="24" spans="2:14" ht="15" customHeight="1">
      <c r="I24" s="408"/>
      <c r="J24" s="408"/>
      <c r="K24" s="408"/>
      <c r="L24" s="408"/>
      <c r="M24" s="408"/>
      <c r="N24" s="408"/>
    </row>
    <row r="25" spans="2:14" ht="15" customHeight="1">
      <c r="I25" s="408"/>
      <c r="J25" s="408"/>
      <c r="K25" s="408"/>
      <c r="L25" s="408"/>
      <c r="M25" s="408"/>
      <c r="N25" s="408"/>
    </row>
    <row r="26" spans="2:14" ht="15" customHeight="1">
      <c r="I26" s="408"/>
      <c r="J26" s="408"/>
      <c r="K26" s="408"/>
      <c r="L26" s="408"/>
      <c r="M26" s="408"/>
      <c r="N26" s="408"/>
    </row>
    <row r="27" spans="2:14" ht="15" customHeight="1">
      <c r="I27" s="408"/>
      <c r="J27" s="408"/>
      <c r="K27" s="408"/>
      <c r="L27" s="408"/>
      <c r="M27" s="408"/>
      <c r="N27" s="408"/>
    </row>
    <row r="28" spans="2:14" ht="15" customHeight="1">
      <c r="I28" s="408"/>
      <c r="J28" s="408"/>
      <c r="K28" s="408"/>
      <c r="L28" s="408"/>
      <c r="M28" s="408"/>
      <c r="N28" s="408"/>
    </row>
    <row r="29" spans="2:14" ht="15" customHeight="1">
      <c r="I29" s="408"/>
      <c r="J29" s="408"/>
      <c r="K29" s="408"/>
      <c r="L29" s="408"/>
      <c r="M29" s="408"/>
      <c r="N29" s="408"/>
    </row>
    <row r="30" spans="2:14" ht="15" customHeight="1">
      <c r="I30" s="408"/>
      <c r="J30" s="408"/>
      <c r="K30" s="408"/>
      <c r="L30" s="408"/>
      <c r="M30" s="408"/>
      <c r="N30" s="408"/>
    </row>
    <row r="31" spans="2:14" ht="15" customHeight="1">
      <c r="I31" s="408"/>
      <c r="J31" s="408"/>
      <c r="K31" s="408"/>
      <c r="L31" s="408"/>
      <c r="M31" s="408"/>
      <c r="N31" s="408"/>
    </row>
    <row r="32" spans="2:14" ht="15" customHeight="1">
      <c r="I32" s="408"/>
      <c r="J32" s="408"/>
      <c r="K32" s="408"/>
      <c r="L32" s="408"/>
      <c r="M32" s="408"/>
      <c r="N32" s="408"/>
    </row>
    <row r="33" spans="2:14" ht="13.5" customHeight="1">
      <c r="I33" s="408"/>
      <c r="J33" s="408"/>
      <c r="K33" s="408"/>
      <c r="L33" s="408"/>
      <c r="M33" s="408"/>
      <c r="N33" s="408"/>
    </row>
    <row r="34" spans="2:14" ht="13.5" customHeight="1">
      <c r="I34" s="408"/>
      <c r="J34" s="408"/>
      <c r="K34" s="408"/>
      <c r="L34" s="408"/>
      <c r="M34" s="408"/>
      <c r="N34" s="408"/>
    </row>
    <row r="35" spans="2:14" ht="13.5" customHeight="1">
      <c r="I35" s="408"/>
      <c r="J35" s="408"/>
      <c r="K35" s="408"/>
      <c r="L35" s="408"/>
      <c r="M35" s="408"/>
      <c r="N35" s="408"/>
    </row>
    <row r="36" spans="2:14" ht="13.5" customHeight="1">
      <c r="I36" s="408"/>
      <c r="J36" s="408"/>
      <c r="K36" s="408"/>
      <c r="L36" s="408"/>
      <c r="M36" s="408"/>
      <c r="N36" s="408"/>
    </row>
    <row r="37" spans="2:14" ht="13.5" customHeight="1">
      <c r="I37" s="408"/>
      <c r="J37" s="408"/>
      <c r="K37" s="408"/>
      <c r="L37" s="408"/>
      <c r="M37" s="408"/>
      <c r="N37" s="408"/>
    </row>
    <row r="38" spans="2:14" ht="13.5" customHeight="1">
      <c r="I38" s="408"/>
      <c r="J38" s="408"/>
      <c r="K38" s="408"/>
      <c r="L38" s="408"/>
      <c r="M38" s="408"/>
      <c r="N38" s="408"/>
    </row>
    <row r="39" spans="2:14" ht="15.75" customHeight="1"/>
    <row r="40" spans="2:14" ht="9.9" customHeight="1"/>
    <row r="41" spans="2:14" ht="13.5" customHeight="1">
      <c r="B41" s="16"/>
      <c r="C41" s="16"/>
      <c r="D41" s="16"/>
      <c r="E41" s="16"/>
      <c r="F41" s="16"/>
      <c r="G41" s="16"/>
    </row>
    <row r="42" spans="2:14" ht="13.5" customHeight="1"/>
    <row r="43" spans="2:14" ht="13.5" customHeight="1"/>
    <row r="44" spans="2:14" ht="13.5" customHeight="1"/>
    <row r="45" spans="2:14" ht="13.5" customHeight="1" thickBot="1"/>
    <row r="46" spans="2:14" ht="13.5" customHeight="1" thickBot="1">
      <c r="C46" s="410"/>
      <c r="D46" s="411"/>
      <c r="E46" s="411"/>
      <c r="F46" s="411"/>
      <c r="G46" s="412"/>
      <c r="H46" s="412"/>
      <c r="I46" s="412"/>
      <c r="J46" s="412"/>
      <c r="K46" s="412"/>
      <c r="L46" s="412"/>
      <c r="M46" s="412"/>
    </row>
    <row r="47" spans="2:14" ht="13.5" customHeight="1" thickBot="1">
      <c r="C47" s="413"/>
      <c r="D47" s="414"/>
      <c r="E47" s="414"/>
      <c r="F47" s="414"/>
      <c r="G47" s="412"/>
    </row>
    <row r="48" spans="2:14" ht="13.5" customHeight="1" thickBot="1">
      <c r="C48" s="413"/>
      <c r="D48" s="414"/>
      <c r="E48" s="414"/>
      <c r="F48" s="414"/>
      <c r="G48" s="412"/>
    </row>
    <row r="49" spans="3:7" ht="13.5" customHeight="1" thickBot="1">
      <c r="C49" s="413"/>
      <c r="D49" s="414"/>
      <c r="E49" s="414"/>
      <c r="F49" s="414"/>
      <c r="G49" s="412"/>
    </row>
    <row r="50" spans="3:7" ht="13.5" customHeight="1" thickBot="1">
      <c r="C50" s="413"/>
      <c r="D50" s="414"/>
      <c r="E50" s="414"/>
      <c r="F50" s="414"/>
      <c r="G50" s="412"/>
    </row>
    <row r="51" spans="3:7" ht="13.5" customHeight="1" thickBot="1">
      <c r="C51" s="413"/>
      <c r="D51" s="414"/>
      <c r="E51" s="414"/>
      <c r="F51" s="414"/>
      <c r="G51" s="412"/>
    </row>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sheetData>
  <mergeCells count="4">
    <mergeCell ref="B1:G1"/>
    <mergeCell ref="B3:G3"/>
    <mergeCell ref="B4:G4"/>
    <mergeCell ref="B20:G2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U89"/>
  <sheetViews>
    <sheetView zoomScaleNormal="100" workbookViewId="0">
      <pane xSplit="5" ySplit="1" topLeftCell="F2" activePane="bottomRight" state="frozen"/>
      <selection pane="topRight" activeCell="F1" sqref="F1"/>
      <selection pane="bottomLeft" activeCell="A2" sqref="A2"/>
      <selection pane="bottomRight" activeCell="B29" sqref="B29"/>
    </sheetView>
  </sheetViews>
  <sheetFormatPr baseColWidth="10" defaultColWidth="10.921875" defaultRowHeight="17.399999999999999"/>
  <cols>
    <col min="1" max="1" width="9" style="717" customWidth="1"/>
    <col min="2" max="4" width="10.921875" style="717"/>
    <col min="5" max="5" width="16.15234375" style="717" customWidth="1"/>
    <col min="6" max="6" width="22.23046875" style="717" customWidth="1"/>
    <col min="7" max="7" width="17.53515625" style="717" customWidth="1"/>
    <col min="8" max="9" width="10.921875" style="721" hidden="1" customWidth="1"/>
    <col min="10" max="10" width="10.921875" style="719" hidden="1" customWidth="1"/>
    <col min="11" max="11" width="0" style="867" hidden="1" customWidth="1"/>
    <col min="12" max="12" width="0" style="719" hidden="1" customWidth="1"/>
    <col min="13" max="13" width="0" style="717" hidden="1" customWidth="1"/>
    <col min="14" max="15" width="10.921875" style="719"/>
    <col min="16" max="16384" width="10.921875" style="717"/>
  </cols>
  <sheetData>
    <row r="1" spans="6:21">
      <c r="F1" s="715" t="s">
        <v>482</v>
      </c>
      <c r="G1" s="715" t="s">
        <v>482</v>
      </c>
      <c r="H1" s="716">
        <v>43282</v>
      </c>
      <c r="I1" s="716">
        <v>43344</v>
      </c>
      <c r="J1" s="724" t="s">
        <v>514</v>
      </c>
      <c r="L1" s="724">
        <v>43525</v>
      </c>
      <c r="M1" s="724">
        <v>43586</v>
      </c>
      <c r="N1" s="724">
        <v>43647</v>
      </c>
      <c r="O1" s="724">
        <v>43678</v>
      </c>
      <c r="P1" s="724">
        <v>43709</v>
      </c>
      <c r="Q1" s="724">
        <v>43739</v>
      </c>
      <c r="R1" s="724">
        <v>43800</v>
      </c>
      <c r="S1" s="724">
        <v>43891</v>
      </c>
      <c r="T1" s="724">
        <v>43952</v>
      </c>
      <c r="U1" s="717">
        <v>44013</v>
      </c>
    </row>
    <row r="2" spans="6:21">
      <c r="F2" s="886">
        <v>43500</v>
      </c>
      <c r="G2" s="715" t="s">
        <v>532</v>
      </c>
      <c r="L2" s="722">
        <v>149.30313999999998</v>
      </c>
      <c r="M2" s="722">
        <v>152.55099999999999</v>
      </c>
      <c r="N2" s="715">
        <v>155.60201999999998</v>
      </c>
      <c r="O2" s="715"/>
      <c r="P2" s="715">
        <v>156.78305999999998</v>
      </c>
      <c r="Q2" s="715"/>
      <c r="R2" s="715">
        <v>158.4562</v>
      </c>
      <c r="S2" s="715">
        <v>161.90089999999998</v>
      </c>
      <c r="T2" s="715">
        <v>164.06613999999999</v>
      </c>
      <c r="U2" s="717">
        <v>166.03453999999999</v>
      </c>
    </row>
    <row r="3" spans="6:21">
      <c r="F3" s="886">
        <v>43507</v>
      </c>
      <c r="G3" s="717" t="s">
        <v>545</v>
      </c>
      <c r="L3" s="722">
        <v>146.74421999999998</v>
      </c>
      <c r="M3" s="722">
        <v>149.89365999999998</v>
      </c>
      <c r="N3" s="715">
        <v>152.94467999999998</v>
      </c>
      <c r="O3" s="715"/>
      <c r="P3" s="715">
        <v>154.32255999999998</v>
      </c>
      <c r="Q3" s="715"/>
      <c r="R3" s="715">
        <v>156.58622</v>
      </c>
      <c r="S3" s="715">
        <v>160.22775999999999</v>
      </c>
      <c r="T3" s="715">
        <v>162.393</v>
      </c>
      <c r="U3" s="717">
        <v>164.16455999999999</v>
      </c>
    </row>
    <row r="4" spans="6:21">
      <c r="F4" s="886">
        <v>43515</v>
      </c>
      <c r="G4" s="717" t="s">
        <v>546</v>
      </c>
      <c r="L4" s="722">
        <v>145.56317999999999</v>
      </c>
      <c r="M4" s="722">
        <v>148.81103999999999</v>
      </c>
      <c r="N4" s="715">
        <v>151.96047999999999</v>
      </c>
      <c r="O4" s="715"/>
      <c r="P4" s="715">
        <v>153.83045999999999</v>
      </c>
      <c r="Q4" s="715"/>
      <c r="R4" s="715">
        <v>156.19253999999998</v>
      </c>
      <c r="S4" s="715">
        <v>159.83408</v>
      </c>
      <c r="T4" s="715">
        <v>162.29458</v>
      </c>
      <c r="U4" s="717">
        <v>164.16455999999999</v>
      </c>
    </row>
    <row r="5" spans="6:21">
      <c r="F5" s="886">
        <v>43521</v>
      </c>
      <c r="G5" s="717" t="s">
        <v>547</v>
      </c>
      <c r="L5" s="722">
        <v>145.85844</v>
      </c>
      <c r="M5" s="722">
        <v>149.5984</v>
      </c>
      <c r="N5" s="715">
        <v>152.84626</v>
      </c>
      <c r="O5" s="715"/>
      <c r="P5" s="715">
        <v>154.61781999999999</v>
      </c>
      <c r="Q5" s="715"/>
      <c r="R5" s="715">
        <v>156.88147999999998</v>
      </c>
      <c r="S5" s="715">
        <v>160.81827999999999</v>
      </c>
      <c r="T5" s="715">
        <v>162.88509999999999</v>
      </c>
      <c r="U5" s="717">
        <v>164.3614</v>
      </c>
    </row>
    <row r="6" spans="6:21">
      <c r="F6" s="886">
        <v>43528</v>
      </c>
      <c r="G6" s="717" t="s">
        <v>548</v>
      </c>
      <c r="L6" s="722">
        <v>143.69319999999999</v>
      </c>
      <c r="M6" s="722">
        <v>147.53157999999999</v>
      </c>
      <c r="N6" s="715">
        <v>150.87786</v>
      </c>
      <c r="O6" s="715"/>
      <c r="P6" s="715">
        <v>153.14151999999999</v>
      </c>
      <c r="Q6" s="715"/>
      <c r="R6" s="715">
        <v>155.79885999999999</v>
      </c>
      <c r="S6" s="715">
        <v>159.93249999999998</v>
      </c>
      <c r="T6" s="715">
        <v>161.99931999999998</v>
      </c>
      <c r="U6" s="717">
        <v>163.47561999999999</v>
      </c>
    </row>
    <row r="7" spans="6:21">
      <c r="F7" s="886">
        <v>43535</v>
      </c>
      <c r="G7" s="717" t="s">
        <v>549</v>
      </c>
      <c r="L7" s="722">
        <v>138.7722</v>
      </c>
      <c r="M7" s="722">
        <v>142.51215999999999</v>
      </c>
      <c r="N7" s="715">
        <v>146.25211999999999</v>
      </c>
      <c r="O7" s="715"/>
      <c r="P7" s="715">
        <v>148.90946</v>
      </c>
      <c r="Q7" s="715"/>
      <c r="R7" s="715">
        <v>152.15732</v>
      </c>
      <c r="S7" s="715">
        <v>156.88147999999998</v>
      </c>
      <c r="T7" s="715">
        <v>159.24356</v>
      </c>
      <c r="U7" s="717">
        <v>160.71985999999998</v>
      </c>
    </row>
    <row r="8" spans="6:21">
      <c r="F8" s="886">
        <v>43542</v>
      </c>
      <c r="G8" s="717" t="s">
        <v>567</v>
      </c>
      <c r="H8" s="718"/>
      <c r="I8" s="718"/>
      <c r="J8" s="715"/>
      <c r="L8" s="715"/>
      <c r="N8" s="715">
        <v>149.89365999999998</v>
      </c>
      <c r="O8" s="715"/>
      <c r="P8" s="715">
        <v>152.55099999999999</v>
      </c>
      <c r="Q8" s="715"/>
      <c r="R8" s="715">
        <v>155.40518</v>
      </c>
      <c r="S8" s="715">
        <v>159.73566</v>
      </c>
      <c r="T8" s="715">
        <v>161.80248</v>
      </c>
      <c r="U8" s="717">
        <v>163.18035999999998</v>
      </c>
    </row>
    <row r="9" spans="6:21">
      <c r="F9" s="886">
        <v>43549</v>
      </c>
      <c r="G9" s="717" t="s">
        <v>568</v>
      </c>
      <c r="H9" s="718"/>
      <c r="I9" s="718"/>
      <c r="J9" s="715"/>
      <c r="L9" s="715"/>
      <c r="N9" s="715">
        <v>153.23993999999999</v>
      </c>
      <c r="O9" s="715"/>
      <c r="P9" s="715">
        <v>155.60201999999998</v>
      </c>
      <c r="Q9" s="715"/>
      <c r="R9" s="715">
        <v>158.16093999999998</v>
      </c>
      <c r="S9" s="715">
        <v>162.09773999999999</v>
      </c>
      <c r="T9" s="715">
        <v>164.06613999999999</v>
      </c>
      <c r="U9" s="717">
        <v>165.05033999999998</v>
      </c>
    </row>
    <row r="10" spans="6:21">
      <c r="F10" s="886">
        <v>43556</v>
      </c>
      <c r="G10" s="717" t="s">
        <v>569</v>
      </c>
      <c r="H10" s="718"/>
      <c r="I10" s="718"/>
      <c r="J10" s="715"/>
      <c r="L10" s="715"/>
      <c r="N10" s="715">
        <v>149.30313999999998</v>
      </c>
      <c r="O10" s="715"/>
      <c r="P10" s="715">
        <v>153.04309999999998</v>
      </c>
      <c r="Q10" s="715"/>
      <c r="R10" s="715">
        <v>158.06251999999998</v>
      </c>
      <c r="S10" s="715">
        <v>160.71985999999998</v>
      </c>
      <c r="T10" s="715">
        <v>162.78667999999999</v>
      </c>
    </row>
    <row r="11" spans="6:21">
      <c r="F11" s="886">
        <v>43563</v>
      </c>
      <c r="G11" s="717" t="s">
        <v>570</v>
      </c>
      <c r="H11" s="718"/>
      <c r="I11" s="718"/>
      <c r="J11" s="715"/>
      <c r="L11" s="715"/>
      <c r="N11" s="715">
        <v>148.51577999999998</v>
      </c>
      <c r="O11" s="715"/>
      <c r="P11" s="715">
        <v>153.14151999999999</v>
      </c>
      <c r="Q11" s="715"/>
      <c r="R11" s="715">
        <v>158.55462</v>
      </c>
      <c r="S11" s="715">
        <v>161.60563999999999</v>
      </c>
      <c r="T11" s="715">
        <v>163.96771999999999</v>
      </c>
    </row>
    <row r="12" spans="6:21">
      <c r="F12" s="886">
        <v>43570</v>
      </c>
      <c r="G12" s="717" t="s">
        <v>574</v>
      </c>
      <c r="H12" s="718"/>
      <c r="I12" s="718"/>
      <c r="J12" s="715"/>
      <c r="L12" s="715"/>
      <c r="N12" s="715">
        <v>149.40155999999999</v>
      </c>
      <c r="O12" s="715"/>
      <c r="P12" s="715">
        <v>153.83045999999999</v>
      </c>
      <c r="Q12" s="715"/>
      <c r="R12" s="715">
        <v>159.24356</v>
      </c>
      <c r="S12" s="715">
        <v>162.29458</v>
      </c>
      <c r="T12" s="715">
        <v>164.55823999999998</v>
      </c>
    </row>
    <row r="13" spans="6:21">
      <c r="F13" s="886">
        <v>43577</v>
      </c>
      <c r="G13" s="717" t="s">
        <v>575</v>
      </c>
      <c r="H13" s="718"/>
      <c r="I13" s="718"/>
      <c r="J13" s="715"/>
      <c r="L13" s="715"/>
      <c r="N13" s="715">
        <v>146.05527999999998</v>
      </c>
      <c r="O13" s="715"/>
      <c r="P13" s="715">
        <v>150.58259999999999</v>
      </c>
      <c r="Q13" s="715"/>
      <c r="R13" s="715">
        <v>156.09412</v>
      </c>
      <c r="S13" s="715">
        <v>159.44039999999998</v>
      </c>
      <c r="T13" s="715">
        <v>161.80248</v>
      </c>
    </row>
    <row r="14" spans="6:21">
      <c r="F14" s="886">
        <v>43584</v>
      </c>
      <c r="G14" s="717" t="s">
        <v>576</v>
      </c>
      <c r="H14" s="718"/>
      <c r="I14" s="718"/>
      <c r="J14" s="715"/>
      <c r="L14" s="715"/>
      <c r="N14" s="715">
        <v>145.66159999999999</v>
      </c>
      <c r="O14" s="715"/>
      <c r="P14" s="717">
        <v>150.09049999999999</v>
      </c>
      <c r="R14" s="717">
        <v>155.79885999999999</v>
      </c>
      <c r="S14" s="717">
        <v>159.34197999999998</v>
      </c>
      <c r="T14" s="717">
        <v>162.393</v>
      </c>
    </row>
    <row r="15" spans="6:21">
      <c r="F15" s="886">
        <v>43591</v>
      </c>
      <c r="G15" s="717" t="s">
        <v>577</v>
      </c>
      <c r="H15" s="718"/>
      <c r="I15" s="718"/>
      <c r="J15" s="720"/>
      <c r="L15" s="715"/>
      <c r="N15" s="715"/>
      <c r="O15" s="715">
        <v>146.35054</v>
      </c>
      <c r="P15" s="717">
        <v>150.48417999999998</v>
      </c>
      <c r="R15" s="717">
        <v>155.50359999999998</v>
      </c>
      <c r="S15" s="717">
        <v>158.4562</v>
      </c>
      <c r="T15" s="717">
        <v>161.01512</v>
      </c>
    </row>
    <row r="16" spans="6:21">
      <c r="F16" s="886">
        <v>43598</v>
      </c>
      <c r="G16" s="717" t="s">
        <v>595</v>
      </c>
      <c r="H16" s="718"/>
      <c r="I16" s="718"/>
      <c r="J16" s="720"/>
      <c r="L16" s="715"/>
      <c r="N16" s="715"/>
      <c r="O16" s="715">
        <v>143.98846</v>
      </c>
      <c r="P16" s="717">
        <v>148.22051999999999</v>
      </c>
      <c r="R16" s="717">
        <v>153.5352</v>
      </c>
      <c r="S16" s="717">
        <v>157.07831999999999</v>
      </c>
      <c r="T16" s="717">
        <v>160.12933999999998</v>
      </c>
    </row>
    <row r="17" spans="1:21">
      <c r="F17" s="886">
        <v>43605</v>
      </c>
      <c r="G17" s="717" t="s">
        <v>596</v>
      </c>
      <c r="H17" s="718"/>
      <c r="I17" s="718"/>
      <c r="J17" s="720"/>
      <c r="L17" s="715"/>
      <c r="N17" s="715"/>
      <c r="O17" s="715">
        <v>156.19253999999998</v>
      </c>
      <c r="P17" s="717">
        <v>159.24356</v>
      </c>
      <c r="R17" s="717">
        <v>163.08194</v>
      </c>
      <c r="S17" s="717">
        <v>164.8535</v>
      </c>
      <c r="T17" s="717">
        <v>166.52663999999999</v>
      </c>
    </row>
    <row r="18" spans="1:21">
      <c r="F18" s="886">
        <v>43613</v>
      </c>
      <c r="G18" s="717" t="s">
        <v>597</v>
      </c>
      <c r="H18" s="718"/>
      <c r="I18" s="718"/>
      <c r="J18" s="720"/>
      <c r="L18" s="715"/>
      <c r="N18" s="715"/>
      <c r="O18" s="715">
        <v>169.08555999999999</v>
      </c>
      <c r="P18" s="717">
        <v>172.03815999999998</v>
      </c>
      <c r="R18" s="717">
        <v>175.77812</v>
      </c>
      <c r="S18" s="717">
        <v>176.86073999999999</v>
      </c>
      <c r="T18" s="717">
        <v>177.84493999999998</v>
      </c>
    </row>
    <row r="19" spans="1:21">
      <c r="F19" s="886">
        <v>43619</v>
      </c>
      <c r="G19" s="717" t="s">
        <v>598</v>
      </c>
      <c r="H19" s="718"/>
      <c r="I19" s="718"/>
      <c r="J19" s="720"/>
      <c r="L19" s="715"/>
      <c r="N19" s="715"/>
      <c r="O19" s="715">
        <v>170.76</v>
      </c>
      <c r="S19" s="717">
        <v>177.45</v>
      </c>
      <c r="T19" s="717">
        <v>178.53</v>
      </c>
      <c r="U19" s="717">
        <v>179.22</v>
      </c>
    </row>
    <row r="20" spans="1:21">
      <c r="F20" s="886">
        <v>43626</v>
      </c>
      <c r="G20" s="717" t="s">
        <v>599</v>
      </c>
      <c r="H20" s="718"/>
      <c r="J20" s="720"/>
      <c r="L20" s="715"/>
      <c r="N20" s="715"/>
      <c r="O20" s="715">
        <v>166.92031999999998</v>
      </c>
      <c r="S20" s="717">
        <v>174.59707999999998</v>
      </c>
      <c r="T20" s="717">
        <v>176.27021999999999</v>
      </c>
      <c r="U20" s="717">
        <v>177.74651999999998</v>
      </c>
    </row>
    <row r="21" spans="1:21" ht="20.25" customHeight="1">
      <c r="G21" s="717" t="s">
        <v>609</v>
      </c>
      <c r="H21" s="717"/>
      <c r="I21" s="717"/>
      <c r="J21" s="717"/>
      <c r="K21" s="717"/>
      <c r="L21" s="717"/>
      <c r="N21" s="717">
        <v>179.02597999999998</v>
      </c>
      <c r="O21" s="717">
        <v>181.68331999999998</v>
      </c>
      <c r="R21" s="717">
        <v>184.43907999999999</v>
      </c>
      <c r="S21" s="717">
        <v>186.21063999999998</v>
      </c>
      <c r="T21" s="717">
        <v>186.60432</v>
      </c>
      <c r="U21" s="717">
        <v>186.70273999999998</v>
      </c>
    </row>
    <row r="22" spans="1:21" ht="30.6" customHeight="1">
      <c r="A22" s="1271" t="s">
        <v>561</v>
      </c>
      <c r="G22" s="717" t="s">
        <v>610</v>
      </c>
      <c r="H22" s="717"/>
      <c r="I22" s="717"/>
      <c r="J22" s="717"/>
      <c r="K22" s="717"/>
      <c r="L22" s="717"/>
      <c r="N22" s="717">
        <v>175.88</v>
      </c>
      <c r="O22" s="717">
        <v>177.84</v>
      </c>
      <c r="R22" s="717">
        <v>180.01</v>
      </c>
      <c r="S22" s="717">
        <v>182.27</v>
      </c>
      <c r="T22" s="717">
        <v>183.16</v>
      </c>
      <c r="U22" s="717">
        <v>183.75</v>
      </c>
    </row>
    <row r="23" spans="1:21" ht="13.2">
      <c r="G23" s="717" t="s">
        <v>611</v>
      </c>
      <c r="H23" s="717"/>
      <c r="I23" s="717"/>
      <c r="J23" s="717"/>
      <c r="K23" s="717"/>
      <c r="L23" s="717"/>
      <c r="N23" s="717">
        <v>162.19615999999999</v>
      </c>
      <c r="O23" s="717">
        <v>163.57404</v>
      </c>
      <c r="R23" s="717">
        <v>166.32979999999998</v>
      </c>
      <c r="S23" s="717">
        <v>169.97134</v>
      </c>
      <c r="T23" s="717">
        <v>171.64447999999999</v>
      </c>
      <c r="U23" s="717">
        <v>173.2192</v>
      </c>
    </row>
    <row r="24" spans="1:21" ht="13.2">
      <c r="G24" s="717" t="s">
        <v>612</v>
      </c>
      <c r="H24" s="717"/>
      <c r="I24" s="717"/>
      <c r="J24" s="717"/>
      <c r="K24" s="717"/>
      <c r="L24" s="717"/>
      <c r="N24" s="717">
        <v>172.62868</v>
      </c>
      <c r="O24" s="717">
        <v>173.02235999999999</v>
      </c>
      <c r="R24" s="717">
        <v>174.69549999999998</v>
      </c>
      <c r="S24" s="717">
        <v>177.35283999999999</v>
      </c>
      <c r="T24" s="717">
        <v>178.63229999999999</v>
      </c>
      <c r="U24" s="717">
        <v>179.6165</v>
      </c>
    </row>
    <row r="25" spans="1:21" ht="13.2">
      <c r="H25" s="717"/>
      <c r="I25" s="717"/>
      <c r="J25" s="717"/>
      <c r="K25" s="717"/>
      <c r="L25" s="717"/>
      <c r="N25" s="717"/>
      <c r="O25" s="717"/>
    </row>
    <row r="26" spans="1:21" ht="13.2">
      <c r="H26" s="717"/>
      <c r="I26" s="717"/>
      <c r="J26" s="717"/>
      <c r="K26" s="717"/>
      <c r="L26" s="717"/>
      <c r="N26" s="717"/>
      <c r="O26" s="717"/>
    </row>
    <row r="27" spans="1:21" ht="13.2">
      <c r="H27" s="717"/>
      <c r="I27" s="717"/>
      <c r="J27" s="717"/>
      <c r="K27" s="717"/>
      <c r="L27" s="717"/>
      <c r="N27" s="717"/>
      <c r="O27" s="717"/>
    </row>
    <row r="28" spans="1:21" ht="13.2">
      <c r="H28" s="717"/>
      <c r="I28" s="717"/>
      <c r="J28" s="717"/>
      <c r="K28" s="717"/>
      <c r="L28" s="717"/>
      <c r="N28" s="717"/>
      <c r="O28" s="717"/>
    </row>
    <row r="29" spans="1:21" ht="13.2">
      <c r="H29" s="717"/>
      <c r="I29" s="717"/>
      <c r="J29" s="717"/>
      <c r="K29" s="717"/>
      <c r="L29" s="717"/>
      <c r="N29" s="717"/>
      <c r="O29" s="717"/>
    </row>
    <row r="30" spans="1:21" ht="13.2">
      <c r="H30" s="717"/>
      <c r="I30" s="717"/>
      <c r="J30" s="717"/>
      <c r="K30" s="717"/>
      <c r="L30" s="717"/>
      <c r="N30" s="717"/>
      <c r="O30" s="717"/>
    </row>
    <row r="31" spans="1:21" ht="13.2">
      <c r="H31" s="717"/>
      <c r="I31" s="717"/>
      <c r="J31" s="717"/>
      <c r="K31" s="717"/>
      <c r="L31" s="717"/>
      <c r="N31" s="717"/>
      <c r="O31" s="717"/>
    </row>
    <row r="32" spans="1:21" ht="13.2">
      <c r="H32" s="717"/>
      <c r="I32" s="717"/>
      <c r="J32" s="717"/>
      <c r="K32" s="717"/>
      <c r="L32" s="717"/>
      <c r="N32" s="717"/>
      <c r="O32" s="717"/>
    </row>
    <row r="33" spans="6:15" ht="13.2">
      <c r="H33" s="717"/>
      <c r="I33" s="717"/>
      <c r="J33" s="717"/>
      <c r="K33" s="717"/>
      <c r="L33" s="717"/>
      <c r="N33" s="717"/>
      <c r="O33" s="717"/>
    </row>
    <row r="34" spans="6:15" ht="13.2">
      <c r="H34" s="717"/>
      <c r="I34" s="717"/>
      <c r="J34" s="717"/>
      <c r="K34" s="717"/>
      <c r="L34" s="717"/>
      <c r="N34" s="717"/>
      <c r="O34" s="717"/>
    </row>
    <row r="35" spans="6:15" ht="13.2">
      <c r="H35" s="717"/>
      <c r="I35" s="717"/>
      <c r="J35" s="717"/>
      <c r="K35" s="717"/>
      <c r="L35" s="717"/>
      <c r="N35" s="717"/>
      <c r="O35" s="717"/>
    </row>
    <row r="36" spans="6:15" ht="13.2">
      <c r="H36" s="717"/>
      <c r="I36" s="717"/>
      <c r="J36" s="717"/>
      <c r="K36" s="717"/>
      <c r="L36" s="717"/>
      <c r="N36" s="717"/>
      <c r="O36" s="717"/>
    </row>
    <row r="37" spans="6:15" ht="13.2">
      <c r="H37" s="717"/>
      <c r="I37" s="717"/>
      <c r="J37" s="717"/>
      <c r="K37" s="717"/>
      <c r="L37" s="717"/>
      <c r="N37" s="717"/>
      <c r="O37" s="717"/>
    </row>
    <row r="38" spans="6:15">
      <c r="F38" s="886"/>
      <c r="G38" s="715"/>
      <c r="H38" s="718"/>
      <c r="J38" s="720"/>
      <c r="L38" s="715"/>
      <c r="N38" s="715"/>
      <c r="O38" s="715"/>
    </row>
    <row r="39" spans="6:15">
      <c r="F39" s="886"/>
      <c r="G39" s="715"/>
      <c r="H39" s="718"/>
      <c r="J39" s="720"/>
      <c r="L39" s="715"/>
      <c r="N39" s="715"/>
      <c r="O39" s="715"/>
    </row>
    <row r="40" spans="6:15">
      <c r="F40" s="886"/>
      <c r="G40" s="715"/>
      <c r="H40" s="718"/>
      <c r="J40" s="720"/>
      <c r="L40" s="715"/>
      <c r="N40" s="715"/>
      <c r="O40" s="715"/>
    </row>
    <row r="41" spans="6:15">
      <c r="F41" s="886"/>
      <c r="G41" s="715"/>
      <c r="H41" s="718"/>
      <c r="J41" s="720"/>
      <c r="L41" s="715"/>
      <c r="N41" s="715"/>
      <c r="O41" s="715"/>
    </row>
    <row r="42" spans="6:15">
      <c r="F42" s="886"/>
      <c r="G42" s="715"/>
      <c r="H42" s="718"/>
      <c r="J42" s="720"/>
      <c r="L42" s="715"/>
      <c r="N42" s="715"/>
      <c r="O42" s="715"/>
    </row>
    <row r="43" spans="6:15">
      <c r="F43" s="886"/>
      <c r="G43" s="715"/>
      <c r="H43" s="718"/>
      <c r="J43" s="720"/>
      <c r="L43" s="715"/>
      <c r="N43" s="715"/>
      <c r="O43" s="715"/>
    </row>
    <row r="44" spans="6:15">
      <c r="F44" s="886"/>
      <c r="G44" s="715"/>
      <c r="H44" s="718"/>
      <c r="J44" s="720"/>
      <c r="L44" s="715"/>
      <c r="N44" s="715"/>
      <c r="O44" s="715"/>
    </row>
    <row r="45" spans="6:15">
      <c r="F45" s="886"/>
      <c r="G45" s="715"/>
      <c r="H45" s="718"/>
      <c r="J45" s="720"/>
      <c r="L45" s="715"/>
      <c r="N45" s="715"/>
      <c r="O45" s="715"/>
    </row>
    <row r="46" spans="6:15">
      <c r="F46" s="886"/>
      <c r="G46" s="715"/>
      <c r="J46" s="720"/>
      <c r="L46" s="715"/>
      <c r="N46" s="715"/>
      <c r="O46" s="715"/>
    </row>
    <row r="47" spans="6:15">
      <c r="F47" s="886"/>
      <c r="G47" s="715"/>
      <c r="H47" s="718"/>
      <c r="J47" s="720"/>
      <c r="L47" s="715"/>
      <c r="N47" s="715"/>
      <c r="O47" s="715"/>
    </row>
    <row r="48" spans="6:15">
      <c r="F48" s="886"/>
      <c r="G48" s="715"/>
      <c r="H48" s="718"/>
      <c r="J48" s="720"/>
      <c r="L48" s="715"/>
      <c r="N48" s="715"/>
      <c r="O48" s="715"/>
    </row>
    <row r="49" spans="6:15">
      <c r="F49" s="886"/>
      <c r="G49" s="715"/>
      <c r="H49" s="718"/>
      <c r="J49" s="720"/>
      <c r="L49" s="715"/>
      <c r="N49" s="715"/>
      <c r="O49" s="715"/>
    </row>
    <row r="50" spans="6:15">
      <c r="F50" s="886"/>
      <c r="G50" s="715"/>
      <c r="H50" s="718"/>
      <c r="J50" s="720"/>
      <c r="L50" s="715"/>
      <c r="N50" s="715"/>
      <c r="O50" s="715"/>
    </row>
    <row r="51" spans="6:15">
      <c r="F51" s="886"/>
      <c r="G51" s="715"/>
      <c r="H51" s="718"/>
      <c r="J51" s="720"/>
      <c r="L51" s="715"/>
      <c r="N51" s="715"/>
      <c r="O51" s="715"/>
    </row>
    <row r="52" spans="6:15">
      <c r="F52" s="886"/>
      <c r="G52" s="715"/>
      <c r="H52" s="718"/>
      <c r="J52" s="720"/>
      <c r="L52" s="715"/>
      <c r="N52" s="715"/>
      <c r="O52" s="715"/>
    </row>
    <row r="53" spans="6:15">
      <c r="F53" s="886"/>
      <c r="G53" s="715"/>
      <c r="H53" s="718"/>
      <c r="J53" s="720"/>
      <c r="L53" s="715"/>
      <c r="N53" s="715"/>
      <c r="O53" s="715"/>
    </row>
    <row r="54" spans="6:15">
      <c r="F54" s="886"/>
      <c r="G54" s="715"/>
      <c r="H54" s="718"/>
      <c r="J54" s="720"/>
      <c r="L54" s="715"/>
      <c r="N54" s="715"/>
      <c r="O54" s="715"/>
    </row>
    <row r="55" spans="6:15">
      <c r="F55" s="706"/>
      <c r="G55" s="706"/>
      <c r="H55" s="718"/>
      <c r="J55" s="720"/>
      <c r="L55" s="715"/>
      <c r="N55" s="715"/>
      <c r="O55" s="715"/>
    </row>
    <row r="56" spans="6:15">
      <c r="F56" s="706"/>
      <c r="G56" s="706"/>
      <c r="H56" s="718"/>
      <c r="I56" s="718"/>
      <c r="J56" s="720"/>
      <c r="L56" s="715"/>
      <c r="N56" s="715"/>
      <c r="O56" s="715"/>
    </row>
    <row r="57" spans="6:15">
      <c r="F57" s="706"/>
      <c r="G57" s="706"/>
      <c r="H57" s="718"/>
      <c r="I57" s="718"/>
      <c r="J57" s="722"/>
      <c r="L57" s="715"/>
      <c r="N57" s="715"/>
      <c r="O57" s="715"/>
    </row>
    <row r="58" spans="6:15">
      <c r="F58" s="706"/>
      <c r="G58" s="706"/>
      <c r="H58" s="718"/>
      <c r="I58" s="718"/>
      <c r="J58" s="722"/>
      <c r="L58" s="715"/>
      <c r="N58" s="715"/>
      <c r="O58" s="715"/>
    </row>
    <row r="59" spans="6:15">
      <c r="F59" s="706"/>
      <c r="G59" s="706"/>
      <c r="H59" s="723"/>
      <c r="I59" s="718"/>
      <c r="J59" s="722"/>
      <c r="L59" s="715"/>
      <c r="N59" s="715"/>
      <c r="O59" s="715"/>
    </row>
    <row r="60" spans="6:15">
      <c r="F60" s="886"/>
      <c r="G60" s="715"/>
      <c r="H60" s="723"/>
      <c r="I60" s="718"/>
      <c r="J60" s="722"/>
      <c r="L60" s="715"/>
      <c r="N60" s="715"/>
      <c r="O60" s="715"/>
    </row>
    <row r="61" spans="6:15">
      <c r="F61" s="886"/>
      <c r="G61" s="715"/>
      <c r="H61" s="718"/>
      <c r="I61" s="718"/>
      <c r="J61" s="722"/>
      <c r="L61" s="715"/>
      <c r="N61" s="715"/>
      <c r="O61" s="715"/>
    </row>
    <row r="62" spans="6:15">
      <c r="F62" s="886"/>
      <c r="G62" s="715"/>
      <c r="H62" s="718"/>
      <c r="I62" s="718"/>
      <c r="J62" s="722"/>
      <c r="L62" s="715"/>
      <c r="N62" s="715"/>
      <c r="O62" s="715"/>
    </row>
    <row r="63" spans="6:15">
      <c r="F63" s="886"/>
      <c r="G63" s="715"/>
      <c r="H63" s="718"/>
      <c r="I63" s="718"/>
      <c r="J63" s="722"/>
      <c r="L63" s="715"/>
      <c r="N63" s="715"/>
      <c r="O63" s="715"/>
    </row>
    <row r="64" spans="6:15">
      <c r="F64" s="886"/>
      <c r="G64" s="715"/>
      <c r="H64" s="718"/>
      <c r="I64" s="718"/>
      <c r="J64" s="722"/>
      <c r="L64" s="715"/>
      <c r="N64" s="715"/>
      <c r="O64" s="715"/>
    </row>
    <row r="65" spans="6:15">
      <c r="F65" s="886"/>
      <c r="G65" s="715"/>
      <c r="H65" s="718"/>
      <c r="I65" s="718"/>
      <c r="J65" s="722"/>
      <c r="L65" s="715"/>
      <c r="N65" s="715"/>
      <c r="O65" s="715"/>
    </row>
    <row r="66" spans="6:15">
      <c r="F66" s="886"/>
      <c r="G66" s="715"/>
      <c r="H66" s="718"/>
      <c r="I66" s="718"/>
      <c r="J66" s="722"/>
      <c r="L66" s="715"/>
      <c r="N66" s="715"/>
      <c r="O66" s="715"/>
    </row>
    <row r="67" spans="6:15">
      <c r="F67" s="886"/>
      <c r="H67" s="717"/>
      <c r="I67" s="717"/>
      <c r="J67" s="717"/>
      <c r="L67" s="717"/>
      <c r="N67" s="717"/>
      <c r="O67" s="717"/>
    </row>
    <row r="68" spans="6:15">
      <c r="F68" s="886"/>
      <c r="H68" s="717"/>
      <c r="I68" s="717"/>
      <c r="J68" s="717"/>
      <c r="L68" s="717"/>
      <c r="N68" s="717"/>
      <c r="O68" s="717"/>
    </row>
    <row r="69" spans="6:15">
      <c r="F69" s="886"/>
      <c r="H69" s="717"/>
      <c r="I69" s="717"/>
      <c r="J69" s="717"/>
      <c r="L69" s="717"/>
      <c r="N69" s="717"/>
      <c r="O69" s="717"/>
    </row>
    <row r="70" spans="6:15">
      <c r="F70" s="886"/>
      <c r="H70" s="717"/>
      <c r="I70" s="717"/>
      <c r="J70" s="717"/>
      <c r="L70" s="717"/>
      <c r="N70" s="717"/>
      <c r="O70" s="717"/>
    </row>
    <row r="71" spans="6:15">
      <c r="F71" s="886"/>
      <c r="H71" s="717"/>
      <c r="I71" s="717"/>
      <c r="J71" s="717"/>
      <c r="L71" s="717"/>
      <c r="N71" s="717"/>
      <c r="O71" s="717"/>
    </row>
    <row r="72" spans="6:15">
      <c r="F72" s="886"/>
      <c r="H72" s="717"/>
      <c r="I72" s="717"/>
      <c r="J72" s="717"/>
      <c r="L72" s="717"/>
      <c r="N72" s="717"/>
      <c r="O72" s="717"/>
    </row>
    <row r="73" spans="6:15">
      <c r="F73" s="886"/>
      <c r="H73" s="717"/>
      <c r="I73" s="717"/>
      <c r="J73" s="717"/>
      <c r="L73" s="717"/>
      <c r="N73" s="717"/>
      <c r="O73" s="717"/>
    </row>
    <row r="74" spans="6:15">
      <c r="F74" s="886"/>
      <c r="H74" s="717"/>
      <c r="I74" s="717"/>
      <c r="J74" s="717"/>
      <c r="L74" s="717"/>
      <c r="N74" s="717"/>
      <c r="O74" s="717"/>
    </row>
    <row r="75" spans="6:15">
      <c r="F75" s="886"/>
      <c r="H75" s="717"/>
      <c r="I75" s="717"/>
      <c r="J75" s="717"/>
      <c r="L75" s="717"/>
      <c r="N75" s="717"/>
      <c r="O75" s="717"/>
    </row>
    <row r="76" spans="6:15">
      <c r="F76" s="886"/>
      <c r="H76" s="717"/>
      <c r="I76" s="717"/>
      <c r="J76" s="717"/>
      <c r="L76" s="717"/>
      <c r="N76" s="717"/>
      <c r="O76" s="717"/>
    </row>
    <row r="77" spans="6:15">
      <c r="F77" s="886"/>
      <c r="H77" s="717"/>
      <c r="I77" s="717"/>
      <c r="J77" s="717"/>
      <c r="L77" s="717"/>
      <c r="N77" s="717"/>
      <c r="O77" s="717"/>
    </row>
    <row r="78" spans="6:15">
      <c r="F78" s="886"/>
      <c r="H78" s="717"/>
      <c r="I78" s="717"/>
      <c r="J78" s="717"/>
      <c r="L78" s="717"/>
      <c r="N78" s="717"/>
      <c r="O78" s="717"/>
    </row>
    <row r="79" spans="6:15">
      <c r="F79" s="886"/>
      <c r="H79" s="717"/>
      <c r="I79" s="717"/>
      <c r="J79" s="717"/>
      <c r="L79" s="717"/>
      <c r="N79" s="717"/>
      <c r="O79" s="717"/>
    </row>
    <row r="80" spans="6:15">
      <c r="F80" s="886"/>
      <c r="H80" s="717"/>
      <c r="I80" s="717"/>
      <c r="J80" s="717"/>
      <c r="L80" s="717"/>
      <c r="N80" s="717"/>
      <c r="O80" s="717"/>
    </row>
    <row r="81" spans="6:15" ht="13.2">
      <c r="F81" s="886"/>
      <c r="H81" s="717"/>
      <c r="I81" s="717"/>
      <c r="J81" s="717"/>
      <c r="K81" s="717"/>
      <c r="L81" s="717"/>
      <c r="N81" s="717"/>
      <c r="O81" s="717"/>
    </row>
    <row r="82" spans="6:15" ht="13.2">
      <c r="F82" s="886"/>
      <c r="H82" s="717"/>
      <c r="I82" s="717"/>
      <c r="J82" s="717"/>
      <c r="K82" s="717"/>
      <c r="L82" s="717"/>
      <c r="N82" s="717"/>
      <c r="O82" s="717"/>
    </row>
    <row r="83" spans="6:15" ht="13.2">
      <c r="F83" s="886"/>
      <c r="H83" s="717"/>
      <c r="I83" s="717"/>
      <c r="J83" s="717"/>
      <c r="K83" s="717"/>
      <c r="L83" s="717"/>
      <c r="N83" s="717"/>
      <c r="O83" s="717"/>
    </row>
    <row r="84" spans="6:15" ht="13.2">
      <c r="F84" s="886"/>
      <c r="H84" s="717"/>
      <c r="I84" s="717"/>
      <c r="J84" s="717"/>
      <c r="K84" s="717"/>
      <c r="L84" s="717"/>
      <c r="N84" s="717"/>
      <c r="O84" s="717"/>
    </row>
    <row r="85" spans="6:15" ht="13.2">
      <c r="F85" s="886"/>
      <c r="H85" s="717"/>
      <c r="I85" s="717"/>
      <c r="J85" s="717"/>
      <c r="K85" s="717"/>
      <c r="L85" s="717"/>
      <c r="N85" s="717"/>
      <c r="O85" s="717"/>
    </row>
    <row r="86" spans="6:15" ht="13.2">
      <c r="F86" s="886"/>
      <c r="H86" s="717"/>
      <c r="I86" s="717"/>
      <c r="J86" s="717"/>
      <c r="K86" s="717"/>
      <c r="L86" s="717"/>
      <c r="N86" s="717"/>
      <c r="O86" s="717"/>
    </row>
    <row r="87" spans="6:15" ht="13.2">
      <c r="F87" s="886"/>
      <c r="H87" s="717"/>
      <c r="I87" s="717"/>
      <c r="J87" s="717"/>
      <c r="K87" s="717"/>
      <c r="L87" s="717"/>
      <c r="N87" s="717"/>
      <c r="O87" s="717"/>
    </row>
    <row r="88" spans="6:15" ht="13.2">
      <c r="F88" s="886"/>
      <c r="H88" s="717"/>
      <c r="I88" s="717"/>
      <c r="J88" s="717"/>
      <c r="K88" s="717"/>
      <c r="L88" s="717"/>
      <c r="N88" s="717"/>
      <c r="O88" s="717"/>
    </row>
    <row r="89" spans="6:15" ht="13.2">
      <c r="F89" s="886"/>
      <c r="H89" s="717"/>
      <c r="I89" s="717"/>
      <c r="J89" s="717"/>
      <c r="K89" s="717"/>
      <c r="L89" s="717"/>
      <c r="N89" s="717"/>
      <c r="O89" s="717"/>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45"/>
  <sheetViews>
    <sheetView workbookViewId="0">
      <selection sqref="A1:G42"/>
    </sheetView>
  </sheetViews>
  <sheetFormatPr baseColWidth="10" defaultColWidth="11.07421875" defaultRowHeight="15" customHeight="1"/>
  <cols>
    <col min="1" max="1" width="6" style="580" customWidth="1"/>
    <col min="2" max="5" width="10.23046875" style="580" customWidth="1"/>
    <col min="6" max="6" width="12.07421875" style="580" customWidth="1"/>
    <col min="7" max="7" width="6.23046875" style="580" customWidth="1"/>
    <col min="8" max="8" width="6.3828125" style="580" customWidth="1"/>
    <col min="9" max="16384" width="11.07421875" style="580"/>
  </cols>
  <sheetData>
    <row r="1" spans="1:8" s="581" customFormat="1" ht="15" customHeight="1">
      <c r="A1" s="995"/>
      <c r="B1" s="995"/>
      <c r="C1" s="995"/>
      <c r="D1" s="995"/>
      <c r="E1" s="995"/>
      <c r="F1" s="995"/>
      <c r="G1" s="995"/>
    </row>
    <row r="2" spans="1:8" s="581" customFormat="1" ht="15" customHeight="1">
      <c r="A2" s="1227" t="s">
        <v>421</v>
      </c>
      <c r="B2" s="1227"/>
      <c r="C2" s="1227"/>
      <c r="D2" s="1227"/>
      <c r="E2" s="1227"/>
      <c r="F2" s="1227"/>
      <c r="G2" s="1227"/>
    </row>
    <row r="3" spans="1:8" s="581" customFormat="1" ht="15" customHeight="1">
      <c r="A3" s="995" t="s">
        <v>377</v>
      </c>
      <c r="B3" s="995"/>
      <c r="C3" s="995"/>
      <c r="D3" s="995"/>
      <c r="E3" s="995"/>
      <c r="F3" s="995"/>
      <c r="G3" s="995"/>
    </row>
    <row r="4" spans="1:8" s="581" customFormat="1" ht="15" customHeight="1">
      <c r="A4" s="596"/>
      <c r="B4" s="596"/>
      <c r="C4" s="596"/>
      <c r="D4" s="596"/>
      <c r="E4" s="596"/>
      <c r="F4" s="596"/>
      <c r="G4" s="596"/>
    </row>
    <row r="5" spans="1:8" s="581" customFormat="1" ht="15" customHeight="1">
      <c r="A5" s="582"/>
      <c r="B5" s="583" t="s">
        <v>18</v>
      </c>
      <c r="C5" s="583"/>
      <c r="D5" s="583"/>
      <c r="E5" s="583"/>
      <c r="F5" s="583"/>
      <c r="G5" s="584" t="s">
        <v>19</v>
      </c>
      <c r="H5" s="276"/>
    </row>
    <row r="6" spans="1:8" s="581" customFormat="1" ht="9.75" customHeight="1">
      <c r="A6" s="585"/>
      <c r="B6" s="585"/>
      <c r="C6" s="585"/>
      <c r="D6" s="585"/>
      <c r="E6" s="585"/>
      <c r="F6" s="585"/>
      <c r="G6" s="576"/>
    </row>
    <row r="7" spans="1:8" s="581" customFormat="1" ht="27" customHeight="1">
      <c r="A7" s="597" t="s">
        <v>20</v>
      </c>
      <c r="B7" s="1225" t="s">
        <v>261</v>
      </c>
      <c r="C7" s="1225"/>
      <c r="D7" s="1225"/>
      <c r="E7" s="1225"/>
      <c r="F7" s="1225"/>
      <c r="G7" s="598">
        <v>43</v>
      </c>
    </row>
    <row r="8" spans="1:8" s="581" customFormat="1" ht="15" customHeight="1">
      <c r="A8" s="597" t="s">
        <v>21</v>
      </c>
      <c r="B8" s="1220" t="s">
        <v>262</v>
      </c>
      <c r="C8" s="1220"/>
      <c r="D8" s="1220"/>
      <c r="E8" s="1220"/>
      <c r="F8" s="1220"/>
      <c r="G8" s="577">
        <v>44</v>
      </c>
    </row>
    <row r="9" spans="1:8" s="581" customFormat="1" ht="15" customHeight="1">
      <c r="A9" s="597" t="s">
        <v>22</v>
      </c>
      <c r="B9" s="1226" t="s">
        <v>263</v>
      </c>
      <c r="C9" s="1226"/>
      <c r="D9" s="1226"/>
      <c r="E9" s="1226"/>
      <c r="F9" s="1226"/>
      <c r="G9" s="577">
        <v>45</v>
      </c>
    </row>
    <row r="10" spans="1:8" s="581" customFormat="1" ht="13.2">
      <c r="A10" s="597" t="s">
        <v>46</v>
      </c>
      <c r="B10" s="1220" t="s">
        <v>264</v>
      </c>
      <c r="C10" s="1220"/>
      <c r="D10" s="1220"/>
      <c r="E10" s="1220"/>
      <c r="F10" s="1220"/>
      <c r="G10" s="577">
        <v>46</v>
      </c>
    </row>
    <row r="11" spans="1:8" s="581" customFormat="1" ht="27" customHeight="1">
      <c r="A11" s="597" t="s">
        <v>23</v>
      </c>
      <c r="B11" s="1220" t="s">
        <v>265</v>
      </c>
      <c r="C11" s="1220"/>
      <c r="D11" s="1220"/>
      <c r="E11" s="1220"/>
      <c r="F11" s="1220"/>
      <c r="G11" s="577">
        <v>47</v>
      </c>
    </row>
    <row r="12" spans="1:8" s="581" customFormat="1" ht="15" customHeight="1">
      <c r="A12" s="597" t="s">
        <v>24</v>
      </c>
      <c r="B12" s="1220" t="s">
        <v>266</v>
      </c>
      <c r="C12" s="1220"/>
      <c r="D12" s="1220"/>
      <c r="E12" s="1220"/>
      <c r="F12" s="1220"/>
      <c r="G12" s="577">
        <v>48</v>
      </c>
    </row>
    <row r="13" spans="1:8" s="581" customFormat="1" ht="15" customHeight="1">
      <c r="A13" s="597" t="s">
        <v>25</v>
      </c>
      <c r="B13" s="1226" t="s">
        <v>527</v>
      </c>
      <c r="C13" s="1226"/>
      <c r="D13" s="1226"/>
      <c r="E13" s="1226"/>
      <c r="F13" s="1226"/>
      <c r="G13" s="577">
        <v>49</v>
      </c>
    </row>
    <row r="14" spans="1:8" s="581" customFormat="1" ht="15" customHeight="1">
      <c r="A14" s="597" t="s">
        <v>26</v>
      </c>
      <c r="B14" s="1221" t="s">
        <v>267</v>
      </c>
      <c r="C14" s="1221"/>
      <c r="D14" s="1221"/>
      <c r="E14" s="1221"/>
      <c r="F14" s="1221"/>
      <c r="G14" s="577">
        <v>50</v>
      </c>
    </row>
    <row r="15" spans="1:8" s="581" customFormat="1" ht="15" customHeight="1">
      <c r="A15" s="597" t="s">
        <v>27</v>
      </c>
      <c r="B15" s="1221" t="s">
        <v>268</v>
      </c>
      <c r="C15" s="1221"/>
      <c r="D15" s="1221"/>
      <c r="E15" s="1221"/>
      <c r="F15" s="1221"/>
      <c r="G15" s="577">
        <v>51</v>
      </c>
    </row>
    <row r="16" spans="1:8" s="581" customFormat="1" ht="15" customHeight="1">
      <c r="A16" s="597" t="s">
        <v>39</v>
      </c>
      <c r="B16" s="1221" t="s">
        <v>269</v>
      </c>
      <c r="C16" s="1221"/>
      <c r="D16" s="1221"/>
      <c r="E16" s="1221"/>
      <c r="F16" s="1221"/>
      <c r="G16" s="577">
        <v>52</v>
      </c>
    </row>
    <row r="17" spans="1:8" s="581" customFormat="1" ht="15" customHeight="1">
      <c r="A17" s="597" t="s">
        <v>40</v>
      </c>
      <c r="B17" s="1220" t="s">
        <v>270</v>
      </c>
      <c r="C17" s="1220"/>
      <c r="D17" s="1220"/>
      <c r="E17" s="1220"/>
      <c r="F17" s="1220"/>
      <c r="G17" s="577">
        <v>53</v>
      </c>
    </row>
    <row r="18" spans="1:8" s="581" customFormat="1" ht="15" customHeight="1">
      <c r="A18" s="597" t="s">
        <v>60</v>
      </c>
      <c r="B18" s="1220" t="s">
        <v>84</v>
      </c>
      <c r="C18" s="1220"/>
      <c r="D18" s="1220"/>
      <c r="E18" s="1220"/>
      <c r="F18" s="1220"/>
      <c r="G18" s="577">
        <v>54</v>
      </c>
    </row>
    <row r="19" spans="1:8" s="581" customFormat="1" ht="15" customHeight="1">
      <c r="A19" s="597" t="s">
        <v>82</v>
      </c>
      <c r="B19" s="1220" t="s">
        <v>105</v>
      </c>
      <c r="C19" s="1220"/>
      <c r="D19" s="1220"/>
      <c r="E19" s="1220"/>
      <c r="F19" s="1220"/>
      <c r="G19" s="577">
        <v>55</v>
      </c>
    </row>
    <row r="20" spans="1:8" s="581" customFormat="1" ht="15" customHeight="1">
      <c r="A20" s="597" t="s">
        <v>83</v>
      </c>
      <c r="B20" s="1220" t="s">
        <v>271</v>
      </c>
      <c r="C20" s="1220"/>
      <c r="D20" s="1220"/>
      <c r="E20" s="1220"/>
      <c r="F20" s="1220"/>
      <c r="G20" s="598">
        <v>56</v>
      </c>
    </row>
    <row r="21" spans="1:8" s="581" customFormat="1" ht="30.75" customHeight="1">
      <c r="A21" s="594" t="s">
        <v>364</v>
      </c>
      <c r="B21" s="1220" t="s">
        <v>272</v>
      </c>
      <c r="C21" s="1220"/>
      <c r="D21" s="1220"/>
      <c r="E21" s="1220"/>
      <c r="F21" s="1220"/>
      <c r="G21" s="599">
        <v>58</v>
      </c>
      <c r="H21" s="600"/>
    </row>
    <row r="22" spans="1:8" s="581" customFormat="1" ht="15" customHeight="1">
      <c r="B22" s="585"/>
      <c r="C22" s="585"/>
      <c r="D22" s="585"/>
      <c r="E22" s="585"/>
      <c r="F22" s="585"/>
      <c r="G22" s="601"/>
    </row>
    <row r="23" spans="1:8" s="581" customFormat="1" ht="15" customHeight="1">
      <c r="A23" s="582" t="s">
        <v>28</v>
      </c>
      <c r="B23" s="583" t="s">
        <v>18</v>
      </c>
      <c r="C23" s="583"/>
      <c r="D23" s="583"/>
      <c r="E23" s="583"/>
      <c r="F23" s="583"/>
      <c r="G23" s="584" t="s">
        <v>19</v>
      </c>
    </row>
    <row r="24" spans="1:8" s="581" customFormat="1" ht="12" customHeight="1">
      <c r="B24" s="585"/>
      <c r="C24" s="585"/>
      <c r="D24" s="585"/>
      <c r="E24" s="585"/>
      <c r="F24" s="585"/>
      <c r="G24" s="576"/>
    </row>
    <row r="25" spans="1:8" s="581" customFormat="1" ht="15.75" customHeight="1">
      <c r="A25" s="597" t="s">
        <v>20</v>
      </c>
      <c r="B25" s="1160" t="s">
        <v>273</v>
      </c>
      <c r="C25" s="1160"/>
      <c r="D25" s="1160"/>
      <c r="E25" s="1160"/>
      <c r="F25" s="1160"/>
      <c r="G25" s="577">
        <v>43</v>
      </c>
    </row>
    <row r="26" spans="1:8" s="581" customFormat="1" ht="15.75" customHeight="1">
      <c r="A26" s="597" t="s">
        <v>21</v>
      </c>
      <c r="B26" s="1224" t="s">
        <v>274</v>
      </c>
      <c r="C26" s="1224"/>
      <c r="D26" s="1224"/>
      <c r="E26" s="1224"/>
      <c r="F26" s="1224"/>
      <c r="G26" s="577">
        <v>44</v>
      </c>
    </row>
    <row r="27" spans="1:8" s="581" customFormat="1" ht="30.75" customHeight="1">
      <c r="A27" s="597" t="s">
        <v>22</v>
      </c>
      <c r="B27" s="1220" t="s">
        <v>275</v>
      </c>
      <c r="C27" s="1220"/>
      <c r="D27" s="1220"/>
      <c r="E27" s="1220"/>
      <c r="F27" s="1220"/>
      <c r="G27" s="577">
        <v>46</v>
      </c>
    </row>
    <row r="28" spans="1:8" s="581" customFormat="1" ht="18" customHeight="1">
      <c r="A28" s="588" t="s">
        <v>46</v>
      </c>
      <c r="B28" s="1228" t="s">
        <v>528</v>
      </c>
      <c r="C28" s="1228"/>
      <c r="D28" s="1228"/>
      <c r="E28" s="1228"/>
      <c r="F28" s="1228"/>
      <c r="G28" s="577">
        <v>49</v>
      </c>
    </row>
    <row r="29" spans="1:8" s="581" customFormat="1" ht="18.75" customHeight="1">
      <c r="A29" s="588" t="s">
        <v>23</v>
      </c>
      <c r="B29" s="1160" t="s">
        <v>276</v>
      </c>
      <c r="C29" s="1164"/>
      <c r="D29" s="1164"/>
      <c r="E29" s="1164"/>
      <c r="F29" s="1164"/>
      <c r="G29" s="577">
        <v>50</v>
      </c>
    </row>
    <row r="30" spans="1:8" s="581" customFormat="1" ht="17.25" customHeight="1">
      <c r="A30" s="588" t="s">
        <v>24</v>
      </c>
      <c r="B30" s="1160" t="s">
        <v>277</v>
      </c>
      <c r="C30" s="1164"/>
      <c r="D30" s="1164"/>
      <c r="E30" s="1164"/>
      <c r="F30" s="1164"/>
      <c r="G30" s="577">
        <v>51</v>
      </c>
    </row>
    <row r="31" spans="1:8" s="581" customFormat="1" ht="15" customHeight="1">
      <c r="A31" s="588" t="s">
        <v>25</v>
      </c>
      <c r="B31" s="1222" t="s">
        <v>278</v>
      </c>
      <c r="C31" s="1223"/>
      <c r="D31" s="1223"/>
      <c r="E31" s="1223"/>
      <c r="F31" s="1223"/>
      <c r="G31" s="577">
        <v>52</v>
      </c>
    </row>
    <row r="32" spans="1:8" s="581" customFormat="1" ht="15" customHeight="1">
      <c r="A32" s="588" t="s">
        <v>26</v>
      </c>
      <c r="B32" s="1224" t="s">
        <v>279</v>
      </c>
      <c r="C32" s="1224"/>
      <c r="D32" s="1224"/>
      <c r="E32" s="1224"/>
      <c r="F32" s="1224"/>
      <c r="G32" s="577">
        <v>53</v>
      </c>
    </row>
    <row r="33" spans="1:8" s="581" customFormat="1" ht="15" customHeight="1">
      <c r="A33" s="588" t="s">
        <v>27</v>
      </c>
      <c r="B33" s="1224" t="s">
        <v>280</v>
      </c>
      <c r="C33" s="1224"/>
      <c r="D33" s="1224"/>
      <c r="E33" s="1224"/>
      <c r="F33" s="1224"/>
      <c r="G33" s="577">
        <v>54</v>
      </c>
    </row>
    <row r="34" spans="1:8" s="581" customFormat="1" ht="19.5" customHeight="1">
      <c r="A34" s="588" t="s">
        <v>39</v>
      </c>
      <c r="B34" s="1224" t="s">
        <v>281</v>
      </c>
      <c r="C34" s="1224"/>
      <c r="D34" s="1224"/>
      <c r="E34" s="1224"/>
      <c r="F34" s="1224"/>
      <c r="G34" s="577">
        <v>56</v>
      </c>
    </row>
    <row r="35" spans="1:8" s="581" customFormat="1" ht="16.5" customHeight="1">
      <c r="A35" s="581" t="s">
        <v>40</v>
      </c>
      <c r="B35" s="1222" t="s">
        <v>282</v>
      </c>
      <c r="C35" s="1223"/>
      <c r="D35" s="1223"/>
      <c r="E35" s="1223"/>
      <c r="F35" s="1223"/>
      <c r="G35" s="577">
        <v>57</v>
      </c>
    </row>
    <row r="36" spans="1:8" s="581" customFormat="1" ht="30.75" customHeight="1">
      <c r="A36" s="581" t="s">
        <v>60</v>
      </c>
      <c r="B36" s="1222" t="s">
        <v>283</v>
      </c>
      <c r="C36" s="1222"/>
      <c r="D36" s="1222"/>
      <c r="E36" s="1222"/>
      <c r="F36" s="1222"/>
      <c r="G36" s="577">
        <v>59</v>
      </c>
    </row>
    <row r="37" spans="1:8" s="581" customFormat="1" ht="19.350000000000001" customHeight="1">
      <c r="G37" s="602"/>
    </row>
    <row r="38" spans="1:8" s="581" customFormat="1" ht="12" customHeight="1">
      <c r="A38" s="589" t="s">
        <v>16</v>
      </c>
      <c r="B38" s="603"/>
      <c r="C38" s="603"/>
      <c r="D38" s="603"/>
      <c r="E38" s="603"/>
      <c r="F38" s="603"/>
      <c r="G38" s="576"/>
    </row>
    <row r="39" spans="1:8" s="581" customFormat="1" ht="12" customHeight="1">
      <c r="A39" s="589" t="s">
        <v>61</v>
      </c>
      <c r="C39" s="591"/>
      <c r="D39" s="591"/>
      <c r="E39" s="591"/>
      <c r="F39" s="591"/>
      <c r="G39" s="591"/>
    </row>
    <row r="40" spans="1:8" s="581" customFormat="1" ht="12" customHeight="1">
      <c r="A40" s="589" t="s">
        <v>62</v>
      </c>
      <c r="C40" s="591"/>
      <c r="D40" s="591"/>
      <c r="E40" s="591"/>
      <c r="F40" s="591"/>
      <c r="G40" s="591"/>
    </row>
    <row r="41" spans="1:8" s="581" customFormat="1" ht="12" customHeight="1">
      <c r="A41" s="593" t="s">
        <v>17</v>
      </c>
      <c r="C41" s="591"/>
      <c r="D41" s="591"/>
      <c r="E41" s="591"/>
      <c r="F41" s="591"/>
      <c r="G41" s="591"/>
    </row>
    <row r="42" spans="1:8" s="581" customFormat="1" ht="12" customHeight="1">
      <c r="B42" s="277"/>
      <c r="C42" s="591"/>
      <c r="D42" s="591"/>
      <c r="E42" s="591"/>
      <c r="F42" s="591"/>
      <c r="G42" s="591"/>
    </row>
    <row r="43" spans="1:8" ht="15" customHeight="1">
      <c r="B43" s="581"/>
      <c r="C43" s="581"/>
      <c r="D43" s="581"/>
      <c r="E43" s="581"/>
      <c r="F43" s="581"/>
      <c r="G43" s="581"/>
      <c r="H43" s="581"/>
    </row>
    <row r="44" spans="1:8" ht="15" customHeight="1">
      <c r="A44" s="594"/>
    </row>
    <row r="45" spans="1:8" ht="15" customHeight="1">
      <c r="B45" s="1161"/>
      <c r="C45" s="1161"/>
      <c r="D45" s="1161"/>
      <c r="E45" s="1161"/>
      <c r="F45" s="1161"/>
    </row>
  </sheetData>
  <mergeCells count="31">
    <mergeCell ref="B45:F45"/>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3'!A1" display="'43'!A1" xr:uid="{00000000-0004-0000-2900-000000000000}"/>
    <hyperlink ref="G8" location="'44'!A1" display="'44'!A1" xr:uid="{00000000-0004-0000-2900-000001000000}"/>
    <hyperlink ref="G9" location="'45'!A1" display="'45'!A1" xr:uid="{00000000-0004-0000-2900-000002000000}"/>
    <hyperlink ref="G10" location="'46'!A1" display="'46'!A1" xr:uid="{00000000-0004-0000-2900-000003000000}"/>
    <hyperlink ref="G11" location="'47'!A1" display="'47'!A1" xr:uid="{00000000-0004-0000-2900-000004000000}"/>
    <hyperlink ref="G12" location="'48'!A1" display="'48'!A1" xr:uid="{00000000-0004-0000-2900-000005000000}"/>
    <hyperlink ref="G13" location="'49'!A1" display="'49'!A1" xr:uid="{00000000-0004-0000-2900-000006000000}"/>
    <hyperlink ref="G14" location="'50'!A1" display="'50'!A1" xr:uid="{00000000-0004-0000-2900-000007000000}"/>
    <hyperlink ref="G15" location="'51'!A1" display="'51'!A1" xr:uid="{00000000-0004-0000-2900-000008000000}"/>
    <hyperlink ref="G16" location="'52'!A1" display="'52'!A1" xr:uid="{00000000-0004-0000-2900-000009000000}"/>
    <hyperlink ref="G17" location="'53'!A1" display="'53'!A1" xr:uid="{00000000-0004-0000-2900-00000A000000}"/>
    <hyperlink ref="G18" location="'54'!A1" display="'54'!A1" xr:uid="{00000000-0004-0000-2900-00000B000000}"/>
    <hyperlink ref="G19" location="'55'!A1" display="'55'!A1" xr:uid="{00000000-0004-0000-2900-00000C000000}"/>
    <hyperlink ref="G20" location="'56'!A1" display="'56'!A1" xr:uid="{00000000-0004-0000-2900-00000D000000}"/>
    <hyperlink ref="G21" location="'58'!A1" display="'58'!A1" xr:uid="{00000000-0004-0000-2900-00000E000000}"/>
    <hyperlink ref="G35" location="'57'!A1" display="'57'!A1" xr:uid="{00000000-0004-0000-2900-00000F000000}"/>
    <hyperlink ref="G36" location="'59'!A1" display="'59'!A1" xr:uid="{00000000-0004-0000-2900-000010000000}"/>
    <hyperlink ref="G34" location="'56'!A1" display="'56'!A1" xr:uid="{00000000-0004-0000-2900-000011000000}"/>
    <hyperlink ref="G33" location="'54'!A1" display="'54'!A1" xr:uid="{00000000-0004-0000-2900-000012000000}"/>
    <hyperlink ref="G32" location="'53'!A1" display="'53'!A1" xr:uid="{00000000-0004-0000-2900-000013000000}"/>
    <hyperlink ref="G31" location="'52'!A1" display="'52'!A1" xr:uid="{00000000-0004-0000-2900-000014000000}"/>
    <hyperlink ref="G30" location="'51'!A1" display="'51'!A1" xr:uid="{00000000-0004-0000-2900-000015000000}"/>
    <hyperlink ref="G29" location="'50'!A1" display="'50'!A1" xr:uid="{00000000-0004-0000-2900-000016000000}"/>
    <hyperlink ref="G28" location="'49'!A1" display="'49'!A1" xr:uid="{00000000-0004-0000-2900-000017000000}"/>
    <hyperlink ref="G27" location="'46'!A1" display="'46'!A1" xr:uid="{00000000-0004-0000-2900-000018000000}"/>
    <hyperlink ref="G26" location="'44'!A1" display="'44'!A1" xr:uid="{00000000-0004-0000-2900-000019000000}"/>
    <hyperlink ref="G25" location="'43'!A1" display="'43'!A1" xr:uid="{00000000-0004-0000-2900-00001A000000}"/>
  </hyperlinks>
  <pageMargins left="0.70866141732283472" right="0.70866141732283472" top="1.299212598425197" bottom="0.74803149606299213" header="0.31496062992125984" footer="0.31496062992125984"/>
  <pageSetup scale="94" orientation="portrait" r:id="rId1"/>
  <headerFooter differentFirst="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59999389629810485"/>
  </sheetPr>
  <dimension ref="B1:Z56"/>
  <sheetViews>
    <sheetView zoomScaleNormal="100" workbookViewId="0">
      <selection activeCell="G12" sqref="G12"/>
    </sheetView>
  </sheetViews>
  <sheetFormatPr baseColWidth="10" defaultColWidth="10.921875" defaultRowHeight="11.4"/>
  <cols>
    <col min="1" max="1" width="0.61328125" style="1" customWidth="1"/>
    <col min="2" max="2" width="10.07421875" style="1" customWidth="1"/>
    <col min="3" max="7" width="10.69140625" style="1" customWidth="1"/>
    <col min="8" max="8" width="4.3828125" style="1" customWidth="1"/>
    <col min="9" max="9" width="7.921875" style="1" hidden="1" customWidth="1"/>
    <col min="10" max="10" width="5.53515625" style="1" hidden="1" customWidth="1"/>
    <col min="11" max="15" width="7.921875" style="1" hidden="1" customWidth="1"/>
    <col min="16" max="16" width="5.53515625" style="1" hidden="1" customWidth="1"/>
    <col min="17" max="17" width="6.61328125" style="1" hidden="1" customWidth="1"/>
    <col min="18" max="19" width="7.921875" style="1" hidden="1" customWidth="1"/>
    <col min="20" max="16384" width="10.921875" style="1"/>
  </cols>
  <sheetData>
    <row r="1" spans="2:26" s="24" customFormat="1" ht="13.2">
      <c r="B1" s="1002" t="s">
        <v>0</v>
      </c>
      <c r="C1" s="1002"/>
      <c r="D1" s="1002"/>
      <c r="E1" s="1002"/>
      <c r="F1" s="1002"/>
      <c r="G1" s="1002"/>
      <c r="I1" s="1235" t="s">
        <v>284</v>
      </c>
      <c r="J1" s="1230"/>
      <c r="K1" s="1230"/>
      <c r="L1" s="1230"/>
      <c r="M1" s="1230"/>
      <c r="N1" s="1230"/>
      <c r="O1" s="1230"/>
      <c r="P1" s="1230"/>
      <c r="Q1" s="1230"/>
      <c r="R1" s="1230"/>
      <c r="S1" s="1230"/>
    </row>
    <row r="2" spans="2:26" s="24" customFormat="1" ht="13.2">
      <c r="B2" s="29"/>
      <c r="C2" s="29"/>
      <c r="D2" s="29"/>
      <c r="E2" s="29"/>
      <c r="F2" s="29"/>
      <c r="G2" s="29"/>
    </row>
    <row r="3" spans="2:26" s="24" customFormat="1" ht="13.5" customHeight="1">
      <c r="B3" s="1099" t="s">
        <v>588</v>
      </c>
      <c r="C3" s="1099"/>
      <c r="D3" s="1099"/>
      <c r="E3" s="1099"/>
      <c r="F3" s="1099"/>
      <c r="G3" s="1099"/>
      <c r="I3" s="1229" t="s">
        <v>285</v>
      </c>
      <c r="J3" s="1230"/>
      <c r="K3" s="1230"/>
      <c r="L3" s="1230"/>
      <c r="M3" s="1230"/>
      <c r="N3" s="1230"/>
      <c r="O3" s="1230"/>
      <c r="P3" s="1230"/>
      <c r="Q3" s="1230"/>
      <c r="R3" s="1230"/>
      <c r="S3" s="1230"/>
    </row>
    <row r="4" spans="2:26" s="24" customFormat="1" ht="13.2">
      <c r="B4" s="1008" t="s">
        <v>33</v>
      </c>
      <c r="C4" s="1008"/>
      <c r="D4" s="1008"/>
      <c r="E4" s="1008"/>
      <c r="F4" s="1008"/>
      <c r="G4" s="1008"/>
    </row>
    <row r="5" spans="2:26" s="38" customFormat="1" ht="30" customHeight="1">
      <c r="B5" s="415" t="s">
        <v>34</v>
      </c>
      <c r="C5" s="929" t="s">
        <v>206</v>
      </c>
      <c r="D5" s="929" t="s">
        <v>6</v>
      </c>
      <c r="E5" s="929" t="s">
        <v>13</v>
      </c>
      <c r="F5" s="929" t="s">
        <v>113</v>
      </c>
      <c r="G5" s="929" t="s">
        <v>207</v>
      </c>
      <c r="H5" s="24"/>
      <c r="I5" s="1229" t="s">
        <v>286</v>
      </c>
      <c r="J5" s="1230"/>
      <c r="K5" s="1230"/>
      <c r="L5" s="1230"/>
      <c r="M5" s="1230"/>
      <c r="N5" s="1230"/>
      <c r="O5" s="1230"/>
      <c r="P5" s="1230"/>
      <c r="Q5" s="1230"/>
      <c r="R5" s="1230"/>
      <c r="S5" s="1230"/>
    </row>
    <row r="6" spans="2:26" s="38" customFormat="1" ht="15.75" customHeight="1">
      <c r="B6" s="46">
        <v>43586</v>
      </c>
      <c r="C6" s="931">
        <v>169.92</v>
      </c>
      <c r="D6" s="931">
        <v>498.42</v>
      </c>
      <c r="E6" s="931">
        <v>496.13</v>
      </c>
      <c r="F6" s="931">
        <v>47.6</v>
      </c>
      <c r="G6" s="931">
        <v>172.22</v>
      </c>
      <c r="H6" s="416"/>
      <c r="I6" s="150"/>
    </row>
    <row r="7" spans="2:26" s="38" customFormat="1" ht="15.75" customHeight="1">
      <c r="B7" s="46">
        <v>43617</v>
      </c>
      <c r="C7" s="931">
        <v>170.21</v>
      </c>
      <c r="D7" s="931">
        <v>497.62</v>
      </c>
      <c r="E7" s="931">
        <v>495.95</v>
      </c>
      <c r="F7" s="931">
        <v>47.18</v>
      </c>
      <c r="G7" s="931">
        <v>171.87</v>
      </c>
      <c r="H7" s="416"/>
      <c r="I7" s="1229" t="s">
        <v>287</v>
      </c>
      <c r="J7" s="1230"/>
      <c r="K7" s="1230"/>
      <c r="L7" s="1230"/>
      <c r="M7" s="1230"/>
      <c r="N7" s="1230"/>
      <c r="O7" s="1230"/>
      <c r="P7" s="1230"/>
      <c r="Q7" s="1230"/>
      <c r="R7" s="1230"/>
      <c r="S7" s="1230"/>
    </row>
    <row r="8" spans="2:26" s="38" customFormat="1" ht="15.75" customHeight="1" thickBot="1">
      <c r="B8" s="46">
        <v>43647</v>
      </c>
      <c r="C8" s="931">
        <v>170.91</v>
      </c>
      <c r="D8" s="931">
        <v>497.82</v>
      </c>
      <c r="E8" s="931">
        <v>496.08</v>
      </c>
      <c r="F8" s="931">
        <v>46.91</v>
      </c>
      <c r="G8" s="931">
        <v>172.65</v>
      </c>
      <c r="H8" s="416"/>
      <c r="I8" s="417"/>
      <c r="J8" s="417"/>
      <c r="K8" s="417"/>
      <c r="L8" s="417"/>
      <c r="M8" s="417"/>
      <c r="N8" s="417"/>
      <c r="O8" s="417"/>
      <c r="P8" s="417"/>
      <c r="Q8" s="417"/>
      <c r="R8" s="417"/>
      <c r="S8" s="417"/>
    </row>
    <row r="9" spans="2:26" s="38" customFormat="1" ht="15.75" customHeight="1" thickTop="1" thickBot="1">
      <c r="B9" s="46">
        <v>43678</v>
      </c>
      <c r="C9" s="931"/>
      <c r="D9" s="931"/>
      <c r="E9" s="931"/>
      <c r="F9" s="931"/>
      <c r="G9" s="931"/>
      <c r="H9" s="416"/>
      <c r="I9" s="1231" t="s">
        <v>288</v>
      </c>
      <c r="J9" s="1232"/>
      <c r="K9" s="418" t="s">
        <v>289</v>
      </c>
      <c r="L9" s="418" t="s">
        <v>290</v>
      </c>
      <c r="M9" s="418" t="s">
        <v>291</v>
      </c>
      <c r="N9" s="418" t="s">
        <v>292</v>
      </c>
      <c r="O9" s="418" t="s">
        <v>293</v>
      </c>
      <c r="P9" s="1233" t="s">
        <v>294</v>
      </c>
      <c r="Q9" s="1234"/>
      <c r="R9" s="417"/>
      <c r="S9" s="417"/>
    </row>
    <row r="10" spans="2:26" s="38" customFormat="1" ht="15.75" customHeight="1" thickTop="1">
      <c r="B10" s="46">
        <v>43709</v>
      </c>
      <c r="C10" s="931"/>
      <c r="D10" s="931"/>
      <c r="E10" s="931"/>
      <c r="F10" s="931"/>
      <c r="G10" s="931"/>
      <c r="H10" s="416"/>
      <c r="I10" s="419"/>
      <c r="J10" s="420"/>
      <c r="K10" s="421"/>
      <c r="L10" s="421"/>
      <c r="M10" s="421"/>
      <c r="N10" s="421"/>
      <c r="O10" s="421"/>
      <c r="P10" s="1236"/>
      <c r="Q10" s="1237"/>
      <c r="R10" s="417"/>
      <c r="S10" s="417"/>
      <c r="T10" s="422"/>
      <c r="U10" s="422"/>
      <c r="V10" s="422"/>
      <c r="W10" s="422"/>
      <c r="X10" s="422"/>
      <c r="Y10" s="423"/>
      <c r="Z10" s="252"/>
    </row>
    <row r="11" spans="2:26" s="38" customFormat="1" ht="15.75" customHeight="1">
      <c r="B11" s="46">
        <v>43739</v>
      </c>
      <c r="C11" s="63"/>
      <c r="D11" s="63"/>
      <c r="E11" s="63"/>
      <c r="F11" s="63"/>
      <c r="G11" s="63"/>
      <c r="H11" s="416"/>
      <c r="I11" s="1238" t="s">
        <v>295</v>
      </c>
      <c r="J11" s="424" t="s">
        <v>296</v>
      </c>
      <c r="K11" s="425">
        <v>103.46</v>
      </c>
      <c r="L11" s="425">
        <v>469.5</v>
      </c>
      <c r="M11" s="425">
        <v>39.659999999999997</v>
      </c>
      <c r="N11" s="425">
        <v>483.68</v>
      </c>
      <c r="O11" s="425">
        <v>41.62</v>
      </c>
      <c r="P11" s="1239">
        <v>89.28</v>
      </c>
      <c r="Q11" s="1230"/>
      <c r="R11" s="417"/>
      <c r="S11" s="417"/>
      <c r="T11" s="426"/>
      <c r="U11" s="426"/>
      <c r="V11" s="426"/>
      <c r="W11" s="426"/>
      <c r="X11" s="426"/>
      <c r="Y11" s="427"/>
      <c r="Z11" s="428"/>
    </row>
    <row r="12" spans="2:26" s="38" customFormat="1" ht="15.75" customHeight="1">
      <c r="B12" s="46">
        <v>43770</v>
      </c>
      <c r="C12" s="63"/>
      <c r="D12" s="63"/>
      <c r="E12" s="63"/>
      <c r="F12" s="63"/>
      <c r="G12" s="63"/>
      <c r="H12" s="416"/>
      <c r="I12" s="1230"/>
      <c r="J12" s="424" t="s">
        <v>297</v>
      </c>
      <c r="K12" s="425">
        <v>103.65</v>
      </c>
      <c r="L12" s="425">
        <v>471.09</v>
      </c>
      <c r="M12" s="425">
        <v>40.020000000000003</v>
      </c>
      <c r="N12" s="425">
        <v>484.23</v>
      </c>
      <c r="O12" s="425">
        <v>41.66</v>
      </c>
      <c r="P12" s="1239">
        <v>90.51</v>
      </c>
      <c r="Q12" s="1230"/>
      <c r="R12" s="417"/>
      <c r="S12" s="417"/>
      <c r="T12" s="426"/>
      <c r="U12" s="426"/>
      <c r="V12" s="426"/>
      <c r="W12" s="426"/>
      <c r="X12" s="426"/>
      <c r="Y12" s="427"/>
      <c r="Z12" s="428"/>
    </row>
    <row r="13" spans="2:26" s="38" customFormat="1" ht="15.75" customHeight="1">
      <c r="B13" s="46">
        <v>43800</v>
      </c>
      <c r="C13" s="358"/>
      <c r="D13" s="358"/>
      <c r="E13" s="358"/>
      <c r="F13" s="63"/>
      <c r="G13" s="63"/>
      <c r="H13" s="416"/>
      <c r="I13" s="1238" t="s">
        <v>298</v>
      </c>
      <c r="J13" s="424" t="s">
        <v>296</v>
      </c>
      <c r="K13" s="425">
        <v>1.55</v>
      </c>
      <c r="L13" s="425">
        <v>6.11</v>
      </c>
      <c r="M13" s="425">
        <v>0.76</v>
      </c>
      <c r="N13" s="425">
        <v>3.85</v>
      </c>
      <c r="O13" s="425">
        <v>3.24</v>
      </c>
      <c r="P13" s="1239">
        <v>1.33</v>
      </c>
      <c r="Q13" s="1230"/>
      <c r="R13" s="417"/>
      <c r="S13" s="417"/>
      <c r="T13" s="150"/>
      <c r="U13" s="150"/>
      <c r="V13" s="150"/>
      <c r="W13" s="150"/>
      <c r="X13" s="150"/>
      <c r="Y13" s="150"/>
      <c r="Z13" s="150"/>
    </row>
    <row r="14" spans="2:26" s="38" customFormat="1" ht="15.75" customHeight="1">
      <c r="B14" s="46">
        <v>43831</v>
      </c>
      <c r="C14" s="89"/>
      <c r="D14" s="429"/>
      <c r="E14" s="429"/>
      <c r="F14" s="429"/>
      <c r="G14" s="429"/>
      <c r="H14" s="416"/>
      <c r="I14" s="1230"/>
      <c r="J14" s="424" t="s">
        <v>297</v>
      </c>
      <c r="K14" s="425">
        <v>1.55</v>
      </c>
      <c r="L14" s="425">
        <v>6.11</v>
      </c>
      <c r="M14" s="425">
        <v>0.76</v>
      </c>
      <c r="N14" s="425">
        <v>3.85</v>
      </c>
      <c r="O14" s="425">
        <v>3.18</v>
      </c>
      <c r="P14" s="1239">
        <v>1.39</v>
      </c>
      <c r="Q14" s="1230"/>
      <c r="R14" s="417"/>
      <c r="S14" s="417"/>
      <c r="T14" s="150"/>
      <c r="U14" s="150"/>
      <c r="V14" s="150"/>
      <c r="W14" s="150"/>
      <c r="X14" s="150"/>
      <c r="Z14" s="150"/>
    </row>
    <row r="15" spans="2:26" s="430" customFormat="1" ht="15.75" customHeight="1">
      <c r="B15" s="46">
        <v>43862</v>
      </c>
      <c r="C15" s="749"/>
      <c r="D15" s="749"/>
      <c r="E15" s="749"/>
      <c r="F15" s="749"/>
      <c r="G15" s="749"/>
      <c r="H15" s="150"/>
      <c r="I15" s="1238" t="s">
        <v>299</v>
      </c>
      <c r="J15" s="424" t="s">
        <v>296</v>
      </c>
      <c r="K15" s="425">
        <v>101.91</v>
      </c>
      <c r="L15" s="425">
        <v>463.39</v>
      </c>
      <c r="M15" s="425">
        <v>38.9</v>
      </c>
      <c r="N15" s="425">
        <v>479.82</v>
      </c>
      <c r="O15" s="425">
        <v>38.380000000000003</v>
      </c>
      <c r="P15" s="1239">
        <v>87.96</v>
      </c>
      <c r="Q15" s="1230"/>
      <c r="R15" s="417"/>
      <c r="S15" s="417"/>
      <c r="T15" s="150"/>
      <c r="U15" s="150"/>
      <c r="V15" s="150"/>
      <c r="W15" s="150"/>
      <c r="X15" s="150"/>
      <c r="Z15" s="150"/>
    </row>
    <row r="16" spans="2:26" s="430" customFormat="1" ht="15.75" customHeight="1">
      <c r="B16" s="46">
        <v>43891</v>
      </c>
      <c r="C16" s="749"/>
      <c r="D16" s="749"/>
      <c r="E16" s="749"/>
      <c r="F16" s="749"/>
      <c r="G16" s="749"/>
      <c r="H16" s="824"/>
      <c r="I16" s="1238"/>
      <c r="J16" s="424"/>
      <c r="K16" s="425"/>
      <c r="L16" s="425"/>
      <c r="M16" s="425"/>
      <c r="N16" s="425"/>
      <c r="O16" s="425"/>
      <c r="P16" s="425"/>
      <c r="Q16" s="431"/>
      <c r="R16" s="417"/>
      <c r="S16" s="417"/>
      <c r="T16" s="150"/>
      <c r="U16" s="150"/>
      <c r="V16" s="150"/>
      <c r="W16" s="150"/>
      <c r="X16" s="150"/>
      <c r="Y16" s="150"/>
      <c r="Z16" s="150"/>
    </row>
    <row r="17" spans="2:26" s="430" customFormat="1" ht="15.75" customHeight="1">
      <c r="B17" s="46">
        <v>43922</v>
      </c>
      <c r="C17" s="935"/>
      <c r="D17" s="935"/>
      <c r="E17" s="935"/>
      <c r="F17" s="935"/>
      <c r="G17" s="935"/>
      <c r="H17" s="416"/>
      <c r="I17" s="1230"/>
      <c r="J17" s="424" t="s">
        <v>297</v>
      </c>
      <c r="K17" s="425">
        <v>102.1</v>
      </c>
      <c r="L17" s="425">
        <v>464.98</v>
      </c>
      <c r="M17" s="425">
        <v>39.26</v>
      </c>
      <c r="N17" s="425">
        <v>480.38</v>
      </c>
      <c r="O17" s="425">
        <v>38.479999999999997</v>
      </c>
      <c r="P17" s="1239">
        <v>89.12</v>
      </c>
      <c r="Q17" s="1230"/>
      <c r="R17" s="417"/>
      <c r="S17" s="417"/>
      <c r="T17" s="150"/>
      <c r="U17" s="150"/>
      <c r="V17" s="150"/>
      <c r="W17" s="150"/>
      <c r="X17" s="150"/>
      <c r="Y17" s="150"/>
      <c r="Z17" s="150"/>
    </row>
    <row r="18" spans="2:26" s="38" customFormat="1" ht="18.75" customHeight="1">
      <c r="B18" s="1007" t="s">
        <v>178</v>
      </c>
      <c r="C18" s="1007"/>
      <c r="D18" s="1007"/>
      <c r="E18" s="1007"/>
      <c r="F18" s="1007"/>
      <c r="G18" s="1007"/>
      <c r="H18" s="150"/>
      <c r="I18" s="431"/>
      <c r="J18" s="424" t="s">
        <v>297</v>
      </c>
      <c r="K18" s="425">
        <v>30.25</v>
      </c>
      <c r="L18" s="425">
        <v>154</v>
      </c>
      <c r="M18" s="425">
        <v>0.72</v>
      </c>
      <c r="N18" s="425">
        <v>134.80000000000001</v>
      </c>
      <c r="O18" s="425">
        <v>30.2</v>
      </c>
      <c r="P18" s="1239">
        <v>19.97</v>
      </c>
      <c r="Q18" s="1230"/>
      <c r="R18" s="150"/>
      <c r="S18" s="150"/>
      <c r="T18" s="150"/>
      <c r="U18" s="150"/>
      <c r="V18" s="150"/>
      <c r="W18" s="150"/>
      <c r="X18" s="150"/>
      <c r="Y18" s="150"/>
      <c r="Z18" s="150"/>
    </row>
    <row r="19" spans="2:26" ht="7.5" customHeight="1">
      <c r="B19" s="14"/>
      <c r="C19" s="432"/>
      <c r="D19" s="432"/>
      <c r="E19" s="432"/>
      <c r="F19" s="432"/>
      <c r="G19" s="432"/>
      <c r="I19" s="1238" t="s">
        <v>300</v>
      </c>
      <c r="J19" s="424" t="s">
        <v>296</v>
      </c>
      <c r="K19" s="425">
        <v>17.690000000000001</v>
      </c>
      <c r="L19" s="425">
        <v>100</v>
      </c>
      <c r="M19" s="425">
        <v>0</v>
      </c>
      <c r="N19" s="425">
        <v>98</v>
      </c>
      <c r="O19" s="425">
        <v>8.5</v>
      </c>
      <c r="P19" s="1239">
        <v>11.19</v>
      </c>
      <c r="Q19" s="1230"/>
      <c r="R19" s="165"/>
      <c r="S19" s="165"/>
      <c r="T19" s="165"/>
      <c r="U19" s="165"/>
      <c r="V19" s="165"/>
      <c r="W19" s="165"/>
      <c r="X19" s="165"/>
      <c r="Y19" s="165"/>
      <c r="Z19" s="165"/>
    </row>
    <row r="20" spans="2:26" ht="13.2">
      <c r="I20" s="1230"/>
      <c r="J20" s="424" t="s">
        <v>297</v>
      </c>
      <c r="K20" s="425">
        <v>17.77</v>
      </c>
      <c r="L20" s="425">
        <v>103</v>
      </c>
      <c r="M20" s="425">
        <v>0</v>
      </c>
      <c r="N20" s="425">
        <v>98.9</v>
      </c>
      <c r="O20" s="425">
        <v>8.6</v>
      </c>
      <c r="P20" s="1239">
        <v>13.27</v>
      </c>
      <c r="Q20" s="1230"/>
    </row>
    <row r="21" spans="2:26" ht="13.2">
      <c r="I21" s="1238" t="s">
        <v>301</v>
      </c>
      <c r="J21" s="424" t="s">
        <v>296</v>
      </c>
      <c r="K21" s="425">
        <v>1.56</v>
      </c>
      <c r="L21" s="425">
        <v>6.9</v>
      </c>
      <c r="M21" s="425">
        <v>0.02</v>
      </c>
      <c r="N21" s="425">
        <v>2.8</v>
      </c>
      <c r="O21" s="425">
        <v>4.5999999999999996</v>
      </c>
      <c r="P21" s="1239">
        <v>1.08</v>
      </c>
      <c r="Q21" s="1230"/>
    </row>
    <row r="22" spans="2:26" ht="15" customHeight="1">
      <c r="I22" s="1230"/>
      <c r="J22" s="424" t="s">
        <v>297</v>
      </c>
      <c r="K22" s="425">
        <v>1.56</v>
      </c>
      <c r="L22" s="425">
        <v>6.9</v>
      </c>
      <c r="M22" s="425">
        <v>0.02</v>
      </c>
      <c r="N22" s="425">
        <v>2.8</v>
      </c>
      <c r="O22" s="425">
        <v>4.5999999999999996</v>
      </c>
      <c r="P22" s="1239">
        <v>1.08</v>
      </c>
      <c r="Q22" s="1230"/>
    </row>
    <row r="23" spans="2:26" ht="9.75" customHeight="1">
      <c r="I23" s="1238" t="s">
        <v>302</v>
      </c>
      <c r="J23" s="424" t="s">
        <v>296</v>
      </c>
      <c r="K23" s="425">
        <v>10</v>
      </c>
      <c r="L23" s="425">
        <v>15.9</v>
      </c>
      <c r="M23" s="425">
        <v>0.3</v>
      </c>
      <c r="N23" s="425">
        <v>11.2</v>
      </c>
      <c r="O23" s="425">
        <v>10</v>
      </c>
      <c r="P23" s="1239">
        <v>5</v>
      </c>
      <c r="Q23" s="1230"/>
    </row>
    <row r="24" spans="2:26" ht="15" customHeight="1">
      <c r="I24" s="1230"/>
      <c r="J24" s="424" t="s">
        <v>297</v>
      </c>
      <c r="K24" s="425">
        <v>10</v>
      </c>
      <c r="L24" s="425">
        <v>15.9</v>
      </c>
      <c r="M24" s="425">
        <v>0.3</v>
      </c>
      <c r="N24" s="425">
        <v>11.2</v>
      </c>
      <c r="O24" s="425">
        <v>10</v>
      </c>
      <c r="P24" s="1239">
        <v>5</v>
      </c>
      <c r="Q24" s="1230"/>
    </row>
    <row r="25" spans="2:26" ht="15" customHeight="1">
      <c r="I25" s="1238" t="s">
        <v>303</v>
      </c>
      <c r="J25" s="424" t="s">
        <v>296</v>
      </c>
      <c r="K25" s="425">
        <v>0.93</v>
      </c>
      <c r="L25" s="425">
        <v>28.2</v>
      </c>
      <c r="M25" s="425">
        <v>0.4</v>
      </c>
      <c r="N25" s="425">
        <v>21.9</v>
      </c>
      <c r="O25" s="425">
        <v>7</v>
      </c>
      <c r="P25" s="1239">
        <v>0.63</v>
      </c>
      <c r="Q25" s="1230"/>
    </row>
    <row r="26" spans="2:26" ht="15" customHeight="1">
      <c r="I26" s="1230"/>
      <c r="J26" s="424" t="s">
        <v>297</v>
      </c>
      <c r="K26" s="425">
        <v>0.93</v>
      </c>
      <c r="L26" s="425">
        <v>28.2</v>
      </c>
      <c r="M26" s="425">
        <v>0.4</v>
      </c>
      <c r="N26" s="425">
        <v>21.9</v>
      </c>
      <c r="O26" s="425">
        <v>7</v>
      </c>
      <c r="P26" s="1239">
        <v>0.63</v>
      </c>
      <c r="Q26" s="1230"/>
    </row>
    <row r="27" spans="2:26" ht="15" customHeight="1">
      <c r="I27" s="1238" t="s">
        <v>304</v>
      </c>
      <c r="J27" s="424" t="s">
        <v>296</v>
      </c>
      <c r="K27" s="425">
        <v>10.77</v>
      </c>
      <c r="L27" s="425">
        <v>63.71</v>
      </c>
      <c r="M27" s="425">
        <v>13.84</v>
      </c>
      <c r="N27" s="425">
        <v>77.349999999999994</v>
      </c>
      <c r="O27" s="425">
        <v>1.1599999999999999</v>
      </c>
      <c r="P27" s="1239">
        <v>9.81</v>
      </c>
      <c r="Q27" s="1230"/>
    </row>
    <row r="28" spans="2:26" ht="15" customHeight="1">
      <c r="I28" s="1230"/>
      <c r="J28" s="424" t="s">
        <v>297</v>
      </c>
      <c r="K28" s="425">
        <v>10.83</v>
      </c>
      <c r="L28" s="425">
        <v>62.71</v>
      </c>
      <c r="M28" s="425">
        <v>13.94</v>
      </c>
      <c r="N28" s="425">
        <v>77.19</v>
      </c>
      <c r="O28" s="425">
        <v>1.1599999999999999</v>
      </c>
      <c r="P28" s="1239">
        <v>9.1300000000000008</v>
      </c>
      <c r="Q28" s="1230"/>
    </row>
    <row r="29" spans="2:26" ht="15" customHeight="1">
      <c r="I29" s="1238" t="s">
        <v>305</v>
      </c>
      <c r="J29" s="424" t="s">
        <v>296</v>
      </c>
      <c r="K29" s="425">
        <v>0.65</v>
      </c>
      <c r="L29" s="425">
        <v>7.91</v>
      </c>
      <c r="M29" s="425">
        <v>0.7</v>
      </c>
      <c r="N29" s="425">
        <v>7.9</v>
      </c>
      <c r="O29" s="425">
        <v>0.83</v>
      </c>
      <c r="P29" s="1239">
        <v>0.53</v>
      </c>
      <c r="Q29" s="1230"/>
    </row>
    <row r="30" spans="2:26" ht="15" customHeight="1">
      <c r="I30" s="1230"/>
      <c r="J30" s="424" t="s">
        <v>297</v>
      </c>
      <c r="K30" s="425">
        <v>0.69</v>
      </c>
      <c r="L30" s="425">
        <v>7.91</v>
      </c>
      <c r="M30" s="425">
        <v>0.7</v>
      </c>
      <c r="N30" s="425">
        <v>7.94</v>
      </c>
      <c r="O30" s="425">
        <v>0.83</v>
      </c>
      <c r="P30" s="1239">
        <v>0.53</v>
      </c>
      <c r="Q30" s="1230"/>
    </row>
    <row r="31" spans="2:26" ht="15" customHeight="1">
      <c r="I31" s="1238" t="s">
        <v>306</v>
      </c>
      <c r="J31" s="424" t="s">
        <v>296</v>
      </c>
      <c r="K31" s="425">
        <v>1.23</v>
      </c>
      <c r="L31" s="425">
        <v>2.0099999999999998</v>
      </c>
      <c r="M31" s="425">
        <v>1.5</v>
      </c>
      <c r="N31" s="425">
        <v>3.28</v>
      </c>
      <c r="O31" s="425">
        <v>0.28000000000000003</v>
      </c>
      <c r="P31" s="1239">
        <v>1.18</v>
      </c>
      <c r="Q31" s="1230"/>
    </row>
    <row r="32" spans="2:26" ht="15" customHeight="1">
      <c r="I32" s="1230"/>
      <c r="J32" s="424" t="s">
        <v>297</v>
      </c>
      <c r="K32" s="425">
        <v>1.23</v>
      </c>
      <c r="L32" s="425">
        <v>2.0099999999999998</v>
      </c>
      <c r="M32" s="425">
        <v>1.5</v>
      </c>
      <c r="N32" s="425">
        <v>3.28</v>
      </c>
      <c r="O32" s="425">
        <v>0.28000000000000003</v>
      </c>
      <c r="P32" s="1239">
        <v>1.18</v>
      </c>
      <c r="Q32" s="1230"/>
    </row>
    <row r="33" spans="8:17" ht="15" customHeight="1">
      <c r="H33" s="14"/>
      <c r="I33" s="1238" t="s">
        <v>307</v>
      </c>
      <c r="J33" s="424" t="s">
        <v>296</v>
      </c>
      <c r="K33" s="425">
        <v>3.95</v>
      </c>
      <c r="L33" s="425">
        <v>36.299999999999997</v>
      </c>
      <c r="M33" s="425">
        <v>1.9</v>
      </c>
      <c r="N33" s="425">
        <v>38.299999999999997</v>
      </c>
      <c r="O33" s="425">
        <v>0</v>
      </c>
      <c r="P33" s="1239">
        <v>3.85</v>
      </c>
      <c r="Q33" s="1230"/>
    </row>
    <row r="34" spans="8:17" ht="15" customHeight="1">
      <c r="H34" s="14"/>
      <c r="I34" s="1230"/>
      <c r="J34" s="424" t="s">
        <v>297</v>
      </c>
      <c r="K34" s="425">
        <v>3.96</v>
      </c>
      <c r="L34" s="425">
        <v>35.299999999999997</v>
      </c>
      <c r="M34" s="425">
        <v>2</v>
      </c>
      <c r="N34" s="425">
        <v>38.1</v>
      </c>
      <c r="O34" s="425">
        <v>0</v>
      </c>
      <c r="P34" s="1239">
        <v>3.16</v>
      </c>
      <c r="Q34" s="1230"/>
    </row>
    <row r="35" spans="8:17" ht="27.75" customHeight="1">
      <c r="H35" s="14"/>
      <c r="I35" s="1238" t="s">
        <v>308</v>
      </c>
      <c r="J35" s="424" t="s">
        <v>296</v>
      </c>
      <c r="K35" s="425">
        <v>1.19</v>
      </c>
      <c r="L35" s="425">
        <v>2.71</v>
      </c>
      <c r="M35" s="425">
        <v>2.5</v>
      </c>
      <c r="N35" s="425">
        <v>5.85</v>
      </c>
      <c r="O35" s="425">
        <v>0</v>
      </c>
      <c r="P35" s="1239">
        <v>0.55000000000000004</v>
      </c>
      <c r="Q35" s="1230"/>
    </row>
    <row r="36" spans="8:17" ht="13.2">
      <c r="I36" s="1230"/>
      <c r="J36" s="424" t="s">
        <v>297</v>
      </c>
      <c r="K36" s="425">
        <v>1.19</v>
      </c>
      <c r="L36" s="425">
        <v>2.71</v>
      </c>
      <c r="M36" s="425">
        <v>2.5</v>
      </c>
      <c r="N36" s="425">
        <v>5.85</v>
      </c>
      <c r="O36" s="425">
        <v>0</v>
      </c>
      <c r="P36" s="1239">
        <v>0.55000000000000004</v>
      </c>
      <c r="Q36" s="1230"/>
    </row>
    <row r="37" spans="8:17" ht="13.2">
      <c r="I37" s="1238" t="s">
        <v>309</v>
      </c>
      <c r="J37" s="424" t="s">
        <v>296</v>
      </c>
      <c r="K37" s="425">
        <v>2.21</v>
      </c>
      <c r="L37" s="425">
        <v>11.5</v>
      </c>
      <c r="M37" s="425">
        <v>2</v>
      </c>
      <c r="N37" s="425">
        <v>13.25</v>
      </c>
      <c r="O37" s="425">
        <v>0</v>
      </c>
      <c r="P37" s="1239">
        <v>2.46</v>
      </c>
      <c r="Q37" s="1230"/>
    </row>
    <row r="38" spans="8:17" ht="13.2">
      <c r="I38" s="1230"/>
      <c r="J38" s="424" t="s">
        <v>297</v>
      </c>
      <c r="K38" s="425">
        <v>2.21</v>
      </c>
      <c r="L38" s="425">
        <v>11.5</v>
      </c>
      <c r="M38" s="425">
        <v>2</v>
      </c>
      <c r="N38" s="425">
        <v>13.25</v>
      </c>
      <c r="O38" s="425">
        <v>0</v>
      </c>
      <c r="P38" s="1239">
        <v>2.46</v>
      </c>
      <c r="Q38" s="1230"/>
    </row>
    <row r="39" spans="8:17" ht="13.2">
      <c r="I39" s="1238" t="s">
        <v>310</v>
      </c>
      <c r="J39" s="424" t="s">
        <v>296</v>
      </c>
      <c r="K39" s="425">
        <v>1.06</v>
      </c>
      <c r="L39" s="425">
        <v>1.89</v>
      </c>
      <c r="M39" s="425">
        <v>4.0999999999999996</v>
      </c>
      <c r="N39" s="425">
        <v>6.13</v>
      </c>
      <c r="O39" s="425">
        <v>0</v>
      </c>
      <c r="P39" s="1239">
        <v>0.93</v>
      </c>
      <c r="Q39" s="1230"/>
    </row>
    <row r="40" spans="8:17" ht="13.2">
      <c r="I40" s="1230"/>
      <c r="J40" s="424" t="s">
        <v>297</v>
      </c>
      <c r="K40" s="425">
        <v>1.06</v>
      </c>
      <c r="L40" s="425">
        <v>1.89</v>
      </c>
      <c r="M40" s="425">
        <v>4.0999999999999996</v>
      </c>
      <c r="N40" s="425">
        <v>6.13</v>
      </c>
      <c r="O40" s="425">
        <v>0</v>
      </c>
      <c r="P40" s="1239">
        <v>0.93</v>
      </c>
      <c r="Q40" s="1230"/>
    </row>
    <row r="41" spans="8:17" ht="26.4">
      <c r="I41" s="433" t="s">
        <v>311</v>
      </c>
      <c r="J41" s="424"/>
      <c r="K41" s="425"/>
      <c r="L41" s="425"/>
      <c r="M41" s="425"/>
      <c r="N41" s="425"/>
      <c r="O41" s="425"/>
      <c r="P41" s="1239"/>
      <c r="Q41" s="1230"/>
    </row>
    <row r="42" spans="8:17" ht="13.2">
      <c r="I42" s="1238" t="s">
        <v>312</v>
      </c>
      <c r="J42" s="424" t="s">
        <v>296</v>
      </c>
      <c r="K42" s="425">
        <v>0.56999999999999995</v>
      </c>
      <c r="L42" s="425">
        <v>12.2</v>
      </c>
      <c r="M42" s="425">
        <v>0</v>
      </c>
      <c r="N42" s="425">
        <v>10.65</v>
      </c>
      <c r="O42" s="425">
        <v>1.8</v>
      </c>
      <c r="P42" s="1239">
        <v>0.32</v>
      </c>
      <c r="Q42" s="1230"/>
    </row>
    <row r="43" spans="8:17" ht="13.2">
      <c r="I43" s="1230"/>
      <c r="J43" s="424" t="s">
        <v>297</v>
      </c>
      <c r="K43" s="425">
        <v>0.56999999999999995</v>
      </c>
      <c r="L43" s="425">
        <v>12.2</v>
      </c>
      <c r="M43" s="425">
        <v>0</v>
      </c>
      <c r="N43" s="425">
        <v>10.65</v>
      </c>
      <c r="O43" s="425">
        <v>1.8</v>
      </c>
      <c r="P43" s="1239">
        <v>0.32</v>
      </c>
      <c r="Q43" s="1230"/>
    </row>
    <row r="44" spans="8:17" ht="13.2">
      <c r="I44" s="1238" t="s">
        <v>313</v>
      </c>
      <c r="J44" s="424" t="s">
        <v>296</v>
      </c>
      <c r="K44" s="425">
        <v>0.47</v>
      </c>
      <c r="L44" s="425">
        <v>1.61</v>
      </c>
      <c r="M44" s="425">
        <v>1.69</v>
      </c>
      <c r="N44" s="425">
        <v>3.33</v>
      </c>
      <c r="O44" s="425">
        <v>0.01</v>
      </c>
      <c r="P44" s="1239">
        <v>0.43</v>
      </c>
      <c r="Q44" s="1230"/>
    </row>
    <row r="45" spans="8:17" ht="13.2">
      <c r="I45" s="1230"/>
      <c r="J45" s="424" t="s">
        <v>297</v>
      </c>
      <c r="K45" s="425">
        <v>0.47</v>
      </c>
      <c r="L45" s="425">
        <v>1.61</v>
      </c>
      <c r="M45" s="425">
        <v>1.69</v>
      </c>
      <c r="N45" s="425">
        <v>3.33</v>
      </c>
      <c r="O45" s="425">
        <v>0.01</v>
      </c>
      <c r="P45" s="1239">
        <v>0.43</v>
      </c>
      <c r="Q45" s="1230"/>
    </row>
    <row r="46" spans="8:17" ht="13.2">
      <c r="I46" s="1238" t="s">
        <v>314</v>
      </c>
      <c r="J46" s="424" t="s">
        <v>296</v>
      </c>
      <c r="K46" s="425">
        <v>47.66</v>
      </c>
      <c r="L46" s="425">
        <v>145.77000000000001</v>
      </c>
      <c r="M46" s="425">
        <v>4.7</v>
      </c>
      <c r="N46" s="425">
        <v>150</v>
      </c>
      <c r="O46" s="425">
        <v>0.45</v>
      </c>
      <c r="P46" s="1239">
        <v>47.68</v>
      </c>
      <c r="Q46" s="1230"/>
    </row>
    <row r="47" spans="8:17" ht="13.2">
      <c r="I47" s="1230"/>
      <c r="J47" s="424" t="s">
        <v>297</v>
      </c>
      <c r="K47" s="425">
        <v>47.64</v>
      </c>
      <c r="L47" s="425">
        <v>145.77000000000001</v>
      </c>
      <c r="M47" s="425">
        <v>5</v>
      </c>
      <c r="N47" s="425">
        <v>150.30000000000001</v>
      </c>
      <c r="O47" s="425">
        <v>0.35</v>
      </c>
      <c r="P47" s="1239">
        <v>47.76</v>
      </c>
      <c r="Q47" s="1230"/>
    </row>
    <row r="48" spans="8:17" ht="13.2">
      <c r="I48" s="1238" t="s">
        <v>315</v>
      </c>
      <c r="J48" s="424" t="s">
        <v>296</v>
      </c>
      <c r="K48" s="425">
        <v>0.92</v>
      </c>
      <c r="L48" s="425">
        <v>4</v>
      </c>
      <c r="M48" s="425">
        <v>0.03</v>
      </c>
      <c r="N48" s="425">
        <v>4</v>
      </c>
      <c r="O48" s="425">
        <v>0.4</v>
      </c>
      <c r="P48" s="1239">
        <v>0.54</v>
      </c>
      <c r="Q48" s="1230"/>
    </row>
    <row r="49" spans="9:19" ht="13.2">
      <c r="I49" s="1230"/>
      <c r="J49" s="424" t="s">
        <v>297</v>
      </c>
      <c r="K49" s="425">
        <v>0.92</v>
      </c>
      <c r="L49" s="425">
        <v>4</v>
      </c>
      <c r="M49" s="425">
        <v>0.03</v>
      </c>
      <c r="N49" s="425">
        <v>4</v>
      </c>
      <c r="O49" s="425">
        <v>0.4</v>
      </c>
      <c r="P49" s="1239">
        <v>0.54</v>
      </c>
      <c r="Q49" s="1230"/>
      <c r="R49" s="417"/>
      <c r="S49" s="417"/>
    </row>
    <row r="50" spans="9:19" ht="13.2">
      <c r="I50" s="1238" t="s">
        <v>316</v>
      </c>
      <c r="J50" s="424" t="s">
        <v>296</v>
      </c>
      <c r="K50" s="425">
        <v>3.2</v>
      </c>
      <c r="L50" s="425">
        <v>7.9</v>
      </c>
      <c r="M50" s="425">
        <v>0.7</v>
      </c>
      <c r="N50" s="425">
        <v>8.3800000000000008</v>
      </c>
      <c r="O50" s="425">
        <v>0.08</v>
      </c>
      <c r="P50" s="1239">
        <v>3.35</v>
      </c>
      <c r="Q50" s="1230"/>
      <c r="R50" s="417"/>
      <c r="S50" s="417"/>
    </row>
    <row r="51" spans="9:19" ht="13.2">
      <c r="I51" s="1230"/>
      <c r="J51" s="424" t="s">
        <v>297</v>
      </c>
      <c r="K51" s="425">
        <v>3.2</v>
      </c>
      <c r="L51" s="425">
        <v>7.65</v>
      </c>
      <c r="M51" s="425">
        <v>0.7</v>
      </c>
      <c r="N51" s="425">
        <v>8.3000000000000007</v>
      </c>
      <c r="O51" s="425">
        <v>0.08</v>
      </c>
      <c r="P51" s="1239">
        <v>3.18</v>
      </c>
      <c r="Q51" s="1230"/>
      <c r="R51" s="417"/>
      <c r="S51" s="417"/>
    </row>
    <row r="52" spans="9:19" ht="13.2">
      <c r="I52" s="1238" t="s">
        <v>317</v>
      </c>
      <c r="J52" s="424" t="s">
        <v>296</v>
      </c>
      <c r="K52" s="425">
        <v>0.15</v>
      </c>
      <c r="L52" s="425">
        <v>0.13</v>
      </c>
      <c r="M52" s="425">
        <v>0.7</v>
      </c>
      <c r="N52" s="425">
        <v>0.87</v>
      </c>
      <c r="O52" s="425">
        <v>0</v>
      </c>
      <c r="P52" s="1239">
        <v>0.11</v>
      </c>
      <c r="Q52" s="1230"/>
      <c r="R52" s="417"/>
      <c r="S52" s="417"/>
    </row>
    <row r="53" spans="9:19" ht="13.2">
      <c r="I53" s="1230"/>
      <c r="J53" s="424" t="s">
        <v>297</v>
      </c>
      <c r="K53" s="425">
        <v>0.15</v>
      </c>
      <c r="L53" s="425">
        <v>0.13</v>
      </c>
      <c r="M53" s="425">
        <v>0.7</v>
      </c>
      <c r="N53" s="425">
        <v>0.87</v>
      </c>
      <c r="O53" s="425">
        <v>0</v>
      </c>
      <c r="P53" s="1239">
        <v>0.11</v>
      </c>
      <c r="Q53" s="1230"/>
      <c r="R53" s="417"/>
      <c r="S53" s="417"/>
    </row>
    <row r="54" spans="9:19" ht="13.2">
      <c r="I54" s="1238" t="s">
        <v>318</v>
      </c>
      <c r="J54" s="424" t="s">
        <v>296</v>
      </c>
      <c r="K54" s="425">
        <v>1.19</v>
      </c>
      <c r="L54" s="425">
        <v>4.33</v>
      </c>
      <c r="M54" s="425">
        <v>0.47</v>
      </c>
      <c r="N54" s="425">
        <v>4.3899999999999997</v>
      </c>
      <c r="O54" s="425">
        <v>0</v>
      </c>
      <c r="P54" s="1239">
        <v>1.59</v>
      </c>
      <c r="Q54" s="1230"/>
      <c r="R54" s="417"/>
      <c r="S54" s="417"/>
    </row>
    <row r="55" spans="9:19" ht="13.2">
      <c r="I55" s="1230"/>
      <c r="J55" s="424" t="s">
        <v>297</v>
      </c>
      <c r="K55" s="425">
        <v>1.19</v>
      </c>
      <c r="L55" s="425">
        <v>4.33</v>
      </c>
      <c r="M55" s="425">
        <v>0.47</v>
      </c>
      <c r="N55" s="425">
        <v>4.3899999999999997</v>
      </c>
      <c r="O55" s="425">
        <v>0</v>
      </c>
      <c r="P55" s="1239">
        <v>1.59</v>
      </c>
      <c r="Q55" s="1230"/>
      <c r="R55" s="417"/>
      <c r="S55" s="417"/>
    </row>
    <row r="56" spans="9:19" ht="13.8" thickBot="1">
      <c r="I56" s="434"/>
      <c r="J56" s="435"/>
      <c r="K56" s="436"/>
      <c r="L56" s="436"/>
      <c r="M56" s="436"/>
      <c r="N56" s="436"/>
      <c r="O56" s="436"/>
      <c r="P56" s="1240"/>
      <c r="Q56" s="1241"/>
      <c r="R56" s="417"/>
      <c r="S56" s="417"/>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59999389629810485"/>
  </sheetPr>
  <dimension ref="B1:X38"/>
  <sheetViews>
    <sheetView topLeftCell="A16" zoomScaleNormal="100" workbookViewId="0">
      <selection activeCell="F14" sqref="F14"/>
    </sheetView>
  </sheetViews>
  <sheetFormatPr baseColWidth="10" defaultColWidth="10.921875" defaultRowHeight="11.4"/>
  <cols>
    <col min="1" max="1" width="0.61328125" style="1" customWidth="1"/>
    <col min="2" max="2" width="14.921875" style="1" customWidth="1"/>
    <col min="3" max="5" width="9.61328125" style="1" customWidth="1"/>
    <col min="6" max="6" width="11.23046875" style="1" bestFit="1" customWidth="1"/>
    <col min="7" max="7" width="9.61328125" style="1" customWidth="1"/>
    <col min="8" max="8" width="2" style="1" customWidth="1"/>
    <col min="9" max="9" width="6.4609375" style="1" customWidth="1"/>
    <col min="10" max="13" width="5.3828125" style="2" customWidth="1"/>
    <col min="14" max="14" width="6.921875" style="2" customWidth="1"/>
    <col min="15" max="17" width="5.69140625" style="2" customWidth="1"/>
    <col min="18" max="18" width="10.921875" style="2"/>
    <col min="19" max="16384" width="10.921875" style="1"/>
  </cols>
  <sheetData>
    <row r="1" spans="2:24" s="24" customFormat="1" ht="13.2">
      <c r="B1" s="1008" t="s">
        <v>1</v>
      </c>
      <c r="C1" s="1008"/>
      <c r="D1" s="1008"/>
      <c r="E1" s="1008"/>
      <c r="F1" s="1008"/>
      <c r="G1" s="1008"/>
      <c r="J1" s="33"/>
      <c r="K1" s="33"/>
      <c r="L1" s="33"/>
      <c r="M1" s="33"/>
      <c r="N1" s="33"/>
      <c r="O1" s="33"/>
      <c r="P1" s="33"/>
      <c r="Q1" s="33"/>
      <c r="R1" s="33"/>
    </row>
    <row r="2" spans="2:24" s="24" customFormat="1" ht="13.2">
      <c r="B2" s="29"/>
      <c r="C2" s="29"/>
      <c r="D2" s="29"/>
      <c r="E2" s="29"/>
      <c r="F2" s="29"/>
      <c r="G2" s="29"/>
      <c r="J2" s="33"/>
      <c r="K2" s="33"/>
      <c r="L2" s="33"/>
      <c r="M2" s="33"/>
      <c r="N2" s="33"/>
      <c r="O2" s="33"/>
      <c r="P2" s="33"/>
      <c r="Q2" s="33"/>
      <c r="R2" s="33"/>
    </row>
    <row r="3" spans="2:24" s="24" customFormat="1" ht="13.2">
      <c r="B3" s="1008" t="s">
        <v>262</v>
      </c>
      <c r="C3" s="1008"/>
      <c r="D3" s="1008"/>
      <c r="E3" s="1008"/>
      <c r="F3" s="1008"/>
      <c r="G3" s="1008"/>
      <c r="J3" s="33"/>
      <c r="K3" s="33"/>
      <c r="L3" s="33"/>
      <c r="M3" s="33"/>
      <c r="N3" s="33"/>
      <c r="O3" s="33"/>
      <c r="P3" s="33"/>
      <c r="Q3" s="33"/>
      <c r="R3" s="33"/>
    </row>
    <row r="4" spans="2:24" s="24" customFormat="1" ht="15.75" customHeight="1">
      <c r="B4" s="1002" t="s">
        <v>602</v>
      </c>
      <c r="C4" s="1002"/>
      <c r="D4" s="1002"/>
      <c r="E4" s="1002"/>
      <c r="F4" s="1002"/>
      <c r="G4" s="1002"/>
      <c r="H4" s="41"/>
      <c r="J4" s="649"/>
      <c r="K4" s="650"/>
      <c r="L4" s="650"/>
      <c r="M4" s="650"/>
      <c r="N4" s="650"/>
      <c r="O4" s="650"/>
      <c r="P4" s="1242"/>
      <c r="Q4" s="1245"/>
      <c r="R4" s="33"/>
    </row>
    <row r="5" spans="2:24" s="38" customFormat="1" ht="15.75" customHeight="1">
      <c r="B5" s="415" t="s">
        <v>5</v>
      </c>
      <c r="C5" s="415" t="s">
        <v>206</v>
      </c>
      <c r="D5" s="415" t="s">
        <v>6</v>
      </c>
      <c r="E5" s="415" t="s">
        <v>13</v>
      </c>
      <c r="F5" s="415" t="s">
        <v>134</v>
      </c>
      <c r="G5" s="415" t="s">
        <v>208</v>
      </c>
      <c r="I5" s="437"/>
      <c r="J5" s="651"/>
      <c r="K5" s="650"/>
      <c r="L5" s="650"/>
      <c r="M5" s="650"/>
      <c r="N5" s="650"/>
      <c r="O5" s="650"/>
      <c r="P5" s="1242"/>
      <c r="Q5" s="1243"/>
      <c r="R5" s="50"/>
    </row>
    <row r="6" spans="2:24" s="38" customFormat="1" ht="15.75" customHeight="1">
      <c r="B6" s="68" t="s">
        <v>63</v>
      </c>
      <c r="C6" s="936">
        <v>99.611000000000004</v>
      </c>
      <c r="D6" s="936">
        <v>466.97399999999999</v>
      </c>
      <c r="E6" s="936">
        <v>459.7</v>
      </c>
      <c r="F6" s="936">
        <v>104.84</v>
      </c>
      <c r="G6" s="940">
        <f>+F6/E6</f>
        <v>0.22806177942136177</v>
      </c>
      <c r="I6" s="689"/>
      <c r="J6" s="50"/>
      <c r="K6" s="50"/>
      <c r="L6" s="50"/>
      <c r="M6" s="50"/>
      <c r="N6" s="50"/>
      <c r="O6" s="50"/>
      <c r="P6" s="50"/>
      <c r="Q6" s="50"/>
      <c r="R6" s="50"/>
    </row>
    <row r="7" spans="2:24" s="38" customFormat="1" ht="15.75" customHeight="1">
      <c r="B7" s="68" t="s">
        <v>65</v>
      </c>
      <c r="C7" s="936">
        <v>106.76</v>
      </c>
      <c r="D7" s="936">
        <v>471.97</v>
      </c>
      <c r="E7" s="936">
        <v>468.72</v>
      </c>
      <c r="F7" s="936">
        <v>110.01</v>
      </c>
      <c r="G7" s="940">
        <f t="shared" ref="G7:G12" si="0">+F7/E7</f>
        <v>0.23470302099334356</v>
      </c>
      <c r="I7" s="438"/>
      <c r="J7" s="649"/>
      <c r="K7" s="652"/>
      <c r="L7" s="652"/>
      <c r="M7" s="652"/>
      <c r="N7" s="652"/>
      <c r="O7" s="652"/>
      <c r="P7" s="1246"/>
      <c r="Q7" s="1243"/>
      <c r="R7" s="50"/>
    </row>
    <row r="8" spans="2:24" s="38" customFormat="1" ht="15.75" customHeight="1">
      <c r="B8" s="68" t="s">
        <v>70</v>
      </c>
      <c r="C8" s="936">
        <v>110.62</v>
      </c>
      <c r="D8" s="936">
        <v>478.42</v>
      </c>
      <c r="E8" s="936">
        <v>481.56</v>
      </c>
      <c r="F8" s="936">
        <v>107.48</v>
      </c>
      <c r="G8" s="940">
        <f t="shared" si="0"/>
        <v>0.22319129495805301</v>
      </c>
      <c r="I8" s="438"/>
      <c r="J8" s="651"/>
      <c r="K8" s="650"/>
      <c r="L8" s="650"/>
      <c r="M8" s="650"/>
      <c r="N8" s="650"/>
      <c r="O8" s="650"/>
      <c r="P8" s="1242"/>
      <c r="Q8" s="1243"/>
      <c r="R8" s="50"/>
    </row>
    <row r="9" spans="2:24" s="38" customFormat="1" ht="15.75" customHeight="1">
      <c r="B9" s="68" t="s">
        <v>144</v>
      </c>
      <c r="C9" s="936">
        <v>113.76</v>
      </c>
      <c r="D9" s="936">
        <v>478.7</v>
      </c>
      <c r="E9" s="936">
        <v>478.09</v>
      </c>
      <c r="F9" s="936">
        <v>114.37</v>
      </c>
      <c r="G9" s="940">
        <f t="shared" si="0"/>
        <v>0.23922274048819261</v>
      </c>
      <c r="I9" s="1"/>
      <c r="J9" s="1"/>
      <c r="K9" s="1"/>
      <c r="L9" s="1"/>
      <c r="M9" s="1"/>
      <c r="N9" s="1"/>
      <c r="O9" s="1"/>
      <c r="P9" s="1"/>
      <c r="Q9" s="50"/>
      <c r="R9" s="50"/>
    </row>
    <row r="10" spans="2:24" s="38" customFormat="1" ht="15.75" customHeight="1">
      <c r="B10" s="273" t="s">
        <v>378</v>
      </c>
      <c r="C10" s="937">
        <v>127.89</v>
      </c>
      <c r="D10" s="937">
        <v>472.94</v>
      </c>
      <c r="E10" s="937">
        <v>468.09</v>
      </c>
      <c r="F10" s="937">
        <v>132.74</v>
      </c>
      <c r="G10" s="940">
        <f t="shared" si="0"/>
        <v>0.28357794441239936</v>
      </c>
      <c r="I10" s="1"/>
      <c r="J10" s="1"/>
      <c r="K10" s="1"/>
      <c r="L10" s="1"/>
      <c r="M10" s="1"/>
      <c r="N10" s="1"/>
      <c r="O10" s="1"/>
      <c r="P10" s="1"/>
      <c r="Q10" s="50"/>
      <c r="R10" s="158"/>
      <c r="W10" s="50"/>
      <c r="X10" s="50"/>
    </row>
    <row r="11" spans="2:24" s="150" customFormat="1" ht="15.75" customHeight="1">
      <c r="B11" s="273" t="s">
        <v>477</v>
      </c>
      <c r="C11" s="937">
        <v>142.63999999999999</v>
      </c>
      <c r="D11" s="937">
        <v>490.95</v>
      </c>
      <c r="E11" s="937">
        <v>483.69</v>
      </c>
      <c r="F11" s="937">
        <v>149.88999999999999</v>
      </c>
      <c r="G11" s="940">
        <f t="shared" si="0"/>
        <v>0.30988856498997291</v>
      </c>
      <c r="H11" s="38"/>
      <c r="I11" s="1"/>
      <c r="J11" s="1"/>
      <c r="K11" s="1"/>
      <c r="L11" s="1"/>
      <c r="M11" s="1"/>
      <c r="N11" s="1"/>
      <c r="O11" s="1"/>
      <c r="P11" s="1"/>
      <c r="Q11" s="158"/>
      <c r="R11" s="158"/>
      <c r="U11" s="158"/>
      <c r="X11" s="158"/>
    </row>
    <row r="12" spans="2:24" s="150" customFormat="1" ht="15.75" customHeight="1">
      <c r="B12" s="273" t="s">
        <v>580</v>
      </c>
      <c r="C12" s="938">
        <v>149.62</v>
      </c>
      <c r="D12" s="938">
        <v>494.88</v>
      </c>
      <c r="E12" s="938">
        <v>482.21</v>
      </c>
      <c r="F12" s="938">
        <v>162.29</v>
      </c>
      <c r="G12" s="940">
        <f t="shared" si="0"/>
        <v>0.33655461313535595</v>
      </c>
      <c r="H12" s="253"/>
      <c r="I12" s="539"/>
      <c r="J12" s="653"/>
      <c r="K12" s="158"/>
      <c r="L12" s="158"/>
      <c r="M12" s="158"/>
      <c r="N12" s="158"/>
      <c r="O12" s="158"/>
      <c r="P12" s="158"/>
      <c r="Q12" s="158"/>
      <c r="R12" s="2"/>
      <c r="S12" s="38"/>
      <c r="V12" s="1"/>
      <c r="X12" s="253"/>
    </row>
    <row r="13" spans="2:24" s="150" customFormat="1" ht="15.75" customHeight="1">
      <c r="B13" s="877" t="s">
        <v>581</v>
      </c>
      <c r="C13" s="938">
        <v>162.29</v>
      </c>
      <c r="D13" s="938">
        <v>498.65</v>
      </c>
      <c r="E13" s="938">
        <v>490.03</v>
      </c>
      <c r="F13" s="939">
        <v>170.91</v>
      </c>
      <c r="G13" s="940">
        <f t="shared" ref="G13:G14" si="1">+F13/E13</f>
        <v>0.34877456482256192</v>
      </c>
      <c r="H13" s="253"/>
      <c r="I13" s="539"/>
      <c r="J13" s="653"/>
      <c r="K13" s="158"/>
      <c r="L13" s="158"/>
      <c r="M13" s="158"/>
      <c r="N13" s="158"/>
      <c r="O13" s="158"/>
      <c r="P13" s="158"/>
      <c r="Q13" s="158"/>
      <c r="R13" s="2"/>
      <c r="S13" s="38"/>
      <c r="V13" s="1"/>
      <c r="X13" s="253"/>
    </row>
    <row r="14" spans="2:24" s="150" customFormat="1" ht="15.75" customHeight="1">
      <c r="B14" s="273" t="s">
        <v>582</v>
      </c>
      <c r="C14" s="937">
        <v>170.91</v>
      </c>
      <c r="D14" s="937">
        <v>497.82</v>
      </c>
      <c r="E14" s="937">
        <v>496.08</v>
      </c>
      <c r="F14" s="937">
        <v>172.65</v>
      </c>
      <c r="G14" s="940">
        <f t="shared" si="1"/>
        <v>0.34802854378326081</v>
      </c>
      <c r="H14" s="416"/>
      <c r="I14" s="655"/>
      <c r="J14" s="654"/>
      <c r="K14" s="654"/>
      <c r="L14" s="654"/>
      <c r="M14" s="654"/>
      <c r="N14" s="654"/>
      <c r="O14" s="654"/>
      <c r="P14" s="654"/>
      <c r="Q14" s="654"/>
      <c r="R14" s="654"/>
      <c r="S14" s="438"/>
      <c r="T14" s="438"/>
      <c r="U14" s="438"/>
      <c r="V14" s="438"/>
      <c r="W14" s="438"/>
      <c r="X14" s="158"/>
    </row>
    <row r="15" spans="2:24" s="38" customFormat="1" ht="18.75" customHeight="1">
      <c r="B15" s="1244" t="s">
        <v>177</v>
      </c>
      <c r="C15" s="1244"/>
      <c r="D15" s="1244"/>
      <c r="E15" s="1244"/>
      <c r="F15" s="1244"/>
      <c r="G15" s="1244"/>
      <c r="H15" s="48"/>
      <c r="J15" s="50"/>
      <c r="K15" s="50"/>
      <c r="L15" s="50"/>
      <c r="M15" s="50"/>
      <c r="N15" s="50"/>
      <c r="O15" s="50"/>
      <c r="P15" s="50"/>
      <c r="Q15" s="50"/>
      <c r="R15" s="2"/>
      <c r="W15" s="50"/>
      <c r="X15" s="50"/>
    </row>
    <row r="16" spans="2:24" s="38" customFormat="1" ht="18.75" customHeight="1">
      <c r="B16" s="1"/>
      <c r="C16" s="739"/>
      <c r="D16" s="846"/>
      <c r="E16" s="739"/>
      <c r="F16" s="739"/>
      <c r="G16" s="739"/>
      <c r="H16" s="48"/>
      <c r="J16" s="50"/>
      <c r="K16" s="50"/>
      <c r="L16" s="50"/>
      <c r="M16" s="50"/>
      <c r="N16" s="50"/>
      <c r="O16" s="50"/>
      <c r="P16" s="50"/>
      <c r="Q16" s="50"/>
      <c r="R16" s="2"/>
      <c r="W16" s="50"/>
      <c r="X16" s="50"/>
    </row>
    <row r="17" spans="8:24" ht="15" customHeight="1">
      <c r="H17" s="9"/>
      <c r="W17" s="2"/>
      <c r="X17" s="2"/>
    </row>
    <row r="18" spans="8:24" ht="9.75" customHeight="1">
      <c r="H18" s="9"/>
      <c r="W18" s="2"/>
      <c r="X18" s="2"/>
    </row>
    <row r="19" spans="8:24" ht="15" customHeight="1">
      <c r="H19" s="8"/>
    </row>
    <row r="20" spans="8:24" ht="15" customHeight="1">
      <c r="H20" s="8"/>
    </row>
    <row r="21" spans="8:24" ht="15" customHeight="1">
      <c r="H21" s="8"/>
    </row>
    <row r="22" spans="8:24" ht="15" customHeight="1">
      <c r="H22" s="10"/>
      <c r="I22" s="15"/>
    </row>
    <row r="23" spans="8:24" ht="15" customHeight="1">
      <c r="H23" s="10"/>
    </row>
    <row r="24" spans="8:24" ht="15" customHeight="1">
      <c r="H24" s="10"/>
    </row>
    <row r="25" spans="8:24" ht="15" customHeight="1">
      <c r="H25" s="10"/>
    </row>
    <row r="26" spans="8:24" ht="15" customHeight="1">
      <c r="H26" s="10"/>
    </row>
    <row r="27" spans="8:24" ht="15" customHeight="1">
      <c r="H27" s="10"/>
    </row>
    <row r="28" spans="8:24" ht="15" customHeight="1">
      <c r="H28" s="10"/>
      <c r="I28" s="14"/>
      <c r="J28" s="14"/>
      <c r="K28" s="14"/>
      <c r="L28" s="14"/>
      <c r="M28" s="14"/>
      <c r="N28" s="14"/>
    </row>
    <row r="29" spans="8:24" ht="15" customHeight="1">
      <c r="H29" s="10"/>
      <c r="I29" s="14"/>
      <c r="J29" s="14"/>
      <c r="K29" s="20"/>
      <c r="L29" s="14"/>
      <c r="M29" s="14"/>
      <c r="N29" s="14"/>
    </row>
    <row r="30" spans="8:24" ht="15" customHeight="1">
      <c r="H30" s="10"/>
      <c r="I30" s="14"/>
      <c r="J30" s="14"/>
      <c r="K30" s="14"/>
      <c r="L30" s="14"/>
      <c r="M30" s="14"/>
      <c r="N30" s="14"/>
    </row>
    <row r="31" spans="8:24" ht="15" customHeight="1">
      <c r="I31" s="439"/>
      <c r="J31" s="440"/>
      <c r="K31" s="440"/>
      <c r="L31" s="440"/>
      <c r="M31" s="440"/>
      <c r="N31" s="441"/>
    </row>
    <row r="33" spans="2:13" ht="14.25" customHeight="1"/>
    <row r="34" spans="2:13" ht="14.25" customHeight="1"/>
    <row r="35" spans="2:13" ht="14.25" customHeight="1"/>
    <row r="36" spans="2:13" ht="14.25" customHeight="1"/>
    <row r="38" spans="2:13">
      <c r="B38" s="16"/>
      <c r="C38" s="16"/>
      <c r="D38" s="16"/>
      <c r="E38" s="16"/>
      <c r="F38" s="16"/>
      <c r="G38" s="16"/>
      <c r="H38" s="16"/>
      <c r="I38" s="16"/>
      <c r="J38" s="14"/>
      <c r="K38" s="14"/>
      <c r="L38" s="14"/>
      <c r="M38" s="14"/>
    </row>
  </sheetData>
  <mergeCells count="8">
    <mergeCell ref="P8:Q8"/>
    <mergeCell ref="B15:G15"/>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59999389629810485"/>
    <pageSetUpPr fitToPage="1"/>
  </sheetPr>
  <dimension ref="B1:X31"/>
  <sheetViews>
    <sheetView zoomScaleNormal="100" workbookViewId="0">
      <selection activeCell="C15" sqref="C15:O20"/>
    </sheetView>
  </sheetViews>
  <sheetFormatPr baseColWidth="10" defaultRowHeight="17.399999999999999"/>
  <cols>
    <col min="1" max="1" width="1.84375" customWidth="1"/>
    <col min="2" max="2" width="11.61328125" customWidth="1"/>
    <col min="3" max="3" width="6.23046875" bestFit="1" customWidth="1"/>
    <col min="4" max="15" width="4.61328125" customWidth="1"/>
  </cols>
  <sheetData>
    <row r="1" spans="2:24">
      <c r="B1" s="452"/>
      <c r="C1" s="452"/>
      <c r="D1" s="452"/>
      <c r="E1" s="452"/>
      <c r="F1" s="452"/>
      <c r="G1" s="452"/>
      <c r="H1" s="452"/>
      <c r="I1" s="452"/>
      <c r="J1" s="452"/>
      <c r="K1" s="452"/>
      <c r="L1" s="452"/>
      <c r="M1" s="452"/>
      <c r="N1" s="452"/>
    </row>
    <row r="2" spans="2:24">
      <c r="B2" s="1014" t="s">
        <v>2</v>
      </c>
      <c r="C2" s="1014"/>
      <c r="D2" s="1014"/>
      <c r="E2" s="1014"/>
      <c r="F2" s="1014"/>
      <c r="G2" s="1014"/>
      <c r="H2" s="1014"/>
      <c r="I2" s="1014"/>
      <c r="J2" s="1014"/>
      <c r="K2" s="1014"/>
      <c r="L2" s="1014"/>
      <c r="M2" s="1014"/>
      <c r="N2" s="1014"/>
      <c r="O2" s="1014"/>
    </row>
    <row r="3" spans="2:24" ht="18" customHeight="1">
      <c r="B3" s="1015" t="s">
        <v>457</v>
      </c>
      <c r="C3" s="1015"/>
      <c r="D3" s="1015"/>
      <c r="E3" s="1015"/>
      <c r="F3" s="1015"/>
      <c r="G3" s="1015"/>
      <c r="H3" s="1015"/>
      <c r="I3" s="1015"/>
      <c r="J3" s="1015"/>
      <c r="K3" s="1015"/>
      <c r="L3" s="1015"/>
      <c r="M3" s="1015"/>
      <c r="N3" s="1015"/>
      <c r="O3" s="1015"/>
    </row>
    <row r="4" spans="2:24" ht="18" customHeight="1">
      <c r="B4" s="1016" t="s">
        <v>602</v>
      </c>
      <c r="C4" s="1016"/>
      <c r="D4" s="1016"/>
      <c r="E4" s="1016"/>
      <c r="F4" s="1016"/>
      <c r="G4" s="1016"/>
      <c r="H4" s="1016"/>
      <c r="I4" s="1016"/>
      <c r="J4" s="1016"/>
      <c r="K4" s="1016"/>
      <c r="L4" s="1016"/>
      <c r="M4" s="1016"/>
      <c r="N4" s="1016"/>
      <c r="O4" s="1016"/>
    </row>
    <row r="5" spans="2:24">
      <c r="B5" s="1013"/>
      <c r="C5" s="1013"/>
      <c r="D5" s="1013"/>
      <c r="E5" s="1013"/>
      <c r="F5" s="1013"/>
      <c r="G5" s="1013"/>
      <c r="H5" s="1013"/>
      <c r="I5" s="1013"/>
      <c r="J5" s="452"/>
      <c r="K5" s="452"/>
      <c r="L5" s="452"/>
      <c r="M5" s="452"/>
      <c r="N5" s="452"/>
    </row>
    <row r="6" spans="2:24" ht="58.5" customHeight="1">
      <c r="B6" s="882" t="s">
        <v>5</v>
      </c>
      <c r="C6" s="883" t="s">
        <v>72</v>
      </c>
      <c r="D6" s="883" t="s">
        <v>9</v>
      </c>
      <c r="E6" s="883" t="s">
        <v>212</v>
      </c>
      <c r="F6" s="883" t="s">
        <v>319</v>
      </c>
      <c r="G6" s="883" t="s">
        <v>213</v>
      </c>
      <c r="H6" s="883" t="s">
        <v>320</v>
      </c>
      <c r="I6" s="883" t="s">
        <v>321</v>
      </c>
      <c r="J6" s="883" t="s">
        <v>322</v>
      </c>
      <c r="K6" s="883" t="s">
        <v>90</v>
      </c>
      <c r="L6" s="883" t="s">
        <v>323</v>
      </c>
      <c r="M6" s="883" t="s">
        <v>324</v>
      </c>
      <c r="N6" s="883" t="s">
        <v>131</v>
      </c>
      <c r="O6" s="883" t="s">
        <v>583</v>
      </c>
    </row>
    <row r="7" spans="2:24" ht="21.75" customHeight="1">
      <c r="B7" s="1248" t="s">
        <v>589</v>
      </c>
      <c r="C7" s="1248"/>
      <c r="D7" s="1248"/>
      <c r="E7" s="1248"/>
      <c r="F7" s="1248"/>
      <c r="G7" s="1248"/>
      <c r="H7" s="1248"/>
      <c r="I7" s="1248"/>
      <c r="J7" s="1248"/>
      <c r="K7" s="1248"/>
      <c r="L7" s="1248"/>
      <c r="M7" s="1248"/>
      <c r="N7" s="1248"/>
      <c r="O7" s="1248"/>
    </row>
    <row r="8" spans="2:24">
      <c r="B8" s="826" t="s">
        <v>132</v>
      </c>
      <c r="C8" s="893">
        <v>162.29</v>
      </c>
      <c r="D8" s="893">
        <v>0.27</v>
      </c>
      <c r="E8" s="893">
        <v>0.39</v>
      </c>
      <c r="F8" s="893">
        <v>0.81</v>
      </c>
      <c r="G8" s="893">
        <v>7.9000000000000001E-2</v>
      </c>
      <c r="H8" s="893">
        <v>22.6</v>
      </c>
      <c r="I8" s="893">
        <v>1.42</v>
      </c>
      <c r="J8" s="893">
        <v>3.01</v>
      </c>
      <c r="K8" s="893">
        <v>0.93</v>
      </c>
      <c r="L8" s="893">
        <v>9.9000000000000005E-2</v>
      </c>
      <c r="M8" s="893">
        <v>1.03</v>
      </c>
      <c r="N8" s="893">
        <v>109</v>
      </c>
      <c r="O8" s="893">
        <v>53.29</v>
      </c>
    </row>
    <row r="9" spans="2:24">
      <c r="B9" s="827" t="s">
        <v>6</v>
      </c>
      <c r="C9" s="893">
        <v>498.65</v>
      </c>
      <c r="D9" s="893">
        <v>0.78</v>
      </c>
      <c r="E9" s="893">
        <v>7.31</v>
      </c>
      <c r="F9" s="893">
        <v>13.18</v>
      </c>
      <c r="G9" s="893">
        <v>0.73699999999999999</v>
      </c>
      <c r="H9" s="893">
        <v>115.63</v>
      </c>
      <c r="I9" s="893">
        <v>7.4</v>
      </c>
      <c r="J9" s="893">
        <v>20.55</v>
      </c>
      <c r="K9" s="893">
        <v>7.12</v>
      </c>
      <c r="L9" s="893">
        <v>0.83199999999999996</v>
      </c>
      <c r="M9" s="893">
        <v>27.71</v>
      </c>
      <c r="N9" s="893">
        <v>148.49</v>
      </c>
      <c r="O9" s="893">
        <v>350.16</v>
      </c>
    </row>
    <row r="10" spans="2:24">
      <c r="B10" s="827" t="s">
        <v>128</v>
      </c>
      <c r="C10" s="893">
        <v>44.5</v>
      </c>
      <c r="D10" s="893">
        <v>8.0000000000000002E-3</v>
      </c>
      <c r="E10" s="893">
        <v>0.83</v>
      </c>
      <c r="F10" s="893">
        <v>0.01</v>
      </c>
      <c r="G10" s="893">
        <v>2E-3</v>
      </c>
      <c r="H10" s="893">
        <v>0</v>
      </c>
      <c r="I10" s="893">
        <v>0</v>
      </c>
      <c r="J10" s="893">
        <v>0.25</v>
      </c>
      <c r="K10" s="893">
        <v>0.92</v>
      </c>
      <c r="L10" s="893">
        <v>0</v>
      </c>
      <c r="M10" s="893">
        <v>0.4</v>
      </c>
      <c r="N10" s="893">
        <v>3.4</v>
      </c>
      <c r="O10" s="893">
        <v>41.1</v>
      </c>
    </row>
    <row r="11" spans="2:24">
      <c r="B11" s="827" t="s">
        <v>13</v>
      </c>
      <c r="C11" s="893">
        <v>490.03</v>
      </c>
      <c r="D11" s="893">
        <v>0.59</v>
      </c>
      <c r="E11" s="893">
        <v>7.6</v>
      </c>
      <c r="F11" s="893">
        <v>10.33</v>
      </c>
      <c r="G11" s="893">
        <v>0.11</v>
      </c>
      <c r="H11" s="893">
        <v>100.73</v>
      </c>
      <c r="I11" s="893">
        <v>3.45</v>
      </c>
      <c r="J11" s="893">
        <v>11</v>
      </c>
      <c r="K11" s="893">
        <v>4.41</v>
      </c>
      <c r="L11" s="893">
        <v>0.06</v>
      </c>
      <c r="M11" s="893">
        <v>21.5</v>
      </c>
      <c r="N11" s="893">
        <v>143.59</v>
      </c>
      <c r="O11" s="893">
        <v>346.44</v>
      </c>
    </row>
    <row r="12" spans="2:24">
      <c r="B12" s="827" t="s">
        <v>113</v>
      </c>
      <c r="C12" s="893">
        <v>46.19</v>
      </c>
      <c r="D12" s="893">
        <v>0.33</v>
      </c>
      <c r="E12" s="893">
        <v>0.65</v>
      </c>
      <c r="F12" s="893">
        <v>2.8</v>
      </c>
      <c r="G12" s="893">
        <v>0.65</v>
      </c>
      <c r="H12" s="893">
        <v>12</v>
      </c>
      <c r="I12" s="893">
        <v>4.0999999999999996</v>
      </c>
      <c r="J12" s="893">
        <v>9.1999999999999993</v>
      </c>
      <c r="K12" s="893">
        <v>2.92</v>
      </c>
      <c r="L12" s="893">
        <v>0.78500000000000003</v>
      </c>
      <c r="M12" s="893">
        <v>6.5</v>
      </c>
      <c r="N12" s="893">
        <v>2.8</v>
      </c>
      <c r="O12" s="893">
        <v>43.39</v>
      </c>
    </row>
    <row r="13" spans="2:24">
      <c r="B13" s="828" t="s">
        <v>134</v>
      </c>
      <c r="C13" s="893">
        <v>170.91</v>
      </c>
      <c r="D13" s="893">
        <v>0.13800000000000001</v>
      </c>
      <c r="E13" s="893">
        <v>0.28000000000000003</v>
      </c>
      <c r="F13" s="893">
        <v>0.87</v>
      </c>
      <c r="G13" s="893">
        <v>5.8000000000000003E-2</v>
      </c>
      <c r="H13" s="893">
        <v>25.5</v>
      </c>
      <c r="I13" s="893">
        <v>1.27</v>
      </c>
      <c r="J13" s="893">
        <v>3.61</v>
      </c>
      <c r="K13" s="893">
        <v>1.64</v>
      </c>
      <c r="L13" s="893">
        <v>8.5999999999999993E-2</v>
      </c>
      <c r="M13" s="893">
        <v>1.1499999999999999</v>
      </c>
      <c r="N13" s="893">
        <v>114.5</v>
      </c>
      <c r="O13" s="893">
        <v>56.41</v>
      </c>
      <c r="P13" s="314"/>
      <c r="Q13" s="314"/>
      <c r="R13" s="314"/>
      <c r="S13" s="314"/>
      <c r="T13" s="314"/>
      <c r="U13" s="314"/>
      <c r="V13" s="314"/>
      <c r="W13" s="314"/>
      <c r="X13" s="314"/>
    </row>
    <row r="14" spans="2:24" ht="18" customHeight="1">
      <c r="B14" s="1249" t="s">
        <v>590</v>
      </c>
      <c r="C14" s="1249"/>
      <c r="D14" s="1249"/>
      <c r="E14" s="1249"/>
      <c r="F14" s="1249"/>
      <c r="G14" s="1249"/>
      <c r="H14" s="1249"/>
      <c r="I14" s="1249"/>
      <c r="J14" s="1249"/>
      <c r="K14" s="1249"/>
      <c r="L14" s="1249"/>
      <c r="M14" s="1249"/>
      <c r="N14" s="1249"/>
      <c r="O14" s="1249"/>
    </row>
    <row r="15" spans="2:24">
      <c r="B15" s="826" t="s">
        <v>132</v>
      </c>
      <c r="C15" s="893">
        <v>170.91</v>
      </c>
      <c r="D15" s="893">
        <v>0.13800000000000001</v>
      </c>
      <c r="E15" s="893">
        <v>0.28000000000000003</v>
      </c>
      <c r="F15" s="893">
        <v>0.87</v>
      </c>
      <c r="G15" s="893">
        <v>5.8000000000000003E-2</v>
      </c>
      <c r="H15" s="893">
        <v>25.5</v>
      </c>
      <c r="I15" s="893">
        <v>1.27</v>
      </c>
      <c r="J15" s="893">
        <v>3.61</v>
      </c>
      <c r="K15" s="893">
        <v>1.64</v>
      </c>
      <c r="L15" s="893">
        <v>8.5999999999999993E-2</v>
      </c>
      <c r="M15" s="893">
        <v>1.1499999999999999</v>
      </c>
      <c r="N15" s="893">
        <v>114.5</v>
      </c>
      <c r="O15" s="893">
        <v>56.41</v>
      </c>
    </row>
    <row r="16" spans="2:24">
      <c r="B16" s="829" t="s">
        <v>6</v>
      </c>
      <c r="C16" s="893">
        <v>497.82</v>
      </c>
      <c r="D16" s="893">
        <v>0.78</v>
      </c>
      <c r="E16" s="893">
        <v>7.21</v>
      </c>
      <c r="F16" s="893">
        <v>13.3</v>
      </c>
      <c r="G16" s="893">
        <v>0.70299999999999996</v>
      </c>
      <c r="H16" s="893">
        <v>115</v>
      </c>
      <c r="I16" s="893">
        <v>7.5</v>
      </c>
      <c r="J16" s="893">
        <v>20.9</v>
      </c>
      <c r="K16" s="893">
        <v>6.63</v>
      </c>
      <c r="L16" s="893">
        <v>0.84</v>
      </c>
      <c r="M16" s="893">
        <v>28</v>
      </c>
      <c r="N16" s="893">
        <v>146</v>
      </c>
      <c r="O16" s="893">
        <v>351.82</v>
      </c>
    </row>
    <row r="17" spans="2:24">
      <c r="B17" s="829" t="s">
        <v>128</v>
      </c>
      <c r="C17" s="893">
        <v>44.16</v>
      </c>
      <c r="D17" s="893">
        <v>8.0000000000000002E-3</v>
      </c>
      <c r="E17" s="893">
        <v>0.9</v>
      </c>
      <c r="F17" s="893">
        <v>0.01</v>
      </c>
      <c r="G17" s="893">
        <v>2E-3</v>
      </c>
      <c r="H17" s="893">
        <v>0</v>
      </c>
      <c r="I17" s="893">
        <v>0</v>
      </c>
      <c r="J17" s="893">
        <v>0.25</v>
      </c>
      <c r="K17" s="893">
        <v>0.93</v>
      </c>
      <c r="L17" s="893">
        <v>0</v>
      </c>
      <c r="M17" s="893">
        <v>0.4</v>
      </c>
      <c r="N17" s="893">
        <v>3.4</v>
      </c>
      <c r="O17" s="893">
        <v>40.76</v>
      </c>
    </row>
    <row r="18" spans="2:24">
      <c r="B18" s="829" t="s">
        <v>13</v>
      </c>
      <c r="C18" s="893">
        <v>496.08</v>
      </c>
      <c r="D18" s="893">
        <v>0.57999999999999996</v>
      </c>
      <c r="E18" s="893">
        <v>7.55</v>
      </c>
      <c r="F18" s="893">
        <v>10.5</v>
      </c>
      <c r="G18" s="893">
        <v>0.1</v>
      </c>
      <c r="H18" s="893">
        <v>102</v>
      </c>
      <c r="I18" s="893">
        <v>3.55</v>
      </c>
      <c r="J18" s="893">
        <v>11</v>
      </c>
      <c r="K18" s="893">
        <v>4.38</v>
      </c>
      <c r="L18" s="893">
        <v>0.06</v>
      </c>
      <c r="M18" s="893">
        <v>22</v>
      </c>
      <c r="N18" s="893">
        <v>144.6</v>
      </c>
      <c r="O18" s="893">
        <v>351.48</v>
      </c>
    </row>
    <row r="19" spans="2:24">
      <c r="B19" s="829" t="s">
        <v>113</v>
      </c>
      <c r="C19" s="893">
        <v>46.91</v>
      </c>
      <c r="D19" s="893">
        <v>0.3</v>
      </c>
      <c r="E19" s="893">
        <v>0.55000000000000004</v>
      </c>
      <c r="F19" s="893">
        <v>2.6</v>
      </c>
      <c r="G19" s="893">
        <v>0.6</v>
      </c>
      <c r="H19" s="893">
        <v>12</v>
      </c>
      <c r="I19" s="893">
        <v>4</v>
      </c>
      <c r="J19" s="893">
        <v>9.6999999999999993</v>
      </c>
      <c r="K19" s="893">
        <v>3.21</v>
      </c>
      <c r="L19" s="893">
        <v>0.755</v>
      </c>
      <c r="M19" s="893">
        <v>6.5</v>
      </c>
      <c r="N19" s="893">
        <v>3.3</v>
      </c>
      <c r="O19" s="893">
        <v>43.61</v>
      </c>
    </row>
    <row r="20" spans="2:24">
      <c r="B20" s="829" t="s">
        <v>134</v>
      </c>
      <c r="C20" s="893">
        <v>172.65</v>
      </c>
      <c r="D20" s="893">
        <v>4.5999999999999999E-2</v>
      </c>
      <c r="E20" s="893">
        <v>0.28999999999999998</v>
      </c>
      <c r="F20" s="893">
        <v>1.08</v>
      </c>
      <c r="G20" s="893">
        <v>6.3E-2</v>
      </c>
      <c r="H20" s="893">
        <v>26.5</v>
      </c>
      <c r="I20" s="893">
        <v>1.22</v>
      </c>
      <c r="J20" s="893">
        <v>4.0599999999999996</v>
      </c>
      <c r="K20" s="893">
        <v>1.6</v>
      </c>
      <c r="L20" s="893">
        <v>9.0999999999999998E-2</v>
      </c>
      <c r="M20" s="893">
        <v>1.05</v>
      </c>
      <c r="N20" s="893">
        <v>116</v>
      </c>
      <c r="O20" s="893">
        <v>56.65</v>
      </c>
      <c r="P20" s="314"/>
      <c r="Q20" s="314"/>
      <c r="R20" s="314"/>
      <c r="S20" s="314"/>
      <c r="T20" s="314"/>
      <c r="U20" s="314"/>
      <c r="V20" s="314"/>
      <c r="W20" s="314"/>
      <c r="X20" s="314"/>
    </row>
    <row r="21" spans="2:24">
      <c r="B21" s="1247" t="s">
        <v>372</v>
      </c>
      <c r="C21" s="1247"/>
      <c r="D21" s="1247"/>
      <c r="E21" s="1247"/>
      <c r="F21" s="1247"/>
      <c r="G21" s="1247"/>
      <c r="H21" s="1247"/>
      <c r="I21" s="1247"/>
      <c r="J21" s="1247"/>
      <c r="K21" s="1247"/>
      <c r="L21" s="1247"/>
      <c r="M21" s="1247"/>
      <c r="N21" s="1247"/>
      <c r="O21" s="1247"/>
    </row>
    <row r="22" spans="2:24">
      <c r="B22" s="854"/>
      <c r="C22" s="854"/>
      <c r="D22" s="854"/>
      <c r="E22" s="854"/>
      <c r="F22" s="854"/>
      <c r="G22" s="854"/>
      <c r="H22" s="854"/>
      <c r="I22" s="854"/>
      <c r="J22" s="854"/>
      <c r="K22" s="854"/>
      <c r="L22" s="854"/>
      <c r="M22" s="854"/>
      <c r="N22" s="854"/>
    </row>
    <row r="23" spans="2:24">
      <c r="B23" s="314"/>
      <c r="C23" s="314"/>
      <c r="D23" s="314"/>
      <c r="E23" s="314"/>
      <c r="F23" s="314"/>
      <c r="G23" s="314"/>
      <c r="H23" s="314"/>
      <c r="I23" s="314"/>
      <c r="J23" s="314"/>
      <c r="K23" s="314"/>
      <c r="L23" s="314"/>
      <c r="M23" s="314"/>
      <c r="N23" s="314"/>
      <c r="O23" s="314"/>
    </row>
    <row r="24" spans="2:24">
      <c r="B24" s="314"/>
      <c r="C24" s="314"/>
      <c r="D24" s="314"/>
      <c r="E24" s="314"/>
      <c r="F24" s="314"/>
      <c r="G24" s="314"/>
      <c r="H24" s="314"/>
      <c r="I24" s="314"/>
      <c r="J24" s="314"/>
      <c r="K24" s="314"/>
      <c r="L24" s="314"/>
      <c r="M24" s="314"/>
      <c r="N24" s="314"/>
      <c r="O24" s="314"/>
    </row>
    <row r="25" spans="2:24">
      <c r="B25" s="314"/>
      <c r="C25" s="558"/>
      <c r="D25" s="314"/>
      <c r="E25" s="314"/>
      <c r="F25" s="314"/>
      <c r="G25" s="314"/>
      <c r="H25" s="314"/>
      <c r="I25" s="314"/>
      <c r="J25" s="314"/>
      <c r="K25" s="314"/>
      <c r="L25" s="314"/>
      <c r="M25" s="314"/>
      <c r="N25" s="314"/>
      <c r="O25" s="314"/>
    </row>
    <row r="26" spans="2:24">
      <c r="B26" s="314"/>
      <c r="C26" s="314"/>
      <c r="D26" s="314"/>
      <c r="E26" s="314"/>
      <c r="F26" s="314"/>
      <c r="G26" s="314"/>
      <c r="H26" s="314"/>
      <c r="I26" s="314"/>
      <c r="J26" s="314"/>
      <c r="K26" s="314"/>
      <c r="L26" s="314"/>
      <c r="M26" s="314"/>
      <c r="N26" s="314"/>
      <c r="O26" s="314"/>
    </row>
    <row r="27" spans="2:24">
      <c r="B27" s="314"/>
      <c r="C27" s="314"/>
      <c r="D27" s="314"/>
      <c r="E27" s="314"/>
      <c r="F27" s="314"/>
      <c r="G27" s="314"/>
      <c r="H27" s="314"/>
      <c r="I27" s="314"/>
      <c r="J27" s="314"/>
      <c r="K27" s="314"/>
      <c r="L27" s="314"/>
      <c r="M27" s="314"/>
      <c r="N27" s="314"/>
      <c r="O27" s="314"/>
    </row>
    <row r="28" spans="2:24">
      <c r="B28" s="314"/>
      <c r="C28" s="314"/>
      <c r="D28" s="314"/>
      <c r="E28" s="314"/>
      <c r="F28" s="314"/>
      <c r="G28" s="314"/>
      <c r="H28" s="314"/>
      <c r="I28" s="314"/>
      <c r="J28" s="314"/>
      <c r="K28" s="314"/>
      <c r="L28" s="314"/>
      <c r="M28" s="314"/>
      <c r="N28" s="314"/>
      <c r="O28" s="314"/>
    </row>
    <row r="29" spans="2:24">
      <c r="B29" s="314"/>
      <c r="C29" s="314"/>
      <c r="D29" s="314"/>
      <c r="E29" s="314"/>
      <c r="F29" s="314"/>
      <c r="G29" s="314"/>
      <c r="H29" s="314"/>
      <c r="I29" s="314"/>
      <c r="J29" s="314"/>
      <c r="K29" s="314"/>
      <c r="L29" s="314"/>
      <c r="M29" s="314"/>
      <c r="N29" s="314"/>
      <c r="O29" s="314"/>
    </row>
    <row r="30" spans="2:24">
      <c r="B30" s="314"/>
      <c r="C30" s="314"/>
      <c r="D30" s="314"/>
      <c r="E30" s="314"/>
      <c r="F30" s="314"/>
      <c r="G30" s="314"/>
      <c r="H30" s="314"/>
      <c r="I30" s="314"/>
      <c r="J30" s="314"/>
      <c r="K30" s="314"/>
      <c r="L30" s="314"/>
      <c r="M30" s="314"/>
      <c r="N30" s="314"/>
      <c r="O30" s="314"/>
    </row>
    <row r="31" spans="2:24">
      <c r="B31" s="314"/>
      <c r="C31" s="314"/>
      <c r="D31" s="314"/>
      <c r="E31" s="314"/>
      <c r="F31" s="314"/>
      <c r="G31" s="314"/>
      <c r="H31" s="314"/>
      <c r="I31" s="314"/>
      <c r="J31" s="314"/>
      <c r="K31" s="314"/>
      <c r="L31" s="314"/>
      <c r="M31" s="314"/>
      <c r="N31" s="314"/>
      <c r="O31" s="314"/>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8" orientation="portrait" r:id="rId1"/>
  <headerFooter>
    <oddFooter>&amp;C&amp;11&amp;A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59999389629810485"/>
  </sheetPr>
  <dimension ref="B1:O17"/>
  <sheetViews>
    <sheetView zoomScaleNormal="100" workbookViewId="0">
      <selection activeCell="E16" sqref="E16"/>
    </sheetView>
  </sheetViews>
  <sheetFormatPr baseColWidth="10" defaultColWidth="10.921875" defaultRowHeight="13.2"/>
  <cols>
    <col min="1" max="1" width="0.921875" style="81" customWidth="1"/>
    <col min="2" max="2" width="15.61328125" style="81" customWidth="1"/>
    <col min="3" max="3" width="12.3828125" style="81" customWidth="1"/>
    <col min="4" max="5" width="15.61328125" style="81" customWidth="1"/>
    <col min="6" max="6" width="2.61328125" style="81" customWidth="1"/>
    <col min="7" max="7" width="6.69140625" style="81" customWidth="1"/>
    <col min="8" max="8" width="7" style="81" customWidth="1"/>
    <col min="9" max="16384" width="10.921875" style="81"/>
  </cols>
  <sheetData>
    <row r="1" spans="2:15" s="30" customFormat="1" ht="15" customHeight="1">
      <c r="B1" s="1014" t="s">
        <v>45</v>
      </c>
      <c r="C1" s="1014"/>
      <c r="D1" s="1014"/>
      <c r="E1" s="1014"/>
    </row>
    <row r="2" spans="2:15" s="30" customFormat="1" ht="15" customHeight="1">
      <c r="B2" s="31"/>
      <c r="C2" s="31"/>
      <c r="D2" s="31"/>
      <c r="E2" s="31"/>
    </row>
    <row r="3" spans="2:15" s="30" customFormat="1" ht="18.600000000000001" customHeight="1">
      <c r="B3" s="1015" t="s">
        <v>458</v>
      </c>
      <c r="C3" s="1015"/>
      <c r="D3" s="1015"/>
      <c r="E3" s="1015"/>
    </row>
    <row r="4" spans="2:15" s="30" customFormat="1" ht="15" customHeight="1">
      <c r="B4" s="1014" t="s">
        <v>485</v>
      </c>
      <c r="C4" s="1014"/>
      <c r="D4" s="1014"/>
      <c r="E4" s="1014"/>
    </row>
    <row r="5" spans="2:15" s="30" customFormat="1" ht="27.75" customHeight="1">
      <c r="B5" s="315" t="s">
        <v>11</v>
      </c>
      <c r="C5" s="316" t="s">
        <v>109</v>
      </c>
      <c r="D5" s="316" t="s">
        <v>112</v>
      </c>
      <c r="E5" s="316" t="s">
        <v>325</v>
      </c>
      <c r="G5" s="443"/>
    </row>
    <row r="6" spans="2:15" s="30" customFormat="1" ht="18" customHeight="1">
      <c r="B6" s="109" t="s">
        <v>67</v>
      </c>
      <c r="C6" s="853">
        <v>23.68</v>
      </c>
      <c r="D6" s="853">
        <v>127.3112</v>
      </c>
      <c r="E6" s="852">
        <f t="shared" ref="E6:E11" si="0">D6/C6*10</f>
        <v>53.763175675675676</v>
      </c>
      <c r="G6" s="444"/>
      <c r="H6" s="444"/>
    </row>
    <row r="7" spans="2:15" s="30" customFormat="1" ht="18" customHeight="1">
      <c r="B7" s="109" t="s">
        <v>68</v>
      </c>
      <c r="C7" s="853">
        <v>24.527000000000001</v>
      </c>
      <c r="D7" s="853">
        <v>94.672499999999999</v>
      </c>
      <c r="E7" s="852">
        <f t="shared" si="0"/>
        <v>38.599298732009622</v>
      </c>
      <c r="G7" s="444"/>
      <c r="H7" s="444"/>
    </row>
    <row r="8" spans="2:15" s="30" customFormat="1" ht="18" customHeight="1">
      <c r="B8" s="109" t="s">
        <v>69</v>
      </c>
      <c r="C8" s="853">
        <v>25.120999999999999</v>
      </c>
      <c r="D8" s="853">
        <v>130.375</v>
      </c>
      <c r="E8" s="852">
        <f t="shared" si="0"/>
        <v>51.898809760757928</v>
      </c>
      <c r="G8" s="444"/>
      <c r="H8" s="444"/>
    </row>
    <row r="9" spans="2:15" s="30" customFormat="1" ht="18" customHeight="1">
      <c r="B9" s="109" t="s">
        <v>63</v>
      </c>
      <c r="C9" s="853">
        <v>23.991</v>
      </c>
      <c r="D9" s="853">
        <v>149.78790000000001</v>
      </c>
      <c r="E9" s="852">
        <f t="shared" si="0"/>
        <v>62.435038139302243</v>
      </c>
      <c r="G9" s="444"/>
      <c r="H9" s="444"/>
      <c r="I9" s="31"/>
    </row>
    <row r="10" spans="2:15" s="30" customFormat="1" ht="18" customHeight="1">
      <c r="B10" s="109" t="s">
        <v>65</v>
      </c>
      <c r="C10" s="853">
        <v>21</v>
      </c>
      <c r="D10" s="853">
        <v>130.3073</v>
      </c>
      <c r="E10" s="852">
        <f t="shared" si="0"/>
        <v>62.051095238095243</v>
      </c>
      <c r="G10" s="445"/>
      <c r="H10" s="445"/>
      <c r="I10" s="203"/>
      <c r="J10" s="342"/>
      <c r="K10" s="342"/>
      <c r="L10" s="342"/>
      <c r="M10" s="342"/>
      <c r="N10" s="342"/>
      <c r="O10" s="342"/>
    </row>
    <row r="11" spans="2:15" ht="18" customHeight="1">
      <c r="B11" s="109" t="s">
        <v>70</v>
      </c>
      <c r="C11" s="853">
        <v>22.398</v>
      </c>
      <c r="D11" s="853">
        <v>134.88432</v>
      </c>
      <c r="E11" s="852">
        <f t="shared" si="0"/>
        <v>60.221591213501206</v>
      </c>
      <c r="F11" s="51"/>
      <c r="G11" s="445"/>
      <c r="H11" s="445"/>
      <c r="I11" s="53"/>
      <c r="J11" s="318"/>
      <c r="K11" s="318"/>
      <c r="L11" s="446"/>
      <c r="M11" s="53"/>
      <c r="N11" s="341"/>
      <c r="O11" s="341"/>
    </row>
    <row r="12" spans="2:15" ht="18" customHeight="1">
      <c r="B12" s="109" t="s">
        <v>111</v>
      </c>
      <c r="C12" s="853">
        <v>23.713999999999999</v>
      </c>
      <c r="D12" s="853">
        <f>C12*E12/10</f>
        <v>163.6266</v>
      </c>
      <c r="E12" s="852">
        <v>69</v>
      </c>
      <c r="F12" s="51"/>
      <c r="G12" s="445"/>
      <c r="H12" s="447"/>
      <c r="I12" s="448"/>
      <c r="J12" s="449"/>
      <c r="K12" s="449"/>
      <c r="L12" s="446"/>
      <c r="M12" s="53"/>
      <c r="N12" s="341"/>
      <c r="O12" s="341"/>
    </row>
    <row r="13" spans="2:15" ht="18" customHeight="1">
      <c r="B13" s="109" t="s">
        <v>163</v>
      </c>
      <c r="C13" s="853">
        <v>26.54</v>
      </c>
      <c r="D13" s="853">
        <v>174.083</v>
      </c>
      <c r="E13" s="852">
        <f>D13/C13*10</f>
        <v>65.592690278824421</v>
      </c>
      <c r="F13" s="51"/>
      <c r="G13" s="445"/>
      <c r="H13" s="445"/>
      <c r="I13" s="53"/>
      <c r="J13" s="318"/>
      <c r="K13" s="318"/>
      <c r="L13" s="446"/>
      <c r="M13" s="53"/>
      <c r="N13" s="341"/>
      <c r="O13" s="341"/>
    </row>
    <row r="14" spans="2:15" ht="18" customHeight="1">
      <c r="B14" s="109" t="s">
        <v>381</v>
      </c>
      <c r="C14" s="853">
        <v>20.937000000000001</v>
      </c>
      <c r="D14" s="853">
        <v>131.27499</v>
      </c>
      <c r="E14" s="852">
        <v>61.1</v>
      </c>
      <c r="F14" s="51"/>
      <c r="G14" s="445"/>
      <c r="H14" s="445"/>
      <c r="I14" s="53"/>
      <c r="J14" s="318"/>
      <c r="K14" s="318"/>
      <c r="L14" s="446"/>
      <c r="M14" s="53"/>
      <c r="N14" s="341"/>
      <c r="O14" s="341"/>
    </row>
    <row r="15" spans="2:15" ht="18" customHeight="1">
      <c r="B15" s="109" t="s">
        <v>480</v>
      </c>
      <c r="C15" s="853">
        <v>29.521999999999998</v>
      </c>
      <c r="D15" s="853">
        <v>192.80799999999999</v>
      </c>
      <c r="E15" s="852">
        <v>65.309938351060225</v>
      </c>
      <c r="F15" s="51"/>
      <c r="G15" s="445"/>
      <c r="H15" s="445"/>
      <c r="I15" s="53"/>
      <c r="J15" s="318"/>
      <c r="K15" s="318"/>
      <c r="L15" s="446"/>
      <c r="M15" s="53"/>
      <c r="N15" s="341"/>
      <c r="O15" s="341"/>
    </row>
    <row r="16" spans="2:15" ht="18" customHeight="1">
      <c r="B16" s="109" t="s">
        <v>543</v>
      </c>
      <c r="C16" s="853">
        <v>26.242000000000001</v>
      </c>
      <c r="D16" s="853">
        <v>174.8972</v>
      </c>
      <c r="E16" s="852">
        <f>D16/C16*10</f>
        <v>66.647816477402642</v>
      </c>
      <c r="F16" s="51"/>
      <c r="G16" s="450"/>
      <c r="H16" s="341"/>
      <c r="I16" s="572"/>
      <c r="J16" s="318"/>
      <c r="K16" s="318"/>
      <c r="L16" s="446"/>
      <c r="M16" s="53"/>
      <c r="N16" s="341"/>
      <c r="O16" s="341"/>
    </row>
    <row r="17" spans="2:15" ht="39" customHeight="1">
      <c r="B17" s="1178" t="s">
        <v>544</v>
      </c>
      <c r="C17" s="1178"/>
      <c r="D17" s="1178"/>
      <c r="E17" s="1178"/>
      <c r="F17" s="61"/>
      <c r="G17" s="61"/>
      <c r="H17" s="61"/>
      <c r="I17" s="451"/>
      <c r="J17" s="451"/>
      <c r="K17" s="451"/>
      <c r="L17" s="451"/>
      <c r="M17" s="341"/>
      <c r="N17" s="341"/>
      <c r="O17" s="341"/>
    </row>
  </sheetData>
  <mergeCells count="4">
    <mergeCell ref="B1:E1"/>
    <mergeCell ref="B3:E3"/>
    <mergeCell ref="B4:E4"/>
    <mergeCell ref="B17:E17"/>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59999389629810485"/>
    <pageSetUpPr fitToPage="1"/>
  </sheetPr>
  <dimension ref="B1:N26"/>
  <sheetViews>
    <sheetView zoomScaleNormal="100" zoomScaleSheetLayoutView="50" workbookViewId="0">
      <selection sqref="A1:G19"/>
    </sheetView>
  </sheetViews>
  <sheetFormatPr baseColWidth="10" defaultColWidth="10.921875" defaultRowHeight="13.2"/>
  <cols>
    <col min="1" max="1" width="0.921875" style="81" customWidth="1"/>
    <col min="2" max="2" width="12.53515625" style="81" customWidth="1"/>
    <col min="3" max="3" width="13.61328125" style="81" customWidth="1"/>
    <col min="4" max="5" width="11.4609375" style="81" customWidth="1"/>
    <col min="6" max="6" width="13.07421875" style="81" customWidth="1"/>
    <col min="7" max="7" width="1.53515625" style="81" customWidth="1"/>
    <col min="8" max="8" width="6.69140625" style="81" customWidth="1"/>
    <col min="9" max="9" width="7" style="81" customWidth="1"/>
    <col min="10" max="16384" width="10.921875" style="81"/>
  </cols>
  <sheetData>
    <row r="1" spans="2:14" s="30" customFormat="1" ht="15" customHeight="1">
      <c r="B1" s="1014" t="s">
        <v>3</v>
      </c>
      <c r="C1" s="1014"/>
      <c r="D1" s="1014"/>
      <c r="E1" s="1014"/>
      <c r="F1" s="1014"/>
    </row>
    <row r="2" spans="2:14" s="30" customFormat="1" ht="28.5" customHeight="1">
      <c r="B2" s="1015" t="s">
        <v>265</v>
      </c>
      <c r="C2" s="1014"/>
      <c r="D2" s="1014"/>
      <c r="E2" s="1014"/>
      <c r="F2" s="1014"/>
    </row>
    <row r="3" spans="2:14" s="30" customFormat="1" ht="15" customHeight="1">
      <c r="B3" s="1014" t="s">
        <v>559</v>
      </c>
      <c r="C3" s="1014"/>
      <c r="D3" s="1014"/>
      <c r="E3" s="1014"/>
      <c r="F3" s="1014"/>
      <c r="I3" s="342"/>
      <c r="J3" s="342"/>
      <c r="K3" s="342"/>
      <c r="L3" s="342"/>
      <c r="M3" s="342"/>
      <c r="N3" s="342"/>
    </row>
    <row r="4" spans="2:14" s="30" customFormat="1" ht="15" customHeight="1">
      <c r="B4" s="67"/>
      <c r="C4" s="67"/>
      <c r="D4" s="67"/>
      <c r="E4" s="67"/>
      <c r="F4" s="67"/>
      <c r="I4" s="342"/>
      <c r="J4" s="342"/>
      <c r="K4" s="342"/>
      <c r="L4" s="342"/>
      <c r="M4" s="342"/>
      <c r="N4" s="342"/>
    </row>
    <row r="5" spans="2:14" s="30" customFormat="1" ht="27.75" customHeight="1">
      <c r="B5" s="315" t="s">
        <v>11</v>
      </c>
      <c r="C5" s="315" t="s">
        <v>12</v>
      </c>
      <c r="D5" s="316" t="s">
        <v>32</v>
      </c>
      <c r="E5" s="316" t="s">
        <v>30</v>
      </c>
      <c r="F5" s="316" t="s">
        <v>31</v>
      </c>
      <c r="I5" s="203"/>
      <c r="J5" s="203"/>
      <c r="K5" s="203"/>
      <c r="L5" s="342"/>
      <c r="M5" s="342"/>
      <c r="N5" s="342"/>
    </row>
    <row r="6" spans="2:14" ht="16.5" customHeight="1">
      <c r="B6" s="1176" t="s">
        <v>378</v>
      </c>
      <c r="C6" s="327" t="s">
        <v>185</v>
      </c>
      <c r="D6" s="671">
        <v>22332</v>
      </c>
      <c r="E6" s="671">
        <v>148507.79999999999</v>
      </c>
      <c r="F6" s="672">
        <f>E6/D6*10</f>
        <v>66.5</v>
      </c>
      <c r="G6" s="51"/>
      <c r="H6" s="339"/>
      <c r="I6" s="667"/>
      <c r="J6" s="53"/>
      <c r="K6" s="318"/>
      <c r="L6" s="318"/>
      <c r="M6" s="446"/>
      <c r="N6" s="53"/>
    </row>
    <row r="7" spans="2:14" ht="16.5" customHeight="1">
      <c r="B7" s="1176"/>
      <c r="C7" s="327" t="s">
        <v>186</v>
      </c>
      <c r="D7" s="671">
        <v>4208</v>
      </c>
      <c r="E7" s="671">
        <v>25500.5</v>
      </c>
      <c r="F7" s="672">
        <f>E7/D7*10</f>
        <v>60.600047528517109</v>
      </c>
      <c r="G7" s="51"/>
      <c r="H7" s="339"/>
      <c r="I7" s="667"/>
      <c r="J7" s="53"/>
      <c r="K7" s="318"/>
      <c r="L7" s="318"/>
      <c r="M7" s="446"/>
      <c r="N7" s="53"/>
    </row>
    <row r="8" spans="2:14" ht="16.5" customHeight="1">
      <c r="B8" s="1176"/>
      <c r="C8" s="327" t="s">
        <v>7</v>
      </c>
      <c r="D8" s="673">
        <f>SUM(D6:D7)</f>
        <v>26540</v>
      </c>
      <c r="E8" s="673">
        <f>SUM(E6:E7)</f>
        <v>174008.3</v>
      </c>
      <c r="F8" s="674">
        <f>E8/D8*10</f>
        <v>65.564544084400907</v>
      </c>
      <c r="G8" s="51"/>
      <c r="H8" s="339"/>
      <c r="I8" s="668"/>
      <c r="J8" s="53"/>
      <c r="K8" s="318"/>
      <c r="L8" s="318"/>
      <c r="M8" s="446"/>
      <c r="N8" s="53"/>
    </row>
    <row r="9" spans="2:14" ht="16.5" customHeight="1">
      <c r="B9" s="1251" t="s">
        <v>381</v>
      </c>
      <c r="C9" s="327" t="s">
        <v>185</v>
      </c>
      <c r="D9" s="673">
        <v>17395</v>
      </c>
      <c r="E9" s="671">
        <f>D9*F9/10</f>
        <v>111501.95</v>
      </c>
      <c r="F9" s="674">
        <v>64.099999999999994</v>
      </c>
      <c r="G9" s="51"/>
      <c r="H9" s="339"/>
      <c r="I9" s="668"/>
      <c r="J9" s="53"/>
      <c r="K9" s="318"/>
      <c r="L9" s="318"/>
      <c r="M9" s="446"/>
      <c r="N9" s="53"/>
    </row>
    <row r="10" spans="2:14" ht="16.5" customHeight="1">
      <c r="B10" s="1251"/>
      <c r="C10" s="327" t="s">
        <v>186</v>
      </c>
      <c r="D10" s="673">
        <v>3542</v>
      </c>
      <c r="E10" s="671">
        <f>D10*F10/10</f>
        <v>16364.040000000003</v>
      </c>
      <c r="F10" s="674">
        <v>46.2</v>
      </c>
      <c r="G10" s="51"/>
      <c r="H10" s="339"/>
      <c r="I10" s="668"/>
      <c r="J10" s="678"/>
      <c r="K10" s="667"/>
      <c r="L10" s="318"/>
      <c r="M10" s="446"/>
      <c r="N10" s="53"/>
    </row>
    <row r="11" spans="2:14" ht="16.5" customHeight="1">
      <c r="B11" s="1251"/>
      <c r="C11" s="327" t="s">
        <v>7</v>
      </c>
      <c r="D11" s="673">
        <f>SUM(D9:D10)</f>
        <v>20937</v>
      </c>
      <c r="E11" s="673">
        <f>E9+E10</f>
        <v>127865.99</v>
      </c>
      <c r="F11" s="674">
        <f>E11/D11*10</f>
        <v>61.071782012704787</v>
      </c>
      <c r="G11" s="51"/>
      <c r="H11" s="681"/>
      <c r="I11" s="685"/>
      <c r="J11" s="681"/>
      <c r="K11" s="318"/>
      <c r="L11" s="318"/>
      <c r="M11" s="446"/>
      <c r="N11" s="53"/>
    </row>
    <row r="12" spans="2:14" ht="16.5" customHeight="1">
      <c r="B12" s="1251" t="s">
        <v>472</v>
      </c>
      <c r="C12" s="327" t="s">
        <v>185</v>
      </c>
      <c r="D12" s="673">
        <v>27885</v>
      </c>
      <c r="E12" s="671">
        <f>1815355/10</f>
        <v>181535.5</v>
      </c>
      <c r="F12" s="674">
        <f>+E12*10/D12</f>
        <v>65.101488255334402</v>
      </c>
      <c r="G12" s="51"/>
      <c r="H12" s="339"/>
      <c r="I12" s="668"/>
      <c r="J12" s="53"/>
      <c r="K12" s="318"/>
      <c r="L12" s="318"/>
      <c r="M12" s="446"/>
      <c r="N12" s="53"/>
    </row>
    <row r="13" spans="2:14" ht="16.5" customHeight="1">
      <c r="B13" s="1251"/>
      <c r="C13" s="327" t="s">
        <v>186</v>
      </c>
      <c r="D13" s="673">
        <v>1637</v>
      </c>
      <c r="E13" s="671">
        <f>112725/10</f>
        <v>11272.5</v>
      </c>
      <c r="F13" s="674">
        <f>+E13*10/D13</f>
        <v>68.860720830788026</v>
      </c>
      <c r="G13" s="51"/>
      <c r="H13" s="339"/>
      <c r="I13" s="668"/>
      <c r="J13" s="666"/>
      <c r="K13" s="318"/>
      <c r="L13" s="318"/>
      <c r="M13" s="446"/>
      <c r="N13" s="53"/>
    </row>
    <row r="14" spans="2:14" ht="16.5" customHeight="1">
      <c r="B14" s="1251"/>
      <c r="C14" s="327" t="s">
        <v>7</v>
      </c>
      <c r="D14" s="673">
        <f>+D12+D13</f>
        <v>29522</v>
      </c>
      <c r="E14" s="673">
        <f>+E12+E13</f>
        <v>192808</v>
      </c>
      <c r="F14" s="674">
        <f>+E14*10/D14</f>
        <v>65.309938351060225</v>
      </c>
      <c r="G14" s="51"/>
      <c r="H14" s="683"/>
      <c r="I14" s="685"/>
      <c r="J14" s="684"/>
      <c r="K14" s="318"/>
      <c r="L14" s="318"/>
      <c r="M14" s="446"/>
      <c r="N14" s="53"/>
    </row>
    <row r="15" spans="2:14" ht="16.5" customHeight="1">
      <c r="B15" s="1251" t="s">
        <v>551</v>
      </c>
      <c r="C15" s="327" t="s">
        <v>185</v>
      </c>
      <c r="D15" s="673">
        <v>23083</v>
      </c>
      <c r="E15" s="673">
        <v>154923.79999999999</v>
      </c>
      <c r="F15" s="674">
        <f>E15/D15*10</f>
        <v>67.115972793830963</v>
      </c>
      <c r="G15" s="51"/>
      <c r="H15" s="683"/>
      <c r="I15" s="685"/>
      <c r="J15" s="684"/>
      <c r="K15" s="318"/>
      <c r="L15" s="318"/>
      <c r="M15" s="446"/>
      <c r="N15" s="53"/>
    </row>
    <row r="16" spans="2:14" ht="16.5" customHeight="1">
      <c r="B16" s="1251"/>
      <c r="C16" s="327" t="s">
        <v>510</v>
      </c>
      <c r="D16" s="673">
        <v>3159</v>
      </c>
      <c r="E16" s="673">
        <v>19973.400000000001</v>
      </c>
      <c r="F16" s="674">
        <f>E16/D16*10</f>
        <v>63.226970560303897</v>
      </c>
      <c r="G16" s="51"/>
      <c r="H16" s="683"/>
      <c r="I16" s="685"/>
      <c r="J16" s="684"/>
      <c r="K16" s="318"/>
      <c r="L16" s="318"/>
      <c r="M16" s="446"/>
      <c r="N16" s="53"/>
    </row>
    <row r="17" spans="2:14" ht="16.5" customHeight="1">
      <c r="B17" s="1251"/>
      <c r="C17" s="327" t="s">
        <v>7</v>
      </c>
      <c r="D17" s="673">
        <v>26242</v>
      </c>
      <c r="E17" s="673">
        <v>174897.2</v>
      </c>
      <c r="F17" s="674">
        <v>66.599999999999994</v>
      </c>
      <c r="G17" s="51"/>
      <c r="H17" s="683"/>
      <c r="I17" s="685"/>
      <c r="J17" s="684"/>
      <c r="K17" s="318"/>
      <c r="L17" s="318"/>
      <c r="M17" s="446"/>
      <c r="N17" s="53"/>
    </row>
    <row r="18" spans="2:14" ht="36" customHeight="1">
      <c r="B18" s="1250" t="s">
        <v>591</v>
      </c>
      <c r="C18" s="1250"/>
      <c r="D18" s="1250"/>
      <c r="E18" s="1250"/>
      <c r="F18" s="1250"/>
    </row>
    <row r="19" spans="2:14" ht="13.8">
      <c r="B19" s="841"/>
    </row>
    <row r="20" spans="2:14" ht="17.399999999999999">
      <c r="B20" s="841"/>
      <c r="D20" s="895"/>
    </row>
    <row r="21" spans="2:14" ht="17.399999999999999">
      <c r="B21" s="841"/>
      <c r="D21" s="895"/>
      <c r="E21" s="732"/>
      <c r="F21" s="670"/>
    </row>
    <row r="22" spans="2:14" ht="13.8">
      <c r="B22" s="841"/>
      <c r="E22" s="669"/>
      <c r="F22" s="670"/>
    </row>
    <row r="23" spans="2:14">
      <c r="F23" s="670"/>
    </row>
    <row r="24" spans="2:14">
      <c r="F24" s="670"/>
    </row>
    <row r="25" spans="2:14">
      <c r="F25" s="670"/>
    </row>
    <row r="26" spans="2:14">
      <c r="F26" s="670"/>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&amp;C&amp;11&amp;A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59999389629810485"/>
    <pageSetUpPr fitToPage="1"/>
  </sheetPr>
  <dimension ref="B1:F16"/>
  <sheetViews>
    <sheetView zoomScaleNormal="100" workbookViewId="0">
      <selection activeCell="G25" sqref="G25"/>
    </sheetView>
  </sheetViews>
  <sheetFormatPr baseColWidth="10" defaultRowHeight="17.399999999999999"/>
  <cols>
    <col min="1" max="1" width="0.69140625" customWidth="1"/>
    <col min="2" max="2" width="23" customWidth="1"/>
    <col min="3" max="5" width="10.23046875" customWidth="1"/>
    <col min="6" max="6" width="2" customWidth="1"/>
  </cols>
  <sheetData>
    <row r="1" spans="2:6">
      <c r="B1" s="1014" t="s">
        <v>37</v>
      </c>
      <c r="C1" s="1014"/>
      <c r="D1" s="1014"/>
      <c r="E1" s="1014"/>
      <c r="F1" s="31"/>
    </row>
    <row r="2" spans="2:6">
      <c r="B2" s="1050" t="s">
        <v>572</v>
      </c>
      <c r="C2" s="1051"/>
      <c r="D2" s="1051"/>
      <c r="E2" s="1051"/>
    </row>
    <row r="3" spans="2:6">
      <c r="B3" s="1182" t="s">
        <v>487</v>
      </c>
      <c r="C3" s="1052"/>
      <c r="D3" s="1052"/>
      <c r="E3" s="1052"/>
    </row>
    <row r="4" spans="2:6">
      <c r="B4" s="1183" t="s">
        <v>488</v>
      </c>
      <c r="C4" s="1183"/>
      <c r="D4" s="1183"/>
      <c r="E4" s="1183"/>
    </row>
    <row r="5" spans="2:6" ht="17.399999999999999" customHeight="1"/>
    <row r="6" spans="2:6">
      <c r="B6" s="1034" t="s">
        <v>12</v>
      </c>
      <c r="C6" s="1034"/>
      <c r="D6" s="1188" t="s">
        <v>185</v>
      </c>
      <c r="E6" s="1188"/>
    </row>
    <row r="7" spans="2:6" ht="18.600000000000001" customHeight="1">
      <c r="B7" s="1034" t="s">
        <v>221</v>
      </c>
      <c r="C7" s="1034"/>
      <c r="D7" s="1188">
        <v>70</v>
      </c>
      <c r="E7" s="1188"/>
    </row>
    <row r="8" spans="2:6" ht="21" customHeight="1">
      <c r="B8" s="1034" t="s">
        <v>326</v>
      </c>
      <c r="C8" s="1034"/>
      <c r="D8" s="1188" t="s">
        <v>223</v>
      </c>
      <c r="E8" s="1188"/>
    </row>
    <row r="9" spans="2:6">
      <c r="B9" s="1181" t="s">
        <v>99</v>
      </c>
      <c r="C9" s="1181"/>
      <c r="D9" s="1252">
        <v>124000</v>
      </c>
      <c r="E9" s="1252"/>
    </row>
    <row r="10" spans="2:6">
      <c r="B10" s="1181" t="s">
        <v>100</v>
      </c>
      <c r="C10" s="1181"/>
      <c r="D10" s="1252">
        <v>305000</v>
      </c>
      <c r="E10" s="1252"/>
    </row>
    <row r="11" spans="2:6">
      <c r="B11" s="1181" t="s">
        <v>73</v>
      </c>
      <c r="C11" s="1181"/>
      <c r="D11" s="1252">
        <v>440355</v>
      </c>
      <c r="E11" s="1252"/>
    </row>
    <row r="12" spans="2:6">
      <c r="B12" s="1189" t="s">
        <v>327</v>
      </c>
      <c r="C12" s="1189"/>
      <c r="D12" s="1252">
        <f>SUM(43468+419121)</f>
        <v>462589</v>
      </c>
      <c r="E12" s="1252"/>
    </row>
    <row r="13" spans="2:6">
      <c r="B13" s="1181" t="s">
        <v>101</v>
      </c>
      <c r="C13" s="1181"/>
      <c r="D13" s="1252">
        <f>SUM(D9:E12)</f>
        <v>1331944</v>
      </c>
      <c r="E13" s="1252"/>
    </row>
    <row r="14" spans="2:6" ht="25.5" customHeight="1">
      <c r="B14" s="1046" t="s">
        <v>179</v>
      </c>
      <c r="C14" s="1046"/>
      <c r="D14" s="1046"/>
      <c r="E14" s="1046"/>
    </row>
    <row r="15" spans="2:6" ht="22.5" customHeight="1">
      <c r="B15" s="1254" t="s">
        <v>573</v>
      </c>
      <c r="C15" s="1255"/>
      <c r="D15" s="1255"/>
      <c r="E15" s="1256"/>
    </row>
    <row r="16" spans="2:6" ht="14.25" customHeight="1">
      <c r="B16" s="1253"/>
      <c r="C16" s="1253"/>
      <c r="D16" s="1253"/>
      <c r="E16" s="1253"/>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scale="97" orientation="portrait" r:id="rId1"/>
  <headerFooter>
    <oddFooter>&amp;C&amp;11&amp;A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59999389629810485"/>
    <pageSetUpPr fitToPage="1"/>
  </sheetPr>
  <dimension ref="B1:O48"/>
  <sheetViews>
    <sheetView zoomScaleNormal="100" workbookViewId="0">
      <selection sqref="A1:H37"/>
    </sheetView>
  </sheetViews>
  <sheetFormatPr baseColWidth="10" defaultColWidth="9.61328125" defaultRowHeight="11.4"/>
  <cols>
    <col min="1" max="1" width="1.23046875" style="1" customWidth="1"/>
    <col min="2" max="2" width="7.61328125" style="1" customWidth="1"/>
    <col min="3" max="7" width="11" style="1" customWidth="1"/>
    <col min="8" max="8" width="2.07421875" style="1" customWidth="1"/>
    <col min="9" max="9" width="6.4609375" style="1" bestFit="1" customWidth="1"/>
    <col min="10" max="10" width="10.3828125" style="1" bestFit="1" customWidth="1"/>
    <col min="11" max="11" width="7.53515625" style="1" customWidth="1"/>
    <col min="12" max="15" width="9.61328125" style="2"/>
    <col min="16" max="16384" width="9.61328125" style="1"/>
  </cols>
  <sheetData>
    <row r="1" spans="2:15" s="24" customFormat="1" ht="18" customHeight="1">
      <c r="B1" s="1199" t="s">
        <v>75</v>
      </c>
      <c r="C1" s="1199"/>
      <c r="D1" s="1199"/>
      <c r="E1" s="1199"/>
      <c r="F1" s="1199"/>
      <c r="G1" s="1199"/>
      <c r="L1" s="33"/>
      <c r="M1" s="33"/>
      <c r="N1" s="33"/>
      <c r="O1" s="33"/>
    </row>
    <row r="2" spans="2:15" s="24" customFormat="1" ht="13.2">
      <c r="L2" s="33"/>
      <c r="M2" s="33"/>
      <c r="N2" s="33"/>
      <c r="O2" s="33"/>
    </row>
    <row r="3" spans="2:15" s="24" customFormat="1" ht="13.2">
      <c r="B3" s="1060" t="s">
        <v>527</v>
      </c>
      <c r="C3" s="1060"/>
      <c r="D3" s="1060"/>
      <c r="E3" s="1060"/>
      <c r="F3" s="1060"/>
      <c r="G3" s="1060"/>
      <c r="L3" s="33"/>
      <c r="M3" s="33"/>
      <c r="N3" s="33"/>
      <c r="O3" s="33"/>
    </row>
    <row r="4" spans="2:15" s="24" customFormat="1" ht="13.2">
      <c r="B4" s="1060" t="s">
        <v>519</v>
      </c>
      <c r="C4" s="1060"/>
      <c r="D4" s="1060"/>
      <c r="E4" s="1060"/>
      <c r="F4" s="1060"/>
      <c r="G4" s="1060"/>
      <c r="L4" s="33"/>
      <c r="M4" s="33"/>
      <c r="N4" s="33"/>
      <c r="O4" s="33"/>
    </row>
    <row r="5" spans="2:15" s="24" customFormat="1" ht="17.399999999999999">
      <c r="B5" s="1258" t="s">
        <v>234</v>
      </c>
      <c r="C5" s="1258"/>
      <c r="D5" s="1258"/>
      <c r="E5" s="1258"/>
      <c r="F5" s="1258"/>
      <c r="G5" s="1258"/>
      <c r="L5" s="33"/>
      <c r="M5" s="452"/>
      <c r="N5" s="452"/>
      <c r="O5" s="33"/>
    </row>
    <row r="6" spans="2:15" s="38" customFormat="1" ht="28.5" customHeight="1">
      <c r="B6" s="1058" t="s">
        <v>5</v>
      </c>
      <c r="C6" s="1058" t="s">
        <v>473</v>
      </c>
      <c r="D6" s="1259" t="s">
        <v>328</v>
      </c>
      <c r="E6" s="1058" t="s">
        <v>329</v>
      </c>
      <c r="F6" s="1058" t="s">
        <v>529</v>
      </c>
      <c r="G6" s="1069" t="s">
        <v>593</v>
      </c>
      <c r="L6" s="50"/>
      <c r="M6" s="452"/>
      <c r="N6" s="452"/>
      <c r="O6" s="50"/>
    </row>
    <row r="7" spans="2:15" s="38" customFormat="1" ht="17.399999999999999">
      <c r="B7" s="1058"/>
      <c r="C7" s="1058"/>
      <c r="D7" s="1259"/>
      <c r="E7" s="1058"/>
      <c r="F7" s="1058"/>
      <c r="G7" s="1070"/>
      <c r="I7" s="36"/>
      <c r="L7" s="50"/>
      <c r="M7" s="452"/>
      <c r="N7" s="221"/>
      <c r="O7" s="50"/>
    </row>
    <row r="8" spans="2:15" s="38" customFormat="1" ht="17.399999999999999">
      <c r="B8" s="110">
        <v>2008</v>
      </c>
      <c r="C8" s="455">
        <v>60700.1</v>
      </c>
      <c r="D8" s="455">
        <v>92816.909</v>
      </c>
      <c r="E8" s="455">
        <v>0</v>
      </c>
      <c r="F8" s="455">
        <v>153531.40909999999</v>
      </c>
      <c r="G8" s="847"/>
      <c r="I8" s="36"/>
      <c r="L8" s="50"/>
      <c r="M8" s="452"/>
      <c r="N8" s="221"/>
      <c r="O8" s="50"/>
    </row>
    <row r="9" spans="2:15" s="38" customFormat="1" ht="17.399999999999999">
      <c r="B9" s="110">
        <v>2009</v>
      </c>
      <c r="C9" s="455">
        <v>63655.6</v>
      </c>
      <c r="D9" s="455">
        <v>97500.551000000007</v>
      </c>
      <c r="E9" s="455">
        <v>0</v>
      </c>
      <c r="F9" s="455">
        <v>161156.15155000001</v>
      </c>
      <c r="G9" s="458">
        <f t="shared" ref="G9:G18" si="0">F9/F8*100-100</f>
        <v>4.9662427347577847</v>
      </c>
      <c r="I9" s="36"/>
      <c r="J9" s="19"/>
      <c r="L9" s="50"/>
      <c r="M9" s="452"/>
      <c r="N9" s="221"/>
      <c r="O9" s="50"/>
    </row>
    <row r="10" spans="2:15" s="38" customFormat="1" ht="17.399999999999999">
      <c r="B10" s="110">
        <v>2010</v>
      </c>
      <c r="C10" s="455">
        <v>47336.25</v>
      </c>
      <c r="D10" s="455">
        <v>98410.813999999998</v>
      </c>
      <c r="E10" s="455">
        <v>0</v>
      </c>
      <c r="F10" s="455">
        <v>145881.96455</v>
      </c>
      <c r="G10" s="458">
        <f t="shared" si="0"/>
        <v>-9.4778802131304758</v>
      </c>
      <c r="I10" s="36"/>
      <c r="J10" s="19"/>
      <c r="L10" s="50"/>
      <c r="M10" s="452"/>
      <c r="N10" s="221"/>
      <c r="O10" s="50"/>
    </row>
    <row r="11" spans="2:15" s="38" customFormat="1" ht="15.75" customHeight="1">
      <c r="B11" s="110">
        <v>2011</v>
      </c>
      <c r="C11" s="455">
        <v>70402.445999999996</v>
      </c>
      <c r="D11" s="455">
        <v>83594.012600000002</v>
      </c>
      <c r="E11" s="455">
        <v>346.1</v>
      </c>
      <c r="F11" s="455">
        <f t="shared" ref="F11:F18" si="1">C11+D11-E11</f>
        <v>153650.35860000001</v>
      </c>
      <c r="G11" s="458">
        <f t="shared" si="0"/>
        <v>5.3251230019852471</v>
      </c>
      <c r="I11" s="36"/>
      <c r="J11" s="19"/>
      <c r="K11" s="457"/>
      <c r="L11" s="50"/>
      <c r="M11" s="452"/>
      <c r="N11" s="221"/>
      <c r="O11" s="50"/>
    </row>
    <row r="12" spans="2:15" s="38" customFormat="1" ht="15.75" customHeight="1">
      <c r="B12" s="110">
        <v>2012</v>
      </c>
      <c r="C12" s="455">
        <v>80885.466</v>
      </c>
      <c r="D12" s="455">
        <v>93846.020999999993</v>
      </c>
      <c r="E12" s="456">
        <v>62.3</v>
      </c>
      <c r="F12" s="455">
        <f t="shared" si="1"/>
        <v>174669.18700000001</v>
      </c>
      <c r="G12" s="458">
        <f t="shared" si="0"/>
        <v>13.679648125468162</v>
      </c>
      <c r="I12" s="36"/>
      <c r="J12" s="19"/>
      <c r="K12" s="457"/>
      <c r="L12" s="50"/>
      <c r="M12" s="452"/>
      <c r="N12" s="221"/>
      <c r="O12" s="50"/>
    </row>
    <row r="13" spans="2:15" s="38" customFormat="1" ht="15.75" customHeight="1">
      <c r="B13" s="110">
        <v>2013</v>
      </c>
      <c r="C13" s="455">
        <v>70365.941999999995</v>
      </c>
      <c r="D13" s="455">
        <v>90685.751000000004</v>
      </c>
      <c r="E13" s="456">
        <v>2</v>
      </c>
      <c r="F13" s="455">
        <f t="shared" si="1"/>
        <v>161049.693</v>
      </c>
      <c r="G13" s="458">
        <f t="shared" si="0"/>
        <v>-7.797307718618967</v>
      </c>
      <c r="J13" s="19"/>
      <c r="K13" s="457"/>
      <c r="L13" s="50"/>
      <c r="M13" s="452"/>
      <c r="N13" s="221"/>
      <c r="O13" s="50"/>
    </row>
    <row r="14" spans="2:15" s="38" customFormat="1" ht="15.75" customHeight="1">
      <c r="B14" s="110">
        <v>2014</v>
      </c>
      <c r="C14" s="455">
        <v>72837.521999999997</v>
      </c>
      <c r="D14" s="455">
        <v>90177</v>
      </c>
      <c r="E14" s="456">
        <v>7217.1</v>
      </c>
      <c r="F14" s="455">
        <f t="shared" si="1"/>
        <v>155797.42199999999</v>
      </c>
      <c r="G14" s="458">
        <f t="shared" si="0"/>
        <v>-3.2612735250603748</v>
      </c>
      <c r="J14" s="19"/>
      <c r="K14" s="457"/>
      <c r="L14" s="50"/>
      <c r="M14" s="452"/>
      <c r="N14" s="221"/>
      <c r="O14" s="50"/>
    </row>
    <row r="15" spans="2:15" s="38" customFormat="1" ht="15.75" customHeight="1">
      <c r="B15" s="110">
        <v>2015</v>
      </c>
      <c r="C15" s="455">
        <v>88322.4</v>
      </c>
      <c r="D15" s="455">
        <v>118644</v>
      </c>
      <c r="E15" s="456">
        <v>3019</v>
      </c>
      <c r="F15" s="455">
        <f t="shared" si="1"/>
        <v>203947.4</v>
      </c>
      <c r="G15" s="458">
        <f t="shared" si="0"/>
        <v>30.905503686704151</v>
      </c>
      <c r="J15" s="19"/>
      <c r="K15" s="457"/>
      <c r="L15" s="50"/>
      <c r="M15" s="452"/>
      <c r="N15" s="221"/>
      <c r="O15" s="50"/>
    </row>
    <row r="16" spans="2:15" s="38" customFormat="1" ht="15.75" customHeight="1">
      <c r="B16" s="110">
        <v>2016</v>
      </c>
      <c r="C16" s="455">
        <v>93964</v>
      </c>
      <c r="D16" s="455">
        <v>103903.446</v>
      </c>
      <c r="E16" s="456">
        <v>1218.712</v>
      </c>
      <c r="F16" s="455">
        <f t="shared" si="1"/>
        <v>196648.734</v>
      </c>
      <c r="G16" s="458">
        <f t="shared" si="0"/>
        <v>-3.5787001942657781</v>
      </c>
      <c r="J16" s="19"/>
      <c r="K16" s="457"/>
      <c r="L16" s="50"/>
      <c r="M16" s="452"/>
      <c r="N16" s="221"/>
      <c r="O16" s="50"/>
    </row>
    <row r="17" spans="2:15" s="38" customFormat="1" ht="15.75" customHeight="1">
      <c r="B17" s="110">
        <v>2017</v>
      </c>
      <c r="C17" s="455">
        <f>+'47'!E11*0.56</f>
        <v>71604.954400000017</v>
      </c>
      <c r="D17" s="455">
        <f>'50'!E18</f>
        <v>131211.84099999999</v>
      </c>
      <c r="E17" s="456">
        <v>1483</v>
      </c>
      <c r="F17" s="455">
        <f t="shared" si="1"/>
        <v>201333.7954</v>
      </c>
      <c r="G17" s="458">
        <f t="shared" si="0"/>
        <v>2.3824518493976257</v>
      </c>
      <c r="I17" s="833"/>
      <c r="J17" s="19"/>
      <c r="K17" s="457"/>
      <c r="L17" s="50"/>
      <c r="M17" s="452"/>
      <c r="N17" s="221"/>
      <c r="O17" s="50"/>
    </row>
    <row r="18" spans="2:15" s="38" customFormat="1" ht="15.75" customHeight="1">
      <c r="B18" s="110">
        <v>2018</v>
      </c>
      <c r="C18" s="455">
        <f>+'47'!E14*0.56</f>
        <v>107972.48000000001</v>
      </c>
      <c r="D18" s="455">
        <f>+'50'!F18</f>
        <v>133366.25400000002</v>
      </c>
      <c r="E18" s="456">
        <f>4385587/1000</f>
        <v>4385.5870000000004</v>
      </c>
      <c r="F18" s="455">
        <f t="shared" si="1"/>
        <v>236953.14700000003</v>
      </c>
      <c r="G18" s="458">
        <f t="shared" si="0"/>
        <v>17.691690324137227</v>
      </c>
      <c r="I18" s="832"/>
      <c r="J18" s="19"/>
      <c r="K18" s="457"/>
      <c r="L18" s="50"/>
      <c r="M18" s="452"/>
      <c r="N18" s="221"/>
      <c r="O18" s="50"/>
    </row>
    <row r="19" spans="2:15" s="38" customFormat="1" ht="21.75" customHeight="1">
      <c r="B19" s="1175" t="s">
        <v>427</v>
      </c>
      <c r="C19" s="1257"/>
      <c r="D19" s="1257"/>
      <c r="E19" s="1257"/>
      <c r="F19" s="1257"/>
      <c r="G19" s="1257"/>
      <c r="J19" s="731"/>
      <c r="L19" s="50"/>
      <c r="M19" s="452"/>
      <c r="N19" s="221"/>
      <c r="O19" s="50"/>
    </row>
    <row r="20" spans="2:15" ht="24.75" customHeight="1"/>
    <row r="21" spans="2:15" ht="15.75" customHeight="1">
      <c r="J21" s="19"/>
    </row>
    <row r="22" spans="2:15" ht="15" customHeight="1"/>
    <row r="23" spans="2:15" ht="15" customHeight="1"/>
    <row r="24" spans="2:15" ht="15" customHeight="1"/>
    <row r="25" spans="2:15" ht="15" customHeight="1"/>
    <row r="26" spans="2:15" ht="15" customHeight="1"/>
    <row r="27" spans="2:15" ht="15" customHeight="1">
      <c r="G27" s="18"/>
    </row>
    <row r="28" spans="2:15" ht="15" customHeight="1">
      <c r="G28" s="19"/>
      <c r="L28" s="459"/>
    </row>
    <row r="29" spans="2:15" ht="15" customHeight="1">
      <c r="L29" s="459"/>
    </row>
    <row r="30" spans="2:15" ht="15" customHeight="1">
      <c r="L30" s="459"/>
    </row>
    <row r="31" spans="2:15" ht="15" customHeight="1"/>
    <row r="32" spans="2:15" ht="15" customHeight="1"/>
    <row r="33" spans="2:11" ht="15" customHeight="1"/>
    <row r="34" spans="2:11" ht="15" customHeight="1">
      <c r="I34" s="37"/>
    </row>
    <row r="35" spans="2:11" ht="7.5" customHeight="1"/>
    <row r="48" spans="2:11">
      <c r="B48" s="16"/>
      <c r="C48" s="16"/>
      <c r="D48" s="16"/>
      <c r="E48" s="16"/>
      <c r="F48" s="16"/>
      <c r="G48" s="16"/>
      <c r="H48" s="16"/>
      <c r="I48" s="16"/>
      <c r="J48" s="16"/>
      <c r="K48" s="16"/>
    </row>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R43"/>
  <sheetViews>
    <sheetView zoomScaleNormal="100" workbookViewId="0">
      <selection activeCell="H40" sqref="H40"/>
    </sheetView>
  </sheetViews>
  <sheetFormatPr baseColWidth="10" defaultColWidth="10.921875" defaultRowHeight="11.4"/>
  <cols>
    <col min="1" max="1" width="11.84375" style="1" customWidth="1"/>
    <col min="2" max="6" width="9" style="1" customWidth="1"/>
    <col min="7" max="7" width="9.3828125" style="1" customWidth="1"/>
    <col min="8" max="8" width="6.921875" style="37" customWidth="1"/>
    <col min="9" max="14" width="10.921875" style="37"/>
    <col min="15" max="18" width="10.921875" style="129"/>
    <col min="19" max="16384" width="10.921875" style="1"/>
  </cols>
  <sheetData>
    <row r="1" spans="1:18" s="24" customFormat="1" ht="13.2">
      <c r="A1" s="1008" t="s">
        <v>1</v>
      </c>
      <c r="B1" s="1008"/>
      <c r="C1" s="1008"/>
      <c r="D1" s="1008"/>
      <c r="E1" s="1008"/>
      <c r="F1" s="1008"/>
      <c r="G1" s="1008"/>
      <c r="H1" s="207"/>
      <c r="I1" s="207"/>
      <c r="J1" s="207"/>
      <c r="K1" s="207"/>
      <c r="L1" s="207"/>
      <c r="M1" s="207"/>
      <c r="N1" s="207"/>
      <c r="O1" s="122"/>
      <c r="P1" s="122"/>
      <c r="Q1" s="122"/>
      <c r="R1" s="122"/>
    </row>
    <row r="2" spans="1:18" s="24" customFormat="1" ht="13.2">
      <c r="A2" s="29"/>
      <c r="B2" s="29"/>
      <c r="C2" s="29"/>
      <c r="D2" s="29"/>
      <c r="E2" s="29"/>
      <c r="F2" s="29"/>
      <c r="G2" s="29"/>
      <c r="H2" s="207"/>
      <c r="I2" s="207"/>
      <c r="J2" s="207"/>
      <c r="K2" s="207"/>
      <c r="L2" s="207"/>
      <c r="M2" s="207"/>
      <c r="N2" s="207"/>
      <c r="O2" s="122"/>
      <c r="P2" s="122"/>
      <c r="Q2" s="122"/>
      <c r="R2" s="122"/>
    </row>
    <row r="3" spans="1:18" s="24" customFormat="1" ht="13.2">
      <c r="A3" s="1008" t="s">
        <v>453</v>
      </c>
      <c r="B3" s="1008"/>
      <c r="C3" s="1008"/>
      <c r="D3" s="1008"/>
      <c r="E3" s="1008"/>
      <c r="F3" s="1008"/>
      <c r="G3" s="1008"/>
      <c r="H3" s="207"/>
      <c r="I3" s="207"/>
      <c r="J3" s="207"/>
      <c r="K3" s="207"/>
      <c r="L3" s="207"/>
      <c r="M3" s="207"/>
      <c r="N3" s="207"/>
      <c r="O3" s="122"/>
      <c r="P3" s="122"/>
      <c r="Q3" s="122"/>
      <c r="R3" s="122"/>
    </row>
    <row r="4" spans="1:18" s="24" customFormat="1" ht="13.2">
      <c r="A4" s="1009" t="s">
        <v>602</v>
      </c>
      <c r="B4" s="1009"/>
      <c r="C4" s="1009"/>
      <c r="D4" s="1009"/>
      <c r="E4" s="1009"/>
      <c r="F4" s="1009"/>
      <c r="G4" s="1009"/>
      <c r="H4" s="207"/>
      <c r="I4" s="207"/>
      <c r="J4" s="207"/>
      <c r="K4" s="207"/>
      <c r="L4" s="207"/>
      <c r="M4" s="207"/>
      <c r="N4" s="207"/>
      <c r="O4" s="122"/>
      <c r="P4" s="122"/>
      <c r="Q4" s="122"/>
      <c r="R4" s="122"/>
    </row>
    <row r="5" spans="1:18" s="22" customFormat="1" ht="49.5" customHeight="1">
      <c r="A5" s="704" t="s">
        <v>380</v>
      </c>
      <c r="B5" s="704" t="s">
        <v>132</v>
      </c>
      <c r="C5" s="704" t="s">
        <v>6</v>
      </c>
      <c r="D5" s="704" t="s">
        <v>13</v>
      </c>
      <c r="E5" s="704" t="s">
        <v>113</v>
      </c>
      <c r="F5" s="704" t="s">
        <v>134</v>
      </c>
      <c r="G5" s="704" t="s">
        <v>135</v>
      </c>
      <c r="H5" s="207"/>
      <c r="I5" s="36"/>
      <c r="J5" s="36"/>
      <c r="K5" s="36"/>
      <c r="L5" s="36"/>
      <c r="M5" s="36"/>
      <c r="N5" s="36"/>
      <c r="O5" s="131"/>
      <c r="P5" s="131"/>
      <c r="Q5" s="131"/>
      <c r="R5" s="131"/>
    </row>
    <row r="6" spans="1:18" s="22" customFormat="1" ht="15.75" customHeight="1">
      <c r="A6" s="117" t="s">
        <v>69</v>
      </c>
      <c r="B6" s="932">
        <v>203.18</v>
      </c>
      <c r="C6" s="933">
        <v>649.70899999999995</v>
      </c>
      <c r="D6" s="933">
        <v>653.76199999999994</v>
      </c>
      <c r="E6" s="933">
        <v>132.72300000000001</v>
      </c>
      <c r="F6" s="932">
        <v>199.12700000000001</v>
      </c>
      <c r="G6" s="82">
        <v>0.30458637852918957</v>
      </c>
      <c r="H6" s="215"/>
      <c r="I6" s="207"/>
      <c r="J6" s="207"/>
      <c r="K6" s="207"/>
      <c r="L6" s="207"/>
      <c r="M6" s="207"/>
      <c r="N6" s="207"/>
      <c r="O6" s="207"/>
      <c r="P6" s="207"/>
      <c r="Q6" s="207"/>
      <c r="R6" s="207"/>
    </row>
    <row r="7" spans="1:18" s="22" customFormat="1" ht="15.75" customHeight="1">
      <c r="A7" s="117" t="s">
        <v>63</v>
      </c>
      <c r="B7" s="932">
        <v>199.12700000000001</v>
      </c>
      <c r="C7" s="933">
        <v>695.95</v>
      </c>
      <c r="D7" s="933">
        <v>697.43299999999999</v>
      </c>
      <c r="E7" s="933">
        <v>158.19800000000001</v>
      </c>
      <c r="F7" s="932">
        <v>197.64400000000001</v>
      </c>
      <c r="G7" s="82">
        <v>0.28338779495664818</v>
      </c>
      <c r="H7" s="215"/>
      <c r="I7" s="207"/>
      <c r="J7" s="207"/>
      <c r="K7" s="207"/>
      <c r="L7" s="207"/>
      <c r="M7" s="207"/>
      <c r="N7" s="207"/>
      <c r="O7" s="207"/>
      <c r="P7" s="207"/>
      <c r="Q7" s="207"/>
      <c r="R7" s="207"/>
    </row>
    <row r="8" spans="1:18" s="22" customFormat="1" ht="15.75" customHeight="1">
      <c r="A8" s="117" t="s">
        <v>65</v>
      </c>
      <c r="B8" s="932">
        <v>197.64400000000001</v>
      </c>
      <c r="C8" s="933">
        <v>658.649</v>
      </c>
      <c r="D8" s="933">
        <v>679.38300000000004</v>
      </c>
      <c r="E8" s="933">
        <v>137.33000000000001</v>
      </c>
      <c r="F8" s="932">
        <v>176.91</v>
      </c>
      <c r="G8" s="82">
        <v>0.26039803763120356</v>
      </c>
      <c r="H8" s="215"/>
      <c r="I8" s="207"/>
      <c r="J8" s="207"/>
      <c r="K8" s="207"/>
      <c r="L8" s="207"/>
      <c r="M8" s="207"/>
      <c r="N8" s="207"/>
      <c r="O8" s="207"/>
      <c r="P8" s="207"/>
      <c r="Q8" s="207"/>
      <c r="R8" s="207"/>
    </row>
    <row r="9" spans="1:18" s="22" customFormat="1" ht="15.75" customHeight="1">
      <c r="A9" s="117" t="s">
        <v>70</v>
      </c>
      <c r="B9" s="932">
        <v>177.06</v>
      </c>
      <c r="C9" s="933">
        <v>715.36</v>
      </c>
      <c r="D9" s="933">
        <v>698.33</v>
      </c>
      <c r="E9" s="933">
        <v>165.91</v>
      </c>
      <c r="F9" s="932">
        <v>194.09</v>
      </c>
      <c r="G9" s="82">
        <v>0.27793450088067245</v>
      </c>
      <c r="H9" s="215"/>
      <c r="I9" s="207"/>
      <c r="J9" s="207"/>
      <c r="K9" s="207"/>
      <c r="L9" s="207"/>
      <c r="M9" s="207"/>
      <c r="N9" s="207"/>
      <c r="O9" s="207"/>
      <c r="P9" s="207"/>
      <c r="Q9" s="207"/>
      <c r="R9" s="207"/>
    </row>
    <row r="10" spans="1:18" s="22" customFormat="1" ht="15.75" customHeight="1">
      <c r="A10" s="117" t="s">
        <v>144</v>
      </c>
      <c r="B10" s="932">
        <v>194.69</v>
      </c>
      <c r="C10" s="933">
        <v>728.26</v>
      </c>
      <c r="D10" s="933">
        <v>705.74</v>
      </c>
      <c r="E10" s="933">
        <v>164.42</v>
      </c>
      <c r="F10" s="932">
        <v>217.2</v>
      </c>
      <c r="G10" s="82">
        <v>0.30776206534984551</v>
      </c>
      <c r="H10" s="215"/>
      <c r="I10" s="207"/>
      <c r="J10" s="207"/>
      <c r="K10" s="207"/>
      <c r="L10" s="207"/>
      <c r="M10" s="207"/>
      <c r="N10" s="207"/>
      <c r="O10" s="207"/>
      <c r="P10" s="207"/>
      <c r="Q10" s="207"/>
      <c r="R10" s="207"/>
    </row>
    <row r="11" spans="1:18" s="22" customFormat="1" ht="15.75" customHeight="1">
      <c r="A11" s="42" t="s">
        <v>378</v>
      </c>
      <c r="B11" s="931">
        <v>218.69</v>
      </c>
      <c r="C11" s="931">
        <v>735.21</v>
      </c>
      <c r="D11" s="931">
        <v>711.16</v>
      </c>
      <c r="E11" s="931">
        <v>172.84</v>
      </c>
      <c r="F11" s="931">
        <v>242.74</v>
      </c>
      <c r="G11" s="82">
        <v>0.34132965858597225</v>
      </c>
      <c r="H11" s="215"/>
      <c r="I11" s="207"/>
      <c r="J11" s="207"/>
      <c r="K11" s="207"/>
      <c r="L11" s="207"/>
      <c r="M11" s="207"/>
      <c r="N11" s="207"/>
      <c r="O11" s="207"/>
      <c r="P11" s="207"/>
      <c r="Q11" s="207"/>
      <c r="R11" s="207"/>
    </row>
    <row r="12" spans="1:18" s="119" customFormat="1" ht="15.75" customHeight="1">
      <c r="A12" s="561" t="s">
        <v>477</v>
      </c>
      <c r="B12" s="931">
        <v>245</v>
      </c>
      <c r="C12" s="931">
        <v>756.4</v>
      </c>
      <c r="D12" s="931">
        <v>739.09</v>
      </c>
      <c r="E12" s="931">
        <v>183.36</v>
      </c>
      <c r="F12" s="931">
        <v>262.08</v>
      </c>
      <c r="G12" s="82">
        <v>0.34132965858597225</v>
      </c>
      <c r="H12" s="215"/>
      <c r="I12" s="207"/>
      <c r="J12" s="207"/>
      <c r="K12" s="207"/>
      <c r="L12" s="207"/>
      <c r="M12" s="207"/>
      <c r="N12" s="207"/>
      <c r="O12" s="207"/>
      <c r="P12" s="207"/>
      <c r="Q12" s="207"/>
      <c r="R12" s="207"/>
    </row>
    <row r="13" spans="1:18" s="22" customFormat="1" ht="15.75" customHeight="1">
      <c r="A13" s="878" t="s">
        <v>580</v>
      </c>
      <c r="B13" s="931">
        <v>262.08</v>
      </c>
      <c r="C13" s="931">
        <v>761.88</v>
      </c>
      <c r="D13" s="931">
        <v>742.91</v>
      </c>
      <c r="E13" s="931">
        <v>182.04</v>
      </c>
      <c r="F13" s="931">
        <v>281.06</v>
      </c>
      <c r="G13" s="82">
        <f>F13/D13</f>
        <v>0.37832308085770822</v>
      </c>
      <c r="H13" s="215"/>
      <c r="J13" s="207"/>
      <c r="K13" s="207"/>
      <c r="L13" s="207"/>
      <c r="M13" s="207"/>
      <c r="N13" s="207"/>
      <c r="O13" s="207"/>
      <c r="P13" s="207"/>
      <c r="Q13" s="207"/>
      <c r="R13" s="207"/>
    </row>
    <row r="14" spans="1:18" s="22" customFormat="1" ht="15.75" customHeight="1">
      <c r="A14" s="878" t="s">
        <v>581</v>
      </c>
      <c r="B14" s="931">
        <v>281.06</v>
      </c>
      <c r="C14" s="931">
        <v>730.9</v>
      </c>
      <c r="D14" s="931">
        <v>736.81</v>
      </c>
      <c r="E14" s="931">
        <v>175.26</v>
      </c>
      <c r="F14" s="931">
        <v>275.14999999999998</v>
      </c>
      <c r="G14" s="82">
        <f>F14/D14</f>
        <v>0.37343412820130018</v>
      </c>
      <c r="H14" s="215"/>
      <c r="J14" s="207"/>
      <c r="K14" s="207"/>
      <c r="L14" s="207"/>
      <c r="M14" s="207"/>
      <c r="N14" s="207"/>
      <c r="O14" s="207"/>
      <c r="P14" s="207"/>
      <c r="Q14" s="207"/>
      <c r="R14" s="207"/>
    </row>
    <row r="15" spans="1:18" s="22" customFormat="1" ht="15.75" customHeight="1">
      <c r="A15" s="887" t="s">
        <v>582</v>
      </c>
      <c r="B15" s="931">
        <v>275.14999999999998</v>
      </c>
      <c r="C15" s="931">
        <v>771.46</v>
      </c>
      <c r="D15" s="931">
        <v>760.15</v>
      </c>
      <c r="E15" s="931">
        <v>183.11</v>
      </c>
      <c r="F15" s="931">
        <v>286.45999999999998</v>
      </c>
      <c r="G15" s="82">
        <f>F15/D15</f>
        <v>0.37684667499835556</v>
      </c>
      <c r="H15" s="215"/>
      <c r="I15" s="19"/>
      <c r="J15" s="207"/>
      <c r="K15" s="207"/>
      <c r="L15" s="207"/>
      <c r="M15" s="207"/>
      <c r="N15" s="207"/>
      <c r="O15" s="207"/>
      <c r="P15" s="207"/>
      <c r="Q15" s="207"/>
      <c r="R15" s="207"/>
    </row>
    <row r="16" spans="1:18" s="22" customFormat="1" ht="15" customHeight="1">
      <c r="A16" s="1007" t="s">
        <v>178</v>
      </c>
      <c r="B16" s="1007"/>
      <c r="C16" s="1007"/>
      <c r="D16" s="1007"/>
      <c r="E16" s="1007"/>
      <c r="F16" s="1007"/>
      <c r="G16" s="1007"/>
      <c r="I16" s="207"/>
      <c r="J16" s="207"/>
      <c r="K16" s="207"/>
      <c r="L16" s="207"/>
      <c r="M16" s="207"/>
      <c r="N16" s="207"/>
      <c r="O16" s="207"/>
      <c r="P16" s="207"/>
      <c r="Q16" s="207"/>
      <c r="R16" s="207"/>
    </row>
    <row r="17" spans="1:18" s="22" customFormat="1" ht="43.5" customHeight="1">
      <c r="A17" s="740"/>
      <c r="B17" s="740"/>
      <c r="C17" s="842"/>
      <c r="D17" s="842"/>
      <c r="E17" s="740"/>
      <c r="F17" s="740"/>
      <c r="G17" s="740"/>
      <c r="I17" s="207"/>
      <c r="J17" s="207"/>
      <c r="K17" s="207"/>
      <c r="L17" s="207"/>
      <c r="M17" s="207"/>
      <c r="N17" s="207"/>
      <c r="O17" s="207"/>
      <c r="P17" s="207"/>
      <c r="Q17" s="207"/>
      <c r="R17" s="207"/>
    </row>
    <row r="19" spans="1:18" ht="15" customHeight="1">
      <c r="H19" s="206"/>
    </row>
    <row r="20" spans="1:18" ht="9.75" customHeight="1">
      <c r="H20" s="555"/>
      <c r="I20" s="555"/>
      <c r="J20" s="555"/>
      <c r="K20" s="555"/>
      <c r="L20" s="555"/>
      <c r="M20" s="555"/>
      <c r="N20" s="555"/>
      <c r="O20" s="555"/>
      <c r="P20" s="555"/>
      <c r="Q20" s="555"/>
    </row>
    <row r="21" spans="1:18" ht="15" customHeight="1">
      <c r="H21" s="555"/>
      <c r="I21" s="555"/>
      <c r="J21" s="555"/>
      <c r="K21" s="555"/>
      <c r="L21" s="555"/>
      <c r="M21" s="555"/>
      <c r="N21" s="555"/>
      <c r="O21" s="555"/>
      <c r="P21" s="555"/>
      <c r="Q21" s="555"/>
    </row>
    <row r="22" spans="1:18" ht="15" customHeight="1">
      <c r="H22" s="555"/>
      <c r="I22" s="555"/>
      <c r="J22" s="555"/>
      <c r="K22" s="555"/>
      <c r="L22" s="555"/>
      <c r="M22" s="555"/>
      <c r="N22" s="555"/>
      <c r="O22" s="555"/>
      <c r="P22" s="555"/>
      <c r="Q22" s="555"/>
    </row>
    <row r="23" spans="1:18" ht="15" customHeight="1">
      <c r="H23" s="555"/>
      <c r="I23" s="555"/>
      <c r="J23" s="555"/>
      <c r="K23" s="555"/>
      <c r="L23" s="555"/>
      <c r="M23" s="555"/>
      <c r="N23" s="555"/>
      <c r="O23" s="555"/>
      <c r="P23" s="555"/>
      <c r="Q23" s="555"/>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208"/>
    </row>
    <row r="31" spans="1:18" ht="15" customHeight="1">
      <c r="H31" s="208"/>
    </row>
    <row r="32" spans="1:18" ht="15" customHeight="1">
      <c r="H32" s="208"/>
    </row>
    <row r="33" spans="1:8" ht="15" customHeight="1">
      <c r="H33" s="209"/>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59999389629810485"/>
    <pageSetUpPr fitToPage="1"/>
  </sheetPr>
  <dimension ref="A1:L36"/>
  <sheetViews>
    <sheetView zoomScaleNormal="100" workbookViewId="0">
      <selection sqref="A1:H38"/>
    </sheetView>
  </sheetViews>
  <sheetFormatPr baseColWidth="10" defaultColWidth="10.921875" defaultRowHeight="17.399999999999999"/>
  <cols>
    <col min="1" max="1" width="1.3828125" style="1" customWidth="1"/>
    <col min="2" max="2" width="9.4609375" customWidth="1"/>
    <col min="3" max="6" width="9.07421875" customWidth="1"/>
    <col min="7" max="7" width="9.07421875" style="1" customWidth="1"/>
    <col min="8" max="8" width="7.921875" style="1" customWidth="1"/>
    <col min="9" max="16384" width="10.921875" style="1"/>
  </cols>
  <sheetData>
    <row r="1" spans="1:8" s="24" customFormat="1" ht="16.5" customHeight="1">
      <c r="B1" s="1008" t="s">
        <v>76</v>
      </c>
      <c r="C1" s="1008"/>
      <c r="D1" s="1008"/>
      <c r="E1" s="1008"/>
      <c r="F1" s="1008"/>
      <c r="G1" s="1008"/>
    </row>
    <row r="2" spans="1:8" s="24" customFormat="1" ht="11.25" customHeight="1">
      <c r="A2" s="26"/>
      <c r="B2" s="26"/>
      <c r="C2" s="26"/>
      <c r="D2" s="26"/>
      <c r="E2" s="25"/>
      <c r="F2" s="25"/>
    </row>
    <row r="3" spans="1:8" s="24" customFormat="1" ht="24.75" customHeight="1">
      <c r="B3" s="1099" t="s">
        <v>445</v>
      </c>
      <c r="C3" s="1099"/>
      <c r="D3" s="1099"/>
      <c r="E3" s="1099"/>
      <c r="F3" s="1099"/>
      <c r="G3" s="1099"/>
    </row>
    <row r="4" spans="1:8" s="24" customFormat="1" ht="15.75" customHeight="1">
      <c r="B4" s="1072" t="s">
        <v>534</v>
      </c>
      <c r="C4" s="1072"/>
      <c r="D4" s="1072"/>
      <c r="E4" s="1072"/>
      <c r="F4" s="1072"/>
      <c r="G4" s="1072"/>
    </row>
    <row r="5" spans="1:8" s="38" customFormat="1" ht="15.75" customHeight="1">
      <c r="B5" s="315" t="s">
        <v>237</v>
      </c>
      <c r="C5" s="392">
        <v>2015</v>
      </c>
      <c r="D5" s="392">
        <v>2016</v>
      </c>
      <c r="E5" s="392">
        <v>2017</v>
      </c>
      <c r="F5" s="392">
        <v>2018</v>
      </c>
      <c r="G5" s="392">
        <v>2019</v>
      </c>
    </row>
    <row r="6" spans="1:8" s="38" customFormat="1" ht="15.75" customHeight="1">
      <c r="B6" s="42" t="str">
        <f>'51'!B7</f>
        <v>Enero</v>
      </c>
      <c r="C6" s="171">
        <v>7111.1970000000001</v>
      </c>
      <c r="D6" s="171">
        <v>8372.5529999999999</v>
      </c>
      <c r="E6" s="171">
        <v>9235.1319999999996</v>
      </c>
      <c r="F6" s="104">
        <v>9627.125</v>
      </c>
      <c r="G6" s="750">
        <v>9764.720800000001</v>
      </c>
    </row>
    <row r="7" spans="1:8" s="38" customFormat="1" ht="15.75" customHeight="1">
      <c r="B7" s="42" t="str">
        <f>'51'!B8</f>
        <v>Febrero</v>
      </c>
      <c r="C7" s="171">
        <v>8475.1540000000005</v>
      </c>
      <c r="D7" s="171">
        <v>7155.8149999999996</v>
      </c>
      <c r="E7" s="171">
        <v>11195.016</v>
      </c>
      <c r="F7" s="104">
        <v>9983.5290000000005</v>
      </c>
      <c r="G7" s="750">
        <v>9739</v>
      </c>
      <c r="H7" s="44"/>
    </row>
    <row r="8" spans="1:8" s="38" customFormat="1" ht="15.75" customHeight="1">
      <c r="B8" s="42" t="str">
        <f>'51'!B9</f>
        <v>Marzo</v>
      </c>
      <c r="C8" s="171">
        <v>11316.828</v>
      </c>
      <c r="D8" s="171">
        <v>7005.0770000000002</v>
      </c>
      <c r="E8" s="171">
        <v>10120.942999999999</v>
      </c>
      <c r="F8" s="104">
        <v>13439</v>
      </c>
      <c r="G8" s="750">
        <v>9720.3803099999986</v>
      </c>
      <c r="H8" s="460"/>
    </row>
    <row r="9" spans="1:8" s="38" customFormat="1" ht="15.75" customHeight="1">
      <c r="B9" s="42" t="str">
        <f>'51'!B10</f>
        <v>Abril</v>
      </c>
      <c r="C9" s="171">
        <v>11861.607</v>
      </c>
      <c r="D9" s="171">
        <v>11008.575000000001</v>
      </c>
      <c r="E9" s="171">
        <v>8924.0339999999997</v>
      </c>
      <c r="F9" s="104">
        <v>13435</v>
      </c>
      <c r="G9" s="750">
        <v>11090</v>
      </c>
      <c r="H9" s="152"/>
    </row>
    <row r="10" spans="1:8" s="38" customFormat="1" ht="15.75" customHeight="1">
      <c r="B10" s="42" t="str">
        <f>'51'!B11</f>
        <v>Mayo</v>
      </c>
      <c r="C10" s="171">
        <v>10002.312</v>
      </c>
      <c r="D10" s="171">
        <v>7025.6450000000004</v>
      </c>
      <c r="E10" s="171">
        <v>13123.982</v>
      </c>
      <c r="F10" s="104">
        <v>15360</v>
      </c>
      <c r="G10" s="750">
        <v>10562</v>
      </c>
    </row>
    <row r="11" spans="1:8" s="38" customFormat="1" ht="15.75" customHeight="1">
      <c r="B11" s="42" t="str">
        <f>'51'!B12</f>
        <v>Junio</v>
      </c>
      <c r="C11" s="171">
        <v>9914.5349999999999</v>
      </c>
      <c r="D11" s="171">
        <v>5377.027</v>
      </c>
      <c r="E11" s="171">
        <v>12962.114</v>
      </c>
      <c r="F11" s="104">
        <v>11595.6</v>
      </c>
      <c r="G11" s="750">
        <v>10405</v>
      </c>
      <c r="H11" s="303"/>
    </row>
    <row r="12" spans="1:8" s="38" customFormat="1" ht="15.75" customHeight="1">
      <c r="B12" s="42" t="str">
        <f>'51'!B13</f>
        <v>Julio</v>
      </c>
      <c r="C12" s="171">
        <v>11461.75</v>
      </c>
      <c r="D12" s="171">
        <v>6140.1329999999998</v>
      </c>
      <c r="E12" s="171">
        <v>12560.826999999999</v>
      </c>
      <c r="F12" s="104">
        <v>10589</v>
      </c>
      <c r="G12" s="750"/>
    </row>
    <row r="13" spans="1:8" s="38" customFormat="1" ht="15.75" customHeight="1">
      <c r="B13" s="42" t="str">
        <f>'51'!B14</f>
        <v>Agosto</v>
      </c>
      <c r="C13" s="171">
        <v>6972.6270000000004</v>
      </c>
      <c r="D13" s="171">
        <v>10830.814</v>
      </c>
      <c r="E13" s="171">
        <v>14281.903</v>
      </c>
      <c r="F13" s="171">
        <v>12381</v>
      </c>
      <c r="G13" s="750"/>
    </row>
    <row r="14" spans="1:8" s="38" customFormat="1" ht="15.75" customHeight="1">
      <c r="B14" s="42" t="str">
        <f>'51'!B15</f>
        <v>Septiembre</v>
      </c>
      <c r="C14" s="171">
        <v>11721.583000000001</v>
      </c>
      <c r="D14" s="171">
        <v>9555.6730000000007</v>
      </c>
      <c r="E14" s="171">
        <v>9888.2260000000006</v>
      </c>
      <c r="F14" s="171">
        <v>6745</v>
      </c>
      <c r="G14" s="750"/>
      <c r="H14" s="227"/>
    </row>
    <row r="15" spans="1:8" s="38" customFormat="1" ht="15.75" customHeight="1">
      <c r="B15" s="42" t="str">
        <f>'51'!B16</f>
        <v>Octubre</v>
      </c>
      <c r="C15" s="171">
        <v>10945.627999999999</v>
      </c>
      <c r="D15" s="171">
        <v>11965.173000000001</v>
      </c>
      <c r="E15" s="171">
        <v>8391.1949999999997</v>
      </c>
      <c r="F15" s="171">
        <v>11079</v>
      </c>
      <c r="G15" s="750"/>
    </row>
    <row r="16" spans="1:8" s="38" customFormat="1" ht="15.75" customHeight="1">
      <c r="B16" s="42" t="str">
        <f>'51'!B17</f>
        <v>Noviembre</v>
      </c>
      <c r="C16" s="171">
        <v>10521.833000000001</v>
      </c>
      <c r="D16" s="171">
        <v>9517.1360000000004</v>
      </c>
      <c r="E16" s="171">
        <v>13242.468999999999</v>
      </c>
      <c r="F16" s="171">
        <v>10817</v>
      </c>
      <c r="G16" s="750"/>
    </row>
    <row r="17" spans="2:12" s="38" customFormat="1" ht="15.75" customHeight="1">
      <c r="B17" s="42" t="str">
        <f>'51'!B18</f>
        <v>Diciembre</v>
      </c>
      <c r="C17" s="171">
        <v>8366.982</v>
      </c>
      <c r="D17" s="171">
        <v>9949.8250000000007</v>
      </c>
      <c r="E17" s="171">
        <v>7286</v>
      </c>
      <c r="F17" s="171">
        <v>8315</v>
      </c>
      <c r="G17" s="750"/>
    </row>
    <row r="18" spans="2:12" s="38" customFormat="1" ht="15.75" customHeight="1">
      <c r="B18" s="42" t="s">
        <v>64</v>
      </c>
      <c r="C18" s="104">
        <v>118672.03600000001</v>
      </c>
      <c r="D18" s="104">
        <v>103903.446</v>
      </c>
      <c r="E18" s="104">
        <v>131211.84099999999</v>
      </c>
      <c r="F18" s="104">
        <f>SUM(F6:F17)</f>
        <v>133366.25400000002</v>
      </c>
      <c r="G18" s="750">
        <f>SUM(G6:G17)</f>
        <v>61281.101110000003</v>
      </c>
      <c r="I18" s="227"/>
      <c r="J18" s="227"/>
      <c r="K18" s="569"/>
      <c r="L18" s="227"/>
    </row>
    <row r="19" spans="2:12" ht="18" customHeight="1">
      <c r="B19" s="1046" t="s">
        <v>127</v>
      </c>
      <c r="C19" s="1046"/>
      <c r="D19" s="1046"/>
      <c r="E19" s="1046"/>
      <c r="F19" s="1046"/>
      <c r="G19" s="1046"/>
      <c r="H19" s="385"/>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F18:G18" formulaRange="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59999389629810485"/>
    <pageSetUpPr fitToPage="1"/>
  </sheetPr>
  <dimension ref="B1:AB40"/>
  <sheetViews>
    <sheetView zoomScaleNormal="100" workbookViewId="0">
      <selection sqref="A1:N40"/>
    </sheetView>
  </sheetViews>
  <sheetFormatPr baseColWidth="10" defaultColWidth="10.921875" defaultRowHeight="11.4"/>
  <cols>
    <col min="1" max="1" width="1.23046875" style="1" customWidth="1"/>
    <col min="2" max="2" width="9.4609375" style="1" customWidth="1"/>
    <col min="3" max="4" width="4.921875" style="1" customWidth="1"/>
    <col min="5" max="10" width="4.921875" style="165" customWidth="1"/>
    <col min="11" max="12" width="5.84375" style="1" customWidth="1"/>
    <col min="13" max="13" width="4.23046875" style="1" bestFit="1" customWidth="1"/>
    <col min="14" max="14" width="1.4609375" style="16" customWidth="1"/>
    <col min="15" max="15" width="5.53515625" style="16" customWidth="1"/>
    <col min="16" max="16" width="5.921875" style="16" customWidth="1"/>
    <col min="17" max="17" width="5.921875" style="128" customWidth="1"/>
    <col min="18" max="18" width="7.61328125" style="128" customWidth="1"/>
    <col min="19" max="19" width="5.921875" style="128" customWidth="1"/>
    <col min="20" max="20" width="6.23046875" style="128" bestFit="1" customWidth="1"/>
    <col min="21" max="21" width="5.23046875" style="128" customWidth="1"/>
    <col min="22" max="22" width="10.921875" style="128"/>
    <col min="23" max="23" width="10.921875" style="129"/>
    <col min="24" max="27" width="10.921875" style="1"/>
    <col min="28" max="28" width="4.69140625" style="1" customWidth="1"/>
    <col min="29" max="16384" width="10.921875" style="1"/>
  </cols>
  <sheetData>
    <row r="1" spans="2:23" s="24" customFormat="1" ht="13.2">
      <c r="B1" s="1002" t="s">
        <v>4</v>
      </c>
      <c r="C1" s="1002"/>
      <c r="D1" s="1002"/>
      <c r="E1" s="1002"/>
      <c r="F1" s="1002"/>
      <c r="G1" s="1002"/>
      <c r="H1" s="1002"/>
      <c r="I1" s="1002"/>
      <c r="J1" s="1002"/>
      <c r="K1" s="1002"/>
      <c r="L1" s="1002"/>
      <c r="M1" s="1002"/>
      <c r="N1" s="27"/>
      <c r="O1" s="27"/>
      <c r="P1" s="27"/>
      <c r="Q1" s="131"/>
      <c r="R1" s="727" t="str">
        <f>C5</f>
        <v>Argentina</v>
      </c>
      <c r="S1" s="727" t="str">
        <f>E5</f>
        <v>Uruguay</v>
      </c>
      <c r="T1" s="727" t="str">
        <f>G5</f>
        <v>Pakistán</v>
      </c>
      <c r="U1" s="787" t="str">
        <f>I5</f>
        <v>Paraguay</v>
      </c>
      <c r="V1" s="787" t="s">
        <v>59</v>
      </c>
      <c r="W1" s="38"/>
    </row>
    <row r="2" spans="2:23" s="24" customFormat="1" ht="13.2">
      <c r="B2" s="1008" t="s">
        <v>268</v>
      </c>
      <c r="C2" s="1008"/>
      <c r="D2" s="1008"/>
      <c r="E2" s="1008"/>
      <c r="F2" s="1008"/>
      <c r="G2" s="1008"/>
      <c r="H2" s="1008"/>
      <c r="I2" s="1008"/>
      <c r="J2" s="1008"/>
      <c r="K2" s="1008"/>
      <c r="L2" s="1008"/>
      <c r="M2" s="1008"/>
      <c r="N2" s="27"/>
      <c r="P2" s="27"/>
      <c r="Q2" s="131">
        <v>2017</v>
      </c>
      <c r="R2" s="788">
        <f>D20</f>
        <v>0.74557282871403807</v>
      </c>
      <c r="S2" s="788">
        <f>F20</f>
        <v>4.1334163525025121E-2</v>
      </c>
      <c r="T2" s="788">
        <f>H20</f>
        <v>3.5312668226404054E-2</v>
      </c>
      <c r="U2" s="789">
        <f>J20</f>
        <v>0.12452997763626693</v>
      </c>
      <c r="V2" s="790">
        <f>1-(SUM(U2+T2+S2+R2))</f>
        <v>5.3250361898265819E-2</v>
      </c>
      <c r="W2" s="38"/>
    </row>
    <row r="3" spans="2:23" s="24" customFormat="1" ht="13.2">
      <c r="B3" s="1072" t="s">
        <v>535</v>
      </c>
      <c r="C3" s="1072"/>
      <c r="D3" s="1072"/>
      <c r="E3" s="1072"/>
      <c r="F3" s="1072"/>
      <c r="G3" s="1072"/>
      <c r="H3" s="1072"/>
      <c r="I3" s="1072"/>
      <c r="J3" s="1072"/>
      <c r="K3" s="1072"/>
      <c r="L3" s="1072"/>
      <c r="M3" s="1072"/>
      <c r="N3" s="27"/>
      <c r="P3" s="27"/>
      <c r="Q3" s="461">
        <v>2016</v>
      </c>
      <c r="R3" s="789"/>
      <c r="S3" s="789"/>
      <c r="T3" s="789"/>
      <c r="U3" s="789"/>
      <c r="V3" s="789"/>
      <c r="W3" s="38"/>
    </row>
    <row r="4" spans="2:23" s="24" customFormat="1" ht="13.2">
      <c r="B4" s="629"/>
      <c r="C4" s="629"/>
      <c r="D4" s="629"/>
      <c r="E4" s="629"/>
      <c r="F4" s="629"/>
      <c r="G4" s="629"/>
      <c r="H4" s="629"/>
      <c r="I4" s="629"/>
      <c r="J4" s="629"/>
      <c r="K4" s="629"/>
      <c r="L4" s="629"/>
      <c r="M4" s="629"/>
      <c r="N4" s="27"/>
      <c r="P4" s="27"/>
      <c r="Q4" s="461">
        <v>2018</v>
      </c>
      <c r="R4" s="786"/>
      <c r="S4" s="786"/>
      <c r="T4" s="786"/>
      <c r="U4" s="786"/>
      <c r="V4" s="786"/>
      <c r="W4" s="38"/>
    </row>
    <row r="5" spans="2:23" s="38" customFormat="1" ht="15.75" customHeight="1">
      <c r="B5" s="315" t="s">
        <v>238</v>
      </c>
      <c r="C5" s="1260" t="s">
        <v>9</v>
      </c>
      <c r="D5" s="1260"/>
      <c r="E5" s="1204" t="s">
        <v>323</v>
      </c>
      <c r="F5" s="1204"/>
      <c r="G5" s="1204" t="s">
        <v>321</v>
      </c>
      <c r="H5" s="1204"/>
      <c r="I5" s="1204" t="s">
        <v>213</v>
      </c>
      <c r="J5" s="1204"/>
      <c r="K5" s="1020" t="s">
        <v>64</v>
      </c>
      <c r="L5" s="1020"/>
      <c r="M5" s="1020"/>
      <c r="N5" s="39"/>
      <c r="P5" s="39"/>
      <c r="Q5" s="461"/>
      <c r="R5" s="39"/>
      <c r="S5" s="39"/>
      <c r="T5" s="39"/>
      <c r="U5" s="39"/>
      <c r="V5" s="39"/>
    </row>
    <row r="6" spans="2:23" s="38" customFormat="1" ht="15.75" customHeight="1">
      <c r="B6" s="42"/>
      <c r="C6" s="462">
        <v>2018</v>
      </c>
      <c r="D6" s="462">
        <v>2019</v>
      </c>
      <c r="E6" s="462">
        <v>2018</v>
      </c>
      <c r="F6" s="462">
        <v>2019</v>
      </c>
      <c r="G6" s="462">
        <v>2018</v>
      </c>
      <c r="H6" s="462">
        <v>2019</v>
      </c>
      <c r="I6" s="462">
        <v>2018</v>
      </c>
      <c r="J6" s="462">
        <v>2019</v>
      </c>
      <c r="K6" s="462">
        <v>2018</v>
      </c>
      <c r="L6" s="462">
        <v>2019</v>
      </c>
      <c r="M6" s="463" t="s">
        <v>8</v>
      </c>
      <c r="N6" s="39"/>
      <c r="P6" s="39"/>
      <c r="Q6" s="461"/>
      <c r="R6" s="461"/>
      <c r="S6" s="461"/>
      <c r="T6" s="461"/>
      <c r="U6" s="461"/>
      <c r="V6" s="461"/>
      <c r="W6" s="131"/>
    </row>
    <row r="7" spans="2:23" s="38" customFormat="1" ht="15.75" customHeight="1">
      <c r="B7" s="42" t="s">
        <v>47</v>
      </c>
      <c r="C7" s="360">
        <v>6294.576</v>
      </c>
      <c r="D7" s="360">
        <v>8431.9599999999991</v>
      </c>
      <c r="E7" s="360">
        <v>1386.056</v>
      </c>
      <c r="F7" s="360">
        <v>279</v>
      </c>
      <c r="G7" s="360">
        <v>310</v>
      </c>
      <c r="H7" s="360">
        <v>25</v>
      </c>
      <c r="I7" s="360">
        <v>1117.25</v>
      </c>
      <c r="J7" s="360">
        <v>472.8</v>
      </c>
      <c r="K7" s="360">
        <v>9627.125</v>
      </c>
      <c r="L7" s="360">
        <v>9764.720800000001</v>
      </c>
      <c r="M7" s="480">
        <f t="shared" ref="M7:M12" si="0">L7/K7*100-100</f>
        <v>1.4292512042795948</v>
      </c>
      <c r="N7" s="39"/>
      <c r="O7" s="464"/>
      <c r="P7" s="464"/>
      <c r="Q7" s="461"/>
      <c r="R7" s="461"/>
      <c r="S7" s="461"/>
      <c r="T7" s="461"/>
      <c r="U7" s="461"/>
      <c r="V7" s="461"/>
      <c r="W7" s="131"/>
    </row>
    <row r="8" spans="2:23" s="38" customFormat="1" ht="15.75" customHeight="1">
      <c r="B8" s="42" t="s">
        <v>48</v>
      </c>
      <c r="C8" s="360">
        <v>4422.5879999999997</v>
      </c>
      <c r="D8" s="360">
        <v>7552.6224000000002</v>
      </c>
      <c r="E8" s="360">
        <v>1033</v>
      </c>
      <c r="F8" s="360">
        <v>296</v>
      </c>
      <c r="G8" s="360">
        <v>520</v>
      </c>
      <c r="H8" s="360">
        <v>105</v>
      </c>
      <c r="I8" s="360">
        <v>2554.7600000000002</v>
      </c>
      <c r="J8" s="360">
        <v>755.91600000000005</v>
      </c>
      <c r="K8" s="360">
        <v>9983.5290000000005</v>
      </c>
      <c r="L8" s="360">
        <v>9738.7476500000012</v>
      </c>
      <c r="M8" s="480">
        <f t="shared" si="0"/>
        <v>-2.4518519453391576</v>
      </c>
      <c r="N8" s="39"/>
      <c r="O8" s="464"/>
      <c r="P8" s="39"/>
      <c r="Q8" s="461"/>
      <c r="R8" s="461"/>
      <c r="S8" s="461"/>
      <c r="T8" s="461"/>
      <c r="U8" s="461"/>
      <c r="V8" s="461"/>
      <c r="W8" s="131"/>
    </row>
    <row r="9" spans="2:23" s="38" customFormat="1" ht="15.75" customHeight="1">
      <c r="B9" s="42" t="s">
        <v>49</v>
      </c>
      <c r="C9" s="360">
        <v>7494.2150000000001</v>
      </c>
      <c r="D9" s="360">
        <v>8005</v>
      </c>
      <c r="E9" s="360">
        <v>448</v>
      </c>
      <c r="F9" s="360">
        <v>307.00400000000002</v>
      </c>
      <c r="G9" s="360">
        <v>1064</v>
      </c>
      <c r="H9" s="360">
        <v>380</v>
      </c>
      <c r="I9" s="360">
        <v>3364.94</v>
      </c>
      <c r="J9" s="360">
        <v>900.1</v>
      </c>
      <c r="K9" s="360">
        <v>13438.715</v>
      </c>
      <c r="L9" s="360">
        <v>9720.3803099999986</v>
      </c>
      <c r="M9" s="480">
        <f t="shared" si="0"/>
        <v>-27.668826148928687</v>
      </c>
      <c r="N9" s="39"/>
      <c r="O9" s="464"/>
      <c r="P9" s="39"/>
      <c r="Q9" s="575"/>
      <c r="R9" s="575"/>
      <c r="S9" s="575"/>
      <c r="T9" s="575"/>
      <c r="U9" s="461"/>
      <c r="V9" s="461"/>
      <c r="W9" s="131"/>
    </row>
    <row r="10" spans="2:23" s="38" customFormat="1" ht="15.75" customHeight="1">
      <c r="B10" s="42" t="s">
        <v>57</v>
      </c>
      <c r="C10" s="360">
        <v>6784.2</v>
      </c>
      <c r="D10" s="360">
        <v>7969.92</v>
      </c>
      <c r="E10" s="360">
        <v>571</v>
      </c>
      <c r="F10" s="360">
        <v>420</v>
      </c>
      <c r="G10" s="360">
        <v>732</v>
      </c>
      <c r="H10" s="360">
        <v>285</v>
      </c>
      <c r="I10" s="360">
        <v>4536.7150000000001</v>
      </c>
      <c r="J10" s="360">
        <v>2133.8009999999999</v>
      </c>
      <c r="K10" s="360">
        <v>13435.352999999999</v>
      </c>
      <c r="L10" s="360">
        <v>11089.903829999999</v>
      </c>
      <c r="M10" s="480">
        <f t="shared" si="0"/>
        <v>-17.457294720875595</v>
      </c>
      <c r="N10" s="39"/>
      <c r="O10" s="464"/>
      <c r="P10" s="39"/>
      <c r="Q10" s="229"/>
      <c r="R10" s="461"/>
      <c r="S10" s="461"/>
      <c r="T10" s="461"/>
      <c r="U10" s="461"/>
      <c r="V10" s="461"/>
      <c r="W10" s="131"/>
    </row>
    <row r="11" spans="2:23" s="38" customFormat="1" ht="15.75" customHeight="1">
      <c r="B11" s="42" t="s">
        <v>58</v>
      </c>
      <c r="C11" s="360">
        <v>8713.7000000000007</v>
      </c>
      <c r="D11" s="360">
        <v>7093.2445600000001</v>
      </c>
      <c r="E11" s="360">
        <v>307</v>
      </c>
      <c r="F11" s="360">
        <v>588</v>
      </c>
      <c r="G11" s="360">
        <v>732</v>
      </c>
      <c r="H11" s="360">
        <v>799</v>
      </c>
      <c r="I11" s="360">
        <v>4650.09</v>
      </c>
      <c r="J11" s="360">
        <v>1491.8</v>
      </c>
      <c r="K11" s="360">
        <v>15360.182000000001</v>
      </c>
      <c r="L11" s="360">
        <v>10562.229280000001</v>
      </c>
      <c r="M11" s="480">
        <f t="shared" si="0"/>
        <v>-31.236301236534828</v>
      </c>
      <c r="N11" s="39"/>
      <c r="O11" s="464"/>
      <c r="P11" s="39"/>
      <c r="Q11" s="229"/>
      <c r="R11" s="461"/>
      <c r="S11" s="461"/>
      <c r="T11" s="461"/>
      <c r="U11" s="461"/>
      <c r="V11" s="461"/>
      <c r="W11" s="131"/>
    </row>
    <row r="12" spans="2:23" s="38" customFormat="1" ht="15.75" customHeight="1">
      <c r="B12" s="42" t="s">
        <v>50</v>
      </c>
      <c r="C12" s="360">
        <v>8120.7046200000004</v>
      </c>
      <c r="D12" s="360">
        <v>6636.7939999999999</v>
      </c>
      <c r="E12" s="360">
        <v>279</v>
      </c>
      <c r="F12" s="360">
        <v>643</v>
      </c>
      <c r="G12" s="360">
        <v>103</v>
      </c>
      <c r="H12" s="360">
        <v>570</v>
      </c>
      <c r="I12" s="360">
        <v>2084.15</v>
      </c>
      <c r="J12" s="360">
        <v>1876.92</v>
      </c>
      <c r="K12" s="360">
        <v>11595.583269999999</v>
      </c>
      <c r="L12" s="360">
        <v>10405.142119999999</v>
      </c>
      <c r="M12" s="480">
        <f t="shared" si="0"/>
        <v>-10.266332639599938</v>
      </c>
      <c r="N12" s="39"/>
      <c r="O12" s="464"/>
      <c r="P12" s="39"/>
      <c r="Q12" s="229"/>
      <c r="R12" s="461"/>
      <c r="S12" s="461"/>
      <c r="T12" s="461"/>
      <c r="U12" s="461"/>
      <c r="V12" s="461"/>
      <c r="W12" s="131"/>
    </row>
    <row r="13" spans="2:23" s="38" customFormat="1" ht="15.75" customHeight="1">
      <c r="B13" s="42" t="s">
        <v>51</v>
      </c>
      <c r="C13" s="360">
        <v>8080.5079999999998</v>
      </c>
      <c r="D13" s="360"/>
      <c r="E13" s="360">
        <v>212</v>
      </c>
      <c r="F13" s="360"/>
      <c r="G13" s="360">
        <v>380.96</v>
      </c>
      <c r="H13" s="360"/>
      <c r="I13" s="360">
        <v>1652.7260000000001</v>
      </c>
      <c r="J13" s="360"/>
      <c r="K13" s="360">
        <v>10589.104739999999</v>
      </c>
      <c r="L13" s="360"/>
      <c r="M13" s="360"/>
      <c r="N13" s="39"/>
      <c r="O13" s="464"/>
      <c r="P13" s="39"/>
      <c r="Q13" s="229"/>
      <c r="R13" s="461"/>
      <c r="S13" s="461"/>
      <c r="T13" s="461"/>
      <c r="U13" s="461"/>
      <c r="V13" s="461"/>
      <c r="W13" s="131"/>
    </row>
    <row r="14" spans="2:23" s="38" customFormat="1" ht="15.75" customHeight="1">
      <c r="B14" s="42" t="s">
        <v>52</v>
      </c>
      <c r="C14" s="360">
        <v>9024.1169200000004</v>
      </c>
      <c r="D14" s="360"/>
      <c r="E14" s="360">
        <v>576.52800000000002</v>
      </c>
      <c r="F14" s="360"/>
      <c r="G14" s="360">
        <v>216</v>
      </c>
      <c r="H14" s="360"/>
      <c r="I14" s="360">
        <v>1188.56</v>
      </c>
      <c r="J14" s="360"/>
      <c r="K14" s="360">
        <v>12380.54615</v>
      </c>
      <c r="L14" s="360"/>
      <c r="M14" s="360"/>
      <c r="N14" s="39"/>
      <c r="O14" s="464"/>
      <c r="P14" s="39"/>
      <c r="Q14" s="229"/>
      <c r="R14" s="461"/>
      <c r="S14" s="461"/>
      <c r="T14" s="461"/>
      <c r="U14" s="461"/>
      <c r="V14" s="461"/>
      <c r="W14" s="131"/>
    </row>
    <row r="15" spans="2:23" s="38" customFormat="1" ht="15.75" customHeight="1">
      <c r="B15" s="42" t="s">
        <v>53</v>
      </c>
      <c r="C15" s="360">
        <v>4520.6625400000003</v>
      </c>
      <c r="D15" s="360"/>
      <c r="E15" s="360">
        <v>340</v>
      </c>
      <c r="F15" s="360"/>
      <c r="G15" s="360">
        <v>0</v>
      </c>
      <c r="H15" s="360"/>
      <c r="I15" s="360">
        <v>679.8</v>
      </c>
      <c r="J15" s="360"/>
      <c r="K15" s="360">
        <v>6744.5256399999998</v>
      </c>
      <c r="L15" s="360"/>
      <c r="M15" s="360"/>
      <c r="N15" s="39"/>
      <c r="O15" s="464"/>
      <c r="P15" s="39"/>
      <c r="Q15" s="229"/>
      <c r="R15" s="461"/>
      <c r="S15" s="461"/>
      <c r="T15" s="461"/>
      <c r="U15" s="461"/>
      <c r="V15" s="461"/>
      <c r="W15" s="131"/>
    </row>
    <row r="16" spans="2:23" s="38" customFormat="1" ht="15.75" customHeight="1">
      <c r="B16" s="42" t="s">
        <v>54</v>
      </c>
      <c r="C16" s="360">
        <v>8856.9</v>
      </c>
      <c r="D16" s="360"/>
      <c r="E16" s="360">
        <v>580</v>
      </c>
      <c r="F16" s="360"/>
      <c r="G16" s="360">
        <v>50</v>
      </c>
      <c r="H16" s="360"/>
      <c r="I16" s="360">
        <v>982</v>
      </c>
      <c r="J16" s="360"/>
      <c r="K16" s="360">
        <v>11078.885490000001</v>
      </c>
      <c r="L16" s="360"/>
      <c r="M16" s="360"/>
      <c r="N16" s="39"/>
      <c r="O16" s="464"/>
      <c r="P16" s="39"/>
      <c r="Q16" s="229"/>
      <c r="R16" s="461"/>
      <c r="S16" s="461"/>
      <c r="T16" s="461"/>
      <c r="U16" s="461"/>
      <c r="V16" s="461"/>
      <c r="W16" s="131"/>
    </row>
    <row r="17" spans="2:27" s="38" customFormat="1" ht="15.75" customHeight="1">
      <c r="B17" s="42" t="s">
        <v>55</v>
      </c>
      <c r="C17" s="360">
        <v>8956.9850000000006</v>
      </c>
      <c r="D17" s="360"/>
      <c r="E17" s="360">
        <v>224</v>
      </c>
      <c r="F17" s="360"/>
      <c r="G17" s="360">
        <v>75</v>
      </c>
      <c r="H17" s="360"/>
      <c r="I17" s="360">
        <v>619.95000000000005</v>
      </c>
      <c r="J17" s="360"/>
      <c r="K17" s="360">
        <v>10816.74582</v>
      </c>
      <c r="L17" s="360"/>
      <c r="M17" s="360"/>
      <c r="N17" s="39"/>
      <c r="O17" s="465"/>
      <c r="P17" s="630"/>
      <c r="Q17" s="229"/>
      <c r="R17" s="461"/>
      <c r="S17" s="461"/>
      <c r="T17" s="461"/>
      <c r="U17" s="461"/>
      <c r="V17" s="461"/>
      <c r="W17" s="131"/>
    </row>
    <row r="18" spans="2:27" s="38" customFormat="1" ht="15.75" customHeight="1">
      <c r="B18" s="42" t="s">
        <v>56</v>
      </c>
      <c r="C18" s="360">
        <v>6318.24</v>
      </c>
      <c r="D18" s="360"/>
      <c r="E18" s="360">
        <v>476</v>
      </c>
      <c r="F18" s="360"/>
      <c r="G18" s="360">
        <v>0</v>
      </c>
      <c r="H18" s="360"/>
      <c r="I18" s="360">
        <v>896</v>
      </c>
      <c r="J18" s="360"/>
      <c r="K18" s="360">
        <v>8314.9714700000004</v>
      </c>
      <c r="L18" s="360"/>
      <c r="M18" s="360"/>
      <c r="N18" s="39"/>
      <c r="O18" s="465"/>
      <c r="P18" s="630"/>
      <c r="Q18" s="229"/>
      <c r="R18" s="461"/>
      <c r="S18" s="461"/>
      <c r="T18" s="461"/>
      <c r="U18" s="461"/>
      <c r="V18" s="461"/>
      <c r="W18" s="131"/>
    </row>
    <row r="19" spans="2:27" s="38" customFormat="1" ht="15.75" customHeight="1">
      <c r="B19" s="483" t="s">
        <v>64</v>
      </c>
      <c r="C19" s="360">
        <f t="shared" ref="C19:L19" si="1">SUM(C7:C18)</f>
        <v>87587.396080000006</v>
      </c>
      <c r="D19" s="360">
        <f t="shared" si="1"/>
        <v>45689.540959999998</v>
      </c>
      <c r="E19" s="360">
        <f t="shared" si="1"/>
        <v>6432.5840000000007</v>
      </c>
      <c r="F19" s="360">
        <f t="shared" si="1"/>
        <v>2533.0039999999999</v>
      </c>
      <c r="G19" s="360">
        <f t="shared" si="1"/>
        <v>4182.96</v>
      </c>
      <c r="H19" s="360">
        <f t="shared" si="1"/>
        <v>2164</v>
      </c>
      <c r="I19" s="360">
        <f t="shared" si="1"/>
        <v>24326.941000000003</v>
      </c>
      <c r="J19" s="360">
        <f t="shared" si="1"/>
        <v>7631.3370000000004</v>
      </c>
      <c r="K19" s="360">
        <f t="shared" si="1"/>
        <v>133365.26658</v>
      </c>
      <c r="L19" s="360">
        <f t="shared" si="1"/>
        <v>61281.12399</v>
      </c>
      <c r="M19" s="360"/>
      <c r="N19" s="39"/>
      <c r="O19" s="466"/>
      <c r="P19" s="630"/>
      <c r="Q19" s="229"/>
      <c r="R19" s="461"/>
      <c r="S19" s="461"/>
      <c r="T19" s="461"/>
      <c r="U19" s="461"/>
      <c r="V19" s="461"/>
      <c r="W19" s="131"/>
    </row>
    <row r="20" spans="2:27" s="38" customFormat="1" ht="15.75" customHeight="1">
      <c r="B20" s="559" t="s">
        <v>446</v>
      </c>
      <c r="C20" s="481">
        <f>C19/K19</f>
        <v>0.65674817983781519</v>
      </c>
      <c r="D20" s="481">
        <f>D19/L19</f>
        <v>0.74557282871403807</v>
      </c>
      <c r="E20" s="481">
        <f>E19/K19</f>
        <v>4.8232828268980926E-2</v>
      </c>
      <c r="F20" s="481">
        <f>F19/L19</f>
        <v>4.1334163525025121E-2</v>
      </c>
      <c r="G20" s="481">
        <f>G19/K19</f>
        <v>3.1364688177568524E-2</v>
      </c>
      <c r="H20" s="481">
        <f>H19/L19</f>
        <v>3.5312668226404054E-2</v>
      </c>
      <c r="I20" s="481">
        <f>I19/K19</f>
        <v>0.18240837081375558</v>
      </c>
      <c r="J20" s="481">
        <f>J19/L19</f>
        <v>0.12452997763626693</v>
      </c>
      <c r="K20" s="481">
        <f>+K19/K19</f>
        <v>1</v>
      </c>
      <c r="L20" s="481">
        <f>+L19/L19</f>
        <v>1</v>
      </c>
      <c r="M20" s="109"/>
      <c r="N20" s="39"/>
      <c r="O20" s="16"/>
      <c r="P20" s="630"/>
      <c r="Q20" s="229"/>
      <c r="R20" s="461"/>
      <c r="S20" s="461"/>
      <c r="T20" s="461"/>
      <c r="U20" s="461"/>
      <c r="V20" s="461"/>
      <c r="W20" s="131"/>
    </row>
    <row r="21" spans="2:27" s="38" customFormat="1" ht="22.5" customHeight="1">
      <c r="B21" s="559"/>
      <c r="C21" s="481">
        <f>+C19/$K19</f>
        <v>0.65674817983781519</v>
      </c>
      <c r="D21" s="481">
        <f t="shared" ref="D21:L21" si="2">+D19/$K19</f>
        <v>0.34258950723570025</v>
      </c>
      <c r="E21" s="481">
        <f t="shared" si="2"/>
        <v>4.8232828268980926E-2</v>
      </c>
      <c r="F21" s="481">
        <f t="shared" si="2"/>
        <v>1.8992981193349631E-2</v>
      </c>
      <c r="G21" s="481">
        <f t="shared" si="2"/>
        <v>3.1364688177568524E-2</v>
      </c>
      <c r="H21" s="481">
        <f t="shared" si="2"/>
        <v>1.6226113856278396E-2</v>
      </c>
      <c r="I21" s="481">
        <f t="shared" si="2"/>
        <v>0.18240837081375558</v>
      </c>
      <c r="J21" s="481">
        <f t="shared" si="2"/>
        <v>5.7221323030328099E-2</v>
      </c>
      <c r="K21" s="481">
        <f t="shared" si="2"/>
        <v>1</v>
      </c>
      <c r="L21" s="481">
        <f t="shared" si="2"/>
        <v>0.45949838036157736</v>
      </c>
      <c r="M21" s="109"/>
      <c r="N21" s="39"/>
      <c r="O21" s="16"/>
      <c r="P21" s="630"/>
      <c r="Q21" s="229"/>
      <c r="R21" s="461"/>
      <c r="S21" s="461"/>
      <c r="T21" s="461"/>
      <c r="U21" s="461"/>
      <c r="V21" s="461"/>
      <c r="W21" s="131"/>
    </row>
    <row r="22" spans="2:27" s="38" customFormat="1" ht="23.25" customHeight="1">
      <c r="B22" s="1263" t="s">
        <v>444</v>
      </c>
      <c r="C22" s="1263"/>
      <c r="D22" s="1263"/>
      <c r="E22" s="1263"/>
      <c r="F22" s="1263"/>
      <c r="G22" s="1263"/>
      <c r="H22" s="1263"/>
      <c r="I22" s="1263"/>
      <c r="J22" s="1263"/>
      <c r="K22" s="1263"/>
      <c r="L22" s="1263"/>
      <c r="M22" s="1263"/>
      <c r="N22" s="39"/>
      <c r="O22" s="16"/>
      <c r="P22" s="630"/>
      <c r="Q22" s="229"/>
      <c r="R22" s="461"/>
      <c r="S22" s="461"/>
      <c r="T22" s="461"/>
      <c r="U22" s="461"/>
      <c r="V22" s="461"/>
      <c r="W22" s="131"/>
    </row>
    <row r="23" spans="2:27" ht="17.25" customHeight="1">
      <c r="B23" s="1261"/>
      <c r="C23" s="1262"/>
      <c r="D23" s="1262"/>
      <c r="E23" s="1262"/>
      <c r="F23" s="1262"/>
      <c r="G23" s="1262"/>
      <c r="H23" s="1262"/>
      <c r="I23" s="1262"/>
      <c r="J23" s="1262"/>
      <c r="K23" s="1262"/>
      <c r="L23" s="1262"/>
      <c r="M23" s="1262"/>
      <c r="P23" s="630"/>
      <c r="Q23" s="232"/>
    </row>
    <row r="24" spans="2:27" ht="15" customHeight="1">
      <c r="N24" s="1"/>
      <c r="O24" s="1"/>
      <c r="P24" s="630"/>
      <c r="Q24" s="233"/>
      <c r="R24" s="129"/>
      <c r="S24" s="129"/>
      <c r="T24" s="129"/>
    </row>
    <row r="25" spans="2:27" ht="15" customHeight="1">
      <c r="N25" s="1"/>
      <c r="O25" s="1"/>
      <c r="P25" s="630"/>
      <c r="Q25" s="233"/>
      <c r="R25" s="129"/>
      <c r="S25" s="129"/>
      <c r="T25" s="129"/>
    </row>
    <row r="26" spans="2:27" ht="15" customHeight="1">
      <c r="N26" s="1"/>
      <c r="O26" s="1"/>
      <c r="P26" s="630"/>
      <c r="Q26" s="233"/>
      <c r="R26" s="129"/>
      <c r="S26" s="129"/>
      <c r="T26" s="129"/>
      <c r="X26" s="16"/>
      <c r="Y26" s="16"/>
      <c r="Z26" s="16"/>
      <c r="AA26" s="16"/>
    </row>
    <row r="27" spans="2:27" ht="15" customHeight="1">
      <c r="N27" s="1"/>
      <c r="O27" s="1"/>
      <c r="P27" s="630"/>
      <c r="Q27" s="233"/>
      <c r="R27" s="129"/>
      <c r="S27" s="129"/>
      <c r="T27" s="129"/>
    </row>
    <row r="28" spans="2:27" ht="15" customHeight="1">
      <c r="N28" s="1"/>
      <c r="O28" s="1"/>
      <c r="P28" s="630"/>
      <c r="Q28" s="233"/>
      <c r="R28" s="129"/>
      <c r="S28" s="129"/>
      <c r="T28" s="129"/>
    </row>
    <row r="29" spans="2:27" ht="15" customHeight="1">
      <c r="N29" s="1"/>
      <c r="O29" s="1"/>
      <c r="P29" s="2"/>
      <c r="Q29" s="233"/>
      <c r="R29" s="129"/>
      <c r="S29" s="129"/>
      <c r="T29" s="129"/>
    </row>
    <row r="30" spans="2:27" ht="15" customHeight="1">
      <c r="N30" s="1"/>
      <c r="O30" s="1"/>
      <c r="P30" s="1"/>
      <c r="Q30" s="129"/>
      <c r="R30" s="129"/>
      <c r="S30" s="129"/>
      <c r="T30" s="129"/>
    </row>
    <row r="31" spans="2:27" ht="15" customHeight="1">
      <c r="N31" s="1"/>
      <c r="O31" s="1"/>
      <c r="P31" s="1"/>
      <c r="Q31" s="129"/>
      <c r="R31" s="129"/>
      <c r="S31" s="129"/>
      <c r="T31" s="129"/>
    </row>
    <row r="33" spans="2:28" ht="15" customHeight="1">
      <c r="N33" s="1"/>
      <c r="O33" s="1"/>
      <c r="P33" s="1"/>
      <c r="Q33" s="129"/>
      <c r="R33" s="129"/>
      <c r="S33" s="129"/>
      <c r="T33" s="129"/>
    </row>
    <row r="34" spans="2:28" ht="15" customHeight="1">
      <c r="N34" s="1"/>
      <c r="O34" s="1"/>
      <c r="P34" s="1"/>
      <c r="Q34" s="129"/>
      <c r="R34" s="129"/>
      <c r="S34" s="129"/>
      <c r="T34" s="129"/>
      <c r="AB34" s="15" t="e">
        <f>#REF!</f>
        <v>#REF!</v>
      </c>
    </row>
    <row r="35" spans="2:28" ht="15" customHeight="1">
      <c r="N35" s="1"/>
      <c r="O35" s="1"/>
      <c r="P35" s="1"/>
      <c r="Q35" s="129"/>
      <c r="R35" s="129"/>
      <c r="S35" s="129"/>
      <c r="T35" s="129"/>
    </row>
    <row r="36" spans="2:28" ht="15" customHeight="1">
      <c r="N36" s="1"/>
      <c r="O36" s="1"/>
      <c r="P36" s="1"/>
      <c r="Q36" s="129"/>
      <c r="R36" s="129"/>
      <c r="S36" s="129"/>
      <c r="T36" s="129"/>
    </row>
    <row r="37" spans="2:28" ht="15" customHeight="1">
      <c r="N37" s="1"/>
      <c r="O37" s="1"/>
      <c r="P37" s="1"/>
      <c r="Q37" s="129"/>
      <c r="R37" s="129"/>
      <c r="S37" s="129"/>
      <c r="T37" s="129"/>
    </row>
    <row r="38" spans="2:28" ht="15" customHeight="1">
      <c r="N38" s="1"/>
      <c r="O38" s="1"/>
      <c r="P38" s="1"/>
      <c r="Q38" s="129"/>
      <c r="R38" s="129"/>
      <c r="S38" s="129"/>
      <c r="T38" s="129"/>
    </row>
    <row r="40" spans="2:28" ht="15.75" customHeight="1">
      <c r="B40" s="1078" t="s">
        <v>444</v>
      </c>
      <c r="C40" s="1078"/>
      <c r="D40" s="1078"/>
      <c r="E40" s="1078"/>
      <c r="F40" s="1078"/>
      <c r="G40" s="1078"/>
      <c r="H40" s="1078"/>
      <c r="I40" s="1078"/>
      <c r="J40" s="1078"/>
      <c r="K40" s="1078"/>
      <c r="L40" s="1078"/>
      <c r="M40" s="1078"/>
    </row>
  </sheetData>
  <mergeCells count="11">
    <mergeCell ref="C5:D5"/>
    <mergeCell ref="I5:J5"/>
    <mergeCell ref="B40:M40"/>
    <mergeCell ref="B23:M23"/>
    <mergeCell ref="B1:M1"/>
    <mergeCell ref="B2:M2"/>
    <mergeCell ref="B3:M3"/>
    <mergeCell ref="K5:M5"/>
    <mergeCell ref="B22:M22"/>
    <mergeCell ref="G5:H5"/>
    <mergeCell ref="E5:F5"/>
  </mergeCells>
  <printOptions horizontalCentered="1"/>
  <pageMargins left="0.59055118110236227" right="0.59055118110236227" top="1.299212598425197" bottom="0.78740157480314965" header="0.51181102362204722" footer="0.59055118110236227"/>
  <pageSetup paperSize="119" scale="98"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59999389629810485"/>
    <pageSetUpPr fitToPage="1"/>
  </sheetPr>
  <dimension ref="B1:X32"/>
  <sheetViews>
    <sheetView zoomScaleNormal="100" workbookViewId="0">
      <selection sqref="A1:J31"/>
    </sheetView>
  </sheetViews>
  <sheetFormatPr baseColWidth="10" defaultColWidth="10.921875" defaultRowHeight="11.4"/>
  <cols>
    <col min="1" max="1" width="1.61328125" style="1" customWidth="1"/>
    <col min="2" max="2" width="7.4609375" style="1" bestFit="1" customWidth="1"/>
    <col min="3" max="4" width="6.4609375" style="1" customWidth="1"/>
    <col min="5" max="5" width="7.921875" style="1" bestFit="1" customWidth="1"/>
    <col min="6" max="6" width="8.4609375" style="1" bestFit="1" customWidth="1"/>
    <col min="7" max="7" width="7.921875" style="1" bestFit="1" customWidth="1"/>
    <col min="8" max="8" width="8.23046875" style="1" customWidth="1"/>
    <col min="9" max="9" width="6.4609375" style="1" customWidth="1"/>
    <col min="10" max="10" width="1.921875" style="1" customWidth="1"/>
    <col min="11" max="12" width="2.921875" style="1" customWidth="1"/>
    <col min="13" max="13" width="3.53515625" style="1" customWidth="1"/>
    <col min="14" max="14" width="11.3828125" style="1" customWidth="1"/>
    <col min="15" max="16" width="3.53515625" style="1" customWidth="1"/>
    <col min="17" max="17" width="7.921875" style="1" customWidth="1"/>
    <col min="18" max="18" width="2" style="1" customWidth="1"/>
    <col min="19" max="24" width="3" style="4" customWidth="1"/>
    <col min="25" max="16384" width="10.921875" style="1"/>
  </cols>
  <sheetData>
    <row r="1" spans="2:15" s="38" customFormat="1" ht="12.75" customHeight="1">
      <c r="B1" s="1099" t="s">
        <v>38</v>
      </c>
      <c r="C1" s="1099"/>
      <c r="D1" s="1099"/>
      <c r="E1" s="1099"/>
      <c r="F1" s="1099"/>
      <c r="G1" s="1099"/>
      <c r="H1" s="1099"/>
      <c r="I1" s="1099"/>
    </row>
    <row r="2" spans="2:15" s="38" customFormat="1" ht="6" customHeight="1">
      <c r="B2" s="50"/>
      <c r="C2" s="50"/>
      <c r="D2" s="50"/>
      <c r="E2" s="50"/>
      <c r="F2" s="50"/>
      <c r="G2" s="50"/>
      <c r="H2" s="50"/>
    </row>
    <row r="3" spans="2:15" s="38" customFormat="1" ht="13.2">
      <c r="B3" s="1008" t="s">
        <v>330</v>
      </c>
      <c r="C3" s="1008"/>
      <c r="D3" s="1008"/>
      <c r="E3" s="1008"/>
      <c r="F3" s="1008"/>
      <c r="G3" s="1008"/>
      <c r="H3" s="1008"/>
      <c r="I3" s="1008"/>
    </row>
    <row r="4" spans="2:15" s="38" customFormat="1" ht="13.2">
      <c r="B4" s="1072" t="s">
        <v>538</v>
      </c>
      <c r="C4" s="1072"/>
      <c r="D4" s="1072"/>
      <c r="E4" s="1072"/>
      <c r="F4" s="1072"/>
      <c r="G4" s="1072"/>
      <c r="H4" s="1072"/>
      <c r="I4" s="1072"/>
    </row>
    <row r="5" spans="2:15" s="38" customFormat="1" ht="15" customHeight="1">
      <c r="B5" s="1008" t="s">
        <v>331</v>
      </c>
      <c r="C5" s="1008"/>
      <c r="D5" s="1008"/>
      <c r="E5" s="1008"/>
      <c r="F5" s="1008"/>
      <c r="G5" s="1008"/>
      <c r="H5" s="1008"/>
      <c r="I5" s="1008"/>
    </row>
    <row r="6" spans="2:15" s="38" customFormat="1" ht="50.25" customHeight="1">
      <c r="B6" s="274" t="s">
        <v>243</v>
      </c>
      <c r="C6" s="274" t="s">
        <v>332</v>
      </c>
      <c r="D6" s="274" t="s">
        <v>333</v>
      </c>
      <c r="E6" s="274" t="s">
        <v>334</v>
      </c>
      <c r="F6" s="274" t="s">
        <v>335</v>
      </c>
      <c r="G6" s="274" t="s">
        <v>336</v>
      </c>
      <c r="H6" s="274" t="s">
        <v>337</v>
      </c>
      <c r="I6" s="274" t="s">
        <v>338</v>
      </c>
      <c r="M6" s="452"/>
      <c r="N6" s="452"/>
      <c r="O6" s="50"/>
    </row>
    <row r="7" spans="2:15" s="38" customFormat="1" ht="93.75" customHeight="1">
      <c r="B7" s="387" t="s">
        <v>165</v>
      </c>
      <c r="C7" s="398" t="s">
        <v>339</v>
      </c>
      <c r="D7" s="398" t="s">
        <v>340</v>
      </c>
      <c r="E7" s="398" t="s">
        <v>341</v>
      </c>
      <c r="F7" s="398" t="s">
        <v>342</v>
      </c>
      <c r="G7" s="398" t="s">
        <v>343</v>
      </c>
      <c r="H7" s="398" t="s">
        <v>344</v>
      </c>
      <c r="I7" s="398" t="s">
        <v>345</v>
      </c>
      <c r="M7" s="452"/>
      <c r="N7" s="452"/>
      <c r="O7" s="50"/>
    </row>
    <row r="8" spans="2:15" s="38" customFormat="1" ht="15.75" customHeight="1">
      <c r="B8" s="273">
        <v>2012</v>
      </c>
      <c r="C8" s="104">
        <v>2.0449999999999999</v>
      </c>
      <c r="D8" s="104">
        <v>27.093</v>
      </c>
      <c r="E8" s="104">
        <v>23135.638999999999</v>
      </c>
      <c r="F8" s="104">
        <v>63363.300999999999</v>
      </c>
      <c r="G8" s="104">
        <v>7347.0810000000001</v>
      </c>
      <c r="H8" s="104">
        <v>93846.021000000008</v>
      </c>
      <c r="I8" s="104">
        <v>29895.466</v>
      </c>
      <c r="M8" s="452"/>
      <c r="N8" s="221"/>
      <c r="O8" s="50"/>
    </row>
    <row r="9" spans="2:15" s="38" customFormat="1" ht="15.75" customHeight="1">
      <c r="B9" s="273">
        <v>2013</v>
      </c>
      <c r="C9" s="104">
        <v>0</v>
      </c>
      <c r="D9" s="104">
        <v>94.319000000000003</v>
      </c>
      <c r="E9" s="104">
        <v>43420.267</v>
      </c>
      <c r="F9" s="104">
        <v>39843.879000000001</v>
      </c>
      <c r="G9" s="104">
        <v>7421.6049999999996</v>
      </c>
      <c r="H9" s="104">
        <v>90685.751000000004</v>
      </c>
      <c r="I9" s="104">
        <v>22605.805</v>
      </c>
      <c r="J9" s="227"/>
      <c r="M9" s="452"/>
      <c r="N9" s="221"/>
      <c r="O9" s="50"/>
    </row>
    <row r="10" spans="2:15" s="38" customFormat="1" ht="15.75" customHeight="1">
      <c r="B10" s="273">
        <v>2014</v>
      </c>
      <c r="C10" s="104">
        <v>1E-3</v>
      </c>
      <c r="D10" s="104">
        <v>82.86</v>
      </c>
      <c r="E10" s="104">
        <v>37927.044999999998</v>
      </c>
      <c r="F10" s="104">
        <v>50009.249000000003</v>
      </c>
      <c r="G10" s="104">
        <v>2240.489</v>
      </c>
      <c r="H10" s="104">
        <v>90176.782999999996</v>
      </c>
      <c r="I10" s="104">
        <v>19488.277999999998</v>
      </c>
      <c r="J10" s="227"/>
      <c r="M10" s="452"/>
      <c r="N10" s="221"/>
      <c r="O10" s="50"/>
    </row>
    <row r="11" spans="2:15" s="38" customFormat="1" ht="15.75" customHeight="1">
      <c r="B11" s="273">
        <v>2015</v>
      </c>
      <c r="C11" s="104">
        <v>0.184</v>
      </c>
      <c r="D11" s="104">
        <v>165.41900000000001</v>
      </c>
      <c r="E11" s="104">
        <v>33427.444000000003</v>
      </c>
      <c r="F11" s="104">
        <v>79329.955000000002</v>
      </c>
      <c r="G11" s="104">
        <v>5746.4930000000004</v>
      </c>
      <c r="H11" s="104">
        <v>118503.89200000001</v>
      </c>
      <c r="I11" s="104">
        <v>23403.947</v>
      </c>
      <c r="J11" s="227"/>
      <c r="M11" s="452"/>
      <c r="N11" s="221"/>
      <c r="O11" s="50"/>
    </row>
    <row r="12" spans="2:15" s="38" customFormat="1" ht="15.75" customHeight="1">
      <c r="B12" s="273">
        <v>2016</v>
      </c>
      <c r="C12" s="104">
        <v>2.65</v>
      </c>
      <c r="D12" s="104">
        <v>245.19800000000001</v>
      </c>
      <c r="E12" s="104">
        <v>32468.589</v>
      </c>
      <c r="F12" s="104">
        <v>63325.135999999999</v>
      </c>
      <c r="G12" s="104">
        <v>8109.7209999999995</v>
      </c>
      <c r="H12" s="104">
        <v>103903.44600000001</v>
      </c>
      <c r="I12" s="104">
        <v>25158.268</v>
      </c>
      <c r="J12" s="227"/>
      <c r="M12" s="452"/>
      <c r="N12" s="221"/>
      <c r="O12" s="50"/>
    </row>
    <row r="13" spans="2:15" s="38" customFormat="1" ht="15.75" customHeight="1">
      <c r="B13" s="273">
        <v>2017</v>
      </c>
      <c r="C13" s="104">
        <v>0</v>
      </c>
      <c r="D13" s="104">
        <v>251</v>
      </c>
      <c r="E13" s="104">
        <v>51251.331999999995</v>
      </c>
      <c r="F13" s="104">
        <v>71736.990999999995</v>
      </c>
      <c r="G13" s="104">
        <v>8223.1779999999999</v>
      </c>
      <c r="H13" s="104">
        <v>131211.50099999999</v>
      </c>
      <c r="I13" s="104">
        <v>23480.124</v>
      </c>
      <c r="J13" s="227"/>
      <c r="M13" s="452"/>
      <c r="N13" s="221"/>
      <c r="O13" s="50"/>
    </row>
    <row r="14" spans="2:15" s="150" customFormat="1" ht="15.75" customHeight="1">
      <c r="B14" s="273">
        <v>2018</v>
      </c>
      <c r="C14" s="104">
        <v>2.6</v>
      </c>
      <c r="D14" s="104">
        <v>46.085160000000002</v>
      </c>
      <c r="E14" s="104">
        <v>34146.11952</v>
      </c>
      <c r="F14" s="104">
        <v>88590.467260000005</v>
      </c>
      <c r="G14" s="104">
        <v>10628.6798</v>
      </c>
      <c r="H14" s="104">
        <v>133365</v>
      </c>
      <c r="I14" s="104">
        <v>30688.84042</v>
      </c>
      <c r="J14" s="497"/>
      <c r="M14" s="501"/>
      <c r="N14" s="633"/>
      <c r="O14" s="158"/>
    </row>
    <row r="15" spans="2:15" s="150" customFormat="1" ht="15.75" customHeight="1">
      <c r="B15" s="273" t="s">
        <v>620</v>
      </c>
      <c r="C15" s="104">
        <v>0</v>
      </c>
      <c r="D15" s="104">
        <v>0</v>
      </c>
      <c r="E15" s="104">
        <v>17487.845609999997</v>
      </c>
      <c r="F15" s="104">
        <v>41647.10368</v>
      </c>
      <c r="G15" s="104">
        <v>2146.1746999999996</v>
      </c>
      <c r="H15" s="104">
        <v>61281.12399</v>
      </c>
      <c r="I15" s="104">
        <v>15342.39</v>
      </c>
      <c r="J15" s="497"/>
      <c r="M15" s="501"/>
      <c r="N15" s="633"/>
      <c r="O15" s="158"/>
    </row>
    <row r="16" spans="2:15" s="38" customFormat="1" ht="18.75" customHeight="1">
      <c r="B16" s="1046" t="s">
        <v>444</v>
      </c>
      <c r="C16" s="1046"/>
      <c r="D16" s="1046"/>
      <c r="E16" s="1046"/>
      <c r="F16" s="1046"/>
      <c r="G16" s="1046"/>
      <c r="H16" s="1046"/>
      <c r="I16" s="1046"/>
      <c r="J16" s="227"/>
      <c r="M16" s="50"/>
      <c r="N16" s="50"/>
      <c r="O16" s="50"/>
    </row>
    <row r="17" spans="2:24" ht="29.25" customHeight="1">
      <c r="C17" s="385"/>
      <c r="D17" s="385"/>
      <c r="E17" s="385"/>
      <c r="F17" s="385"/>
      <c r="G17" s="385"/>
      <c r="H17" s="385"/>
      <c r="K17" s="38"/>
      <c r="L17" s="38"/>
      <c r="M17" s="50"/>
      <c r="N17" s="50"/>
      <c r="O17" s="50"/>
    </row>
    <row r="18" spans="2:24" ht="13.2">
      <c r="C18" s="385"/>
      <c r="D18" s="385"/>
      <c r="E18" s="385"/>
      <c r="F18" s="385"/>
      <c r="G18" s="385"/>
      <c r="H18" s="385"/>
      <c r="J18" s="385"/>
      <c r="K18" s="38"/>
      <c r="L18" s="38"/>
      <c r="M18" s="50"/>
      <c r="N18" s="50"/>
      <c r="O18" s="50"/>
    </row>
    <row r="19" spans="2:24">
      <c r="C19" s="385"/>
      <c r="D19" s="385"/>
      <c r="E19" s="385"/>
      <c r="F19" s="385"/>
      <c r="G19" s="385"/>
      <c r="H19" s="385"/>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firstPageNumber="0" orientation="portrait" r:id="rId1"/>
  <headerFooter alignWithMargins="0">
    <oddFooter>&amp;C&amp;10&amp;A</oddFooter>
  </headerFooter>
  <ignoredErrors>
    <ignoredError sqref="D6:I6"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59999389629810485"/>
    <pageSetUpPr fitToPage="1"/>
  </sheetPr>
  <dimension ref="A1:AG57"/>
  <sheetViews>
    <sheetView zoomScaleNormal="100" workbookViewId="0">
      <selection sqref="A1:H37"/>
    </sheetView>
  </sheetViews>
  <sheetFormatPr baseColWidth="10" defaultColWidth="10.921875" defaultRowHeight="11.4"/>
  <cols>
    <col min="1" max="1" width="1" style="1" customWidth="1"/>
    <col min="2" max="7" width="10.921875" style="1" customWidth="1"/>
    <col min="8" max="8" width="1.53515625" style="1" customWidth="1"/>
    <col min="9" max="9" width="4.4609375" style="1" customWidth="1"/>
    <col min="10" max="10" width="4" style="1" customWidth="1"/>
    <col min="11" max="11" width="7.3828125" style="1" bestFit="1" customWidth="1"/>
    <col min="12" max="12" width="4.23046875" style="2" customWidth="1"/>
    <col min="13" max="13" width="4.69140625" style="1" customWidth="1"/>
    <col min="14" max="25" width="3.53515625" style="1" customWidth="1"/>
    <col min="26" max="26" width="7.921875" style="1" customWidth="1"/>
    <col min="27" max="27" width="2" style="1" customWidth="1"/>
    <col min="28" max="33" width="3" style="4" customWidth="1"/>
    <col min="34" max="16384" width="10.921875" style="1"/>
  </cols>
  <sheetData>
    <row r="1" spans="2:20" s="38" customFormat="1" ht="12.75" customHeight="1">
      <c r="B1" s="1264" t="s">
        <v>77</v>
      </c>
      <c r="C1" s="1264"/>
      <c r="D1" s="1264"/>
      <c r="E1" s="1264"/>
      <c r="F1" s="1264"/>
      <c r="G1" s="1264"/>
      <c r="L1" s="50"/>
    </row>
    <row r="2" spans="2:20" s="38" customFormat="1" ht="6" customHeight="1">
      <c r="L2" s="50"/>
    </row>
    <row r="3" spans="2:20" s="38" customFormat="1" ht="13.2">
      <c r="B3" s="1008" t="s">
        <v>330</v>
      </c>
      <c r="C3" s="1008"/>
      <c r="D3" s="1008"/>
      <c r="E3" s="1008"/>
      <c r="F3" s="1008"/>
      <c r="G3" s="1008"/>
      <c r="L3" s="50"/>
    </row>
    <row r="4" spans="2:20" s="38" customFormat="1" ht="15" customHeight="1">
      <c r="B4" s="1008" t="s">
        <v>428</v>
      </c>
      <c r="C4" s="1008"/>
      <c r="D4" s="1008"/>
      <c r="E4" s="1008"/>
      <c r="F4" s="1008"/>
      <c r="G4" s="1008"/>
      <c r="L4" s="50"/>
    </row>
    <row r="5" spans="2:20" s="38" customFormat="1" ht="13.2">
      <c r="B5" s="1072" t="s">
        <v>539</v>
      </c>
      <c r="C5" s="1072"/>
      <c r="D5" s="1072"/>
      <c r="E5" s="1072"/>
      <c r="F5" s="1072"/>
      <c r="G5" s="1072"/>
      <c r="L5" s="50"/>
    </row>
    <row r="6" spans="2:20" s="38" customFormat="1" ht="13.2">
      <c r="B6" s="1072" t="s">
        <v>251</v>
      </c>
      <c r="C6" s="1072"/>
      <c r="D6" s="1072"/>
      <c r="E6" s="1072"/>
      <c r="F6" s="1072"/>
      <c r="G6" s="1072"/>
      <c r="L6" s="50"/>
    </row>
    <row r="7" spans="2:20" s="38" customFormat="1" ht="43.5" customHeight="1">
      <c r="B7" s="275" t="str">
        <f>'52'!B6</f>
        <v>Código aduanas</v>
      </c>
      <c r="C7" s="275" t="str">
        <f>'52'!E6</f>
        <v>10063010</v>
      </c>
      <c r="D7" s="275" t="str">
        <f>'52'!F6</f>
        <v>10063020</v>
      </c>
      <c r="E7" s="275" t="str">
        <f>'52'!G6</f>
        <v>10063090</v>
      </c>
      <c r="F7" s="274" t="s">
        <v>422</v>
      </c>
      <c r="G7" s="275" t="str">
        <f>'52'!I6</f>
        <v>10064000</v>
      </c>
      <c r="L7" s="50"/>
    </row>
    <row r="8" spans="2:20" s="38" customFormat="1" ht="81" customHeight="1">
      <c r="B8" s="315" t="s">
        <v>165</v>
      </c>
      <c r="C8" s="279" t="s">
        <v>341</v>
      </c>
      <c r="D8" s="279" t="s">
        <v>346</v>
      </c>
      <c r="E8" s="279" t="s">
        <v>343</v>
      </c>
      <c r="F8" s="398" t="str">
        <f>'52'!H7</f>
        <v>Arroz semi o blanqueado (total)</v>
      </c>
      <c r="G8" s="279" t="str">
        <f>'52'!I7</f>
        <v>Arroz partido</v>
      </c>
      <c r="K8" s="131"/>
      <c r="L8" s="230"/>
    </row>
    <row r="9" spans="2:20" s="38" customFormat="1" ht="15.75" customHeight="1">
      <c r="B9" s="442">
        <v>2012</v>
      </c>
      <c r="C9" s="171">
        <v>626.86221893417337</v>
      </c>
      <c r="D9" s="171">
        <v>584.0639836614572</v>
      </c>
      <c r="E9" s="171">
        <v>640.03840436766666</v>
      </c>
      <c r="F9" s="104">
        <v>598.99709507566536</v>
      </c>
      <c r="G9" s="171">
        <v>428.29581582705549</v>
      </c>
      <c r="J9" s="467"/>
      <c r="K9" s="218"/>
      <c r="L9" s="468"/>
    </row>
    <row r="10" spans="2:20" s="38" customFormat="1" ht="15.75" customHeight="1">
      <c r="B10" s="442">
        <v>2013</v>
      </c>
      <c r="C10" s="171">
        <v>569.93039678913055</v>
      </c>
      <c r="D10" s="171">
        <v>583.11245247984016</v>
      </c>
      <c r="E10" s="171">
        <v>636.7739862199619</v>
      </c>
      <c r="F10" s="104">
        <v>581.19235837680458</v>
      </c>
      <c r="G10" s="171">
        <v>398.06961088092203</v>
      </c>
      <c r="J10" s="469"/>
      <c r="K10" s="470"/>
      <c r="L10" s="228"/>
      <c r="M10" s="471"/>
      <c r="P10" s="227"/>
      <c r="Q10" s="227"/>
      <c r="R10" s="227"/>
      <c r="S10" s="227"/>
      <c r="T10" s="227"/>
    </row>
    <row r="11" spans="2:20" s="38" customFormat="1" ht="15.75" customHeight="1">
      <c r="B11" s="442">
        <v>2014</v>
      </c>
      <c r="C11" s="171">
        <v>582.45726076044014</v>
      </c>
      <c r="D11" s="171">
        <v>548.50757282839425</v>
      </c>
      <c r="E11" s="171">
        <v>875.35253475216177</v>
      </c>
      <c r="F11" s="104">
        <v>567.93874023715057</v>
      </c>
      <c r="G11" s="171">
        <v>398.79743531568829</v>
      </c>
      <c r="J11" s="469"/>
      <c r="K11" s="470"/>
      <c r="L11" s="228"/>
      <c r="M11" s="471"/>
      <c r="P11" s="227"/>
      <c r="Q11" s="227"/>
      <c r="R11" s="227"/>
      <c r="S11" s="227"/>
      <c r="T11" s="227"/>
    </row>
    <row r="12" spans="2:20" s="38" customFormat="1" ht="15.75" customHeight="1">
      <c r="B12" s="442">
        <v>2015</v>
      </c>
      <c r="C12" s="104">
        <v>531.85660859980794</v>
      </c>
      <c r="D12" s="104">
        <v>516.63461789193218</v>
      </c>
      <c r="E12" s="104">
        <v>560.80778311223924</v>
      </c>
      <c r="F12" s="104">
        <v>523.061346988266</v>
      </c>
      <c r="G12" s="104">
        <v>408.69529400318663</v>
      </c>
      <c r="J12" s="469"/>
      <c r="K12" s="470"/>
      <c r="L12" s="228"/>
      <c r="M12" s="471"/>
      <c r="P12" s="227"/>
      <c r="Q12" s="227"/>
      <c r="R12" s="227"/>
      <c r="S12" s="227"/>
      <c r="T12" s="227"/>
    </row>
    <row r="13" spans="2:20" s="38" customFormat="1" ht="15.75" customHeight="1">
      <c r="B13" s="442">
        <v>2016</v>
      </c>
      <c r="C13" s="104">
        <v>511.09590872581498</v>
      </c>
      <c r="D13" s="104">
        <v>447.0824981726056</v>
      </c>
      <c r="E13" s="104">
        <v>551.24066536937585</v>
      </c>
      <c r="F13" s="104">
        <v>475.21552846283851</v>
      </c>
      <c r="G13" s="104">
        <v>381.70725995316155</v>
      </c>
      <c r="J13" s="469"/>
      <c r="K13" s="470"/>
      <c r="L13" s="228"/>
      <c r="M13" s="471"/>
      <c r="P13" s="227"/>
      <c r="Q13" s="227"/>
      <c r="R13" s="227"/>
      <c r="S13" s="227"/>
      <c r="T13" s="227"/>
    </row>
    <row r="14" spans="2:20" s="38" customFormat="1" ht="15.75" customHeight="1">
      <c r="B14" s="442">
        <v>2017</v>
      </c>
      <c r="C14" s="104">
        <v>549</v>
      </c>
      <c r="D14" s="104">
        <v>473</v>
      </c>
      <c r="E14" s="104">
        <v>548</v>
      </c>
      <c r="F14" s="104">
        <v>507</v>
      </c>
      <c r="G14" s="104">
        <v>386</v>
      </c>
      <c r="J14" s="469"/>
      <c r="K14" s="470"/>
      <c r="L14" s="228"/>
      <c r="M14" s="471"/>
      <c r="P14" s="227"/>
      <c r="Q14" s="227"/>
      <c r="R14" s="227"/>
      <c r="S14" s="227"/>
      <c r="T14" s="227"/>
    </row>
    <row r="15" spans="2:20" s="150" customFormat="1" ht="15.75" customHeight="1">
      <c r="B15" s="442">
        <v>2018</v>
      </c>
      <c r="C15" s="104">
        <f>AVERAGE(C3:C14)</f>
        <v>561.86706563489452</v>
      </c>
      <c r="D15" s="104">
        <f>AVERAGE(D3:D14)</f>
        <v>525.40018750570482</v>
      </c>
      <c r="E15" s="104">
        <f>AVERAGE(E3:E14)</f>
        <v>635.3688956369009</v>
      </c>
      <c r="F15" s="104">
        <f>AVERAGE(F3:F14)</f>
        <v>542.23417819012082</v>
      </c>
      <c r="G15" s="104">
        <f>AVERAGE(G3:G14)</f>
        <v>400.26090266333568</v>
      </c>
      <c r="I15" s="505"/>
      <c r="J15" s="502"/>
      <c r="K15" s="503"/>
      <c r="L15" s="506"/>
      <c r="M15" s="504"/>
      <c r="P15" s="497"/>
      <c r="Q15" s="497"/>
      <c r="R15" s="497"/>
      <c r="S15" s="497"/>
      <c r="T15" s="497"/>
    </row>
    <row r="16" spans="2:20" s="150" customFormat="1" ht="15.75" customHeight="1">
      <c r="B16" s="751" t="s">
        <v>594</v>
      </c>
      <c r="C16" s="104">
        <v>549.73861554946211</v>
      </c>
      <c r="D16" s="104">
        <v>431.49047981026899</v>
      </c>
      <c r="E16" s="104">
        <v>688.01874672252188</v>
      </c>
      <c r="F16" s="104">
        <v>475.61044269523148</v>
      </c>
      <c r="G16" s="104">
        <v>345.79080872501208</v>
      </c>
      <c r="I16" s="505"/>
      <c r="J16" s="502"/>
      <c r="K16" s="503"/>
      <c r="L16" s="506"/>
      <c r="M16" s="504"/>
      <c r="P16" s="497"/>
      <c r="Q16" s="497"/>
      <c r="R16" s="497"/>
      <c r="S16" s="497"/>
      <c r="T16" s="497"/>
    </row>
    <row r="17" spans="2:33" s="81" customFormat="1" ht="44.25" customHeight="1">
      <c r="B17" s="1046" t="s">
        <v>621</v>
      </c>
      <c r="C17" s="1046"/>
      <c r="D17" s="1046"/>
      <c r="E17" s="1046"/>
      <c r="F17" s="1046"/>
      <c r="G17" s="1046"/>
      <c r="L17" s="334"/>
    </row>
    <row r="18" spans="2:33">
      <c r="C18" s="472"/>
      <c r="D18" s="472"/>
      <c r="E18" s="472"/>
      <c r="F18" s="472"/>
      <c r="G18" s="472"/>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65"/>
      <c r="C34" s="1165"/>
      <c r="D34" s="1165"/>
      <c r="E34" s="1165"/>
      <c r="F34" s="1165"/>
      <c r="G34" s="1165"/>
      <c r="AB34" s="6"/>
      <c r="AC34" s="7"/>
      <c r="AD34" s="7"/>
      <c r="AE34" s="7"/>
    </row>
    <row r="35" spans="1:33" ht="15" customHeight="1">
      <c r="B35" s="1165"/>
      <c r="C35" s="1165"/>
      <c r="D35" s="1165"/>
      <c r="E35" s="1165"/>
      <c r="F35" s="1165"/>
      <c r="G35" s="1165"/>
      <c r="AB35" s="6"/>
      <c r="AC35" s="7"/>
      <c r="AD35" s="7"/>
      <c r="AE35" s="7"/>
    </row>
    <row r="36" spans="1:33" ht="15" customHeight="1">
      <c r="AB36" s="6"/>
      <c r="AC36" s="7"/>
      <c r="AD36" s="7"/>
      <c r="AE36" s="7"/>
    </row>
    <row r="37" spans="1:33" ht="15" customHeight="1">
      <c r="AB37" s="6"/>
      <c r="AC37" s="7"/>
      <c r="AD37" s="7"/>
      <c r="AE37" s="7"/>
    </row>
    <row r="38" spans="1:33" ht="15" customHeight="1">
      <c r="AB38" s="473"/>
      <c r="AC38" s="473"/>
      <c r="AD38" s="473"/>
      <c r="AE38" s="473"/>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1" firstPageNumber="0" orientation="portrait" r:id="rId1"/>
  <headerFooter alignWithMargins="0">
    <oddFooter>&amp;C&amp;10&amp;A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59999389629810485"/>
    <pageSetUpPr fitToPage="1"/>
  </sheetPr>
  <dimension ref="B1:U93"/>
  <sheetViews>
    <sheetView zoomScaleNormal="100" zoomScaleSheetLayoutView="75" workbookViewId="0">
      <selection sqref="A1:I33"/>
    </sheetView>
  </sheetViews>
  <sheetFormatPr baseColWidth="10" defaultColWidth="10.921875" defaultRowHeight="11.4"/>
  <cols>
    <col min="1" max="1" width="1.3828125" style="1" customWidth="1"/>
    <col min="2" max="2" width="10.61328125" style="1" customWidth="1"/>
    <col min="3" max="3" width="7.23046875" style="1" customWidth="1"/>
    <col min="4" max="4" width="7.921875" style="1" customWidth="1"/>
    <col min="5" max="5" width="6.84375" style="1" customWidth="1"/>
    <col min="6" max="6" width="6.4609375" style="1" customWidth="1"/>
    <col min="7" max="7" width="6.921875" style="1" customWidth="1"/>
    <col min="8" max="8" width="6.69140625" style="1" customWidth="1"/>
    <col min="9" max="9" width="9.3828125" style="1" customWidth="1"/>
    <col min="10" max="10" width="5.53515625" style="1" customWidth="1"/>
    <col min="11" max="12" width="6.07421875" style="1" customWidth="1"/>
    <col min="13" max="13" width="4.921875" style="1" customWidth="1"/>
    <col min="14" max="14" width="5.3828125" style="1" customWidth="1"/>
    <col min="15" max="15" width="4.61328125" style="1" customWidth="1"/>
    <col min="16" max="16384" width="10.921875" style="1"/>
  </cols>
  <sheetData>
    <row r="1" spans="2:21" s="24" customFormat="1" ht="13.2">
      <c r="B1" s="1008" t="s">
        <v>78</v>
      </c>
      <c r="C1" s="1008"/>
      <c r="D1" s="1008"/>
      <c r="E1" s="1008"/>
      <c r="F1" s="1008"/>
      <c r="G1" s="1008"/>
      <c r="H1" s="1008"/>
    </row>
    <row r="2" spans="2:21" s="24" customFormat="1" ht="13.2">
      <c r="B2" s="33"/>
      <c r="G2" s="34"/>
    </row>
    <row r="3" spans="2:21" s="24" customFormat="1" ht="13.2">
      <c r="B3" s="1008" t="s">
        <v>84</v>
      </c>
      <c r="C3" s="1008"/>
      <c r="D3" s="1008"/>
      <c r="E3" s="1008"/>
      <c r="F3" s="1008"/>
      <c r="G3" s="1008"/>
      <c r="H3" s="1008"/>
    </row>
    <row r="4" spans="2:21" s="24" customFormat="1" ht="13.2">
      <c r="B4" s="1008" t="s">
        <v>537</v>
      </c>
      <c r="C4" s="1008"/>
      <c r="D4" s="1008"/>
      <c r="E4" s="1008"/>
      <c r="F4" s="1008"/>
      <c r="G4" s="1008"/>
      <c r="H4" s="1008"/>
    </row>
    <row r="5" spans="2:21" s="24" customFormat="1" ht="13.2">
      <c r="B5" s="1008" t="s">
        <v>347</v>
      </c>
      <c r="C5" s="1008"/>
      <c r="D5" s="1008"/>
      <c r="E5" s="1008"/>
      <c r="F5" s="1008"/>
      <c r="G5" s="1008"/>
      <c r="H5" s="1008"/>
    </row>
    <row r="6" spans="2:21" s="38" customFormat="1" ht="15.75" customHeight="1">
      <c r="B6" s="474"/>
      <c r="C6" s="462">
        <v>2014</v>
      </c>
      <c r="D6" s="462">
        <v>2015</v>
      </c>
      <c r="E6" s="462">
        <v>2016</v>
      </c>
      <c r="F6" s="462">
        <v>2017</v>
      </c>
      <c r="G6" s="462">
        <v>2018</v>
      </c>
      <c r="H6" s="462">
        <v>2019</v>
      </c>
    </row>
    <row r="7" spans="2:21" s="38" customFormat="1" ht="15.75" customHeight="1">
      <c r="B7" s="42" t="s">
        <v>47</v>
      </c>
      <c r="C7" s="171">
        <v>172306.45161290324</v>
      </c>
      <c r="D7" s="171">
        <v>205000</v>
      </c>
      <c r="E7" s="527"/>
      <c r="F7" s="540"/>
      <c r="G7" s="540"/>
      <c r="H7" s="743"/>
      <c r="I7" s="475"/>
      <c r="P7" s="475"/>
    </row>
    <row r="8" spans="2:21" s="38" customFormat="1" ht="15.75" customHeight="1">
      <c r="B8" s="42" t="s">
        <v>48</v>
      </c>
      <c r="C8" s="171">
        <v>172000</v>
      </c>
      <c r="D8" s="171">
        <v>205000</v>
      </c>
      <c r="E8" s="171"/>
      <c r="F8" s="171"/>
      <c r="G8" s="171"/>
      <c r="H8" s="171"/>
    </row>
    <row r="9" spans="2:21" s="150" customFormat="1" ht="15.75" customHeight="1">
      <c r="B9" s="311" t="s">
        <v>49</v>
      </c>
      <c r="C9" s="171">
        <v>190133.33333333331</v>
      </c>
      <c r="D9" s="171">
        <v>205303.54838709679</v>
      </c>
      <c r="E9" s="171"/>
      <c r="F9" s="171">
        <v>190868.42105263201</v>
      </c>
      <c r="G9" s="171">
        <v>170000</v>
      </c>
      <c r="H9" s="171">
        <v>170500</v>
      </c>
      <c r="Q9" s="38"/>
      <c r="R9" s="38"/>
      <c r="S9" s="38"/>
      <c r="T9" s="38"/>
      <c r="U9" s="38"/>
    </row>
    <row r="10" spans="2:21" s="38" customFormat="1" ht="15.75" customHeight="1">
      <c r="B10" s="311" t="s">
        <v>57</v>
      </c>
      <c r="C10" s="171">
        <v>185550</v>
      </c>
      <c r="D10" s="171">
        <v>195422.33333333334</v>
      </c>
      <c r="E10" s="171">
        <v>175615.38461538462</v>
      </c>
      <c r="F10" s="171">
        <v>204799.444444444</v>
      </c>
      <c r="G10" s="171">
        <v>167700</v>
      </c>
      <c r="H10" s="171">
        <v>173000</v>
      </c>
      <c r="I10" s="476"/>
      <c r="P10" s="476"/>
    </row>
    <row r="11" spans="2:21" s="38" customFormat="1" ht="15.75" customHeight="1">
      <c r="B11" s="311" t="s">
        <v>58</v>
      </c>
      <c r="C11" s="171">
        <v>192198.92473118281</v>
      </c>
      <c r="D11" s="171">
        <v>189697.74193548388</v>
      </c>
      <c r="E11" s="171">
        <v>183100</v>
      </c>
      <c r="F11" s="171">
        <v>203591.11111111101</v>
      </c>
      <c r="G11" s="171">
        <v>173854.83870967742</v>
      </c>
      <c r="H11" s="171">
        <v>174500</v>
      </c>
    </row>
    <row r="12" spans="2:21" s="38" customFormat="1" ht="15.75" customHeight="1">
      <c r="B12" s="561" t="s">
        <v>50</v>
      </c>
      <c r="C12" s="171">
        <v>195233.33333333331</v>
      </c>
      <c r="D12" s="171">
        <v>200000</v>
      </c>
      <c r="E12" s="171">
        <v>188500</v>
      </c>
      <c r="F12" s="171">
        <v>191201.61290322599</v>
      </c>
      <c r="G12" s="171">
        <v>171466.66666666669</v>
      </c>
      <c r="H12" s="171">
        <v>175666.66666666669</v>
      </c>
      <c r="I12" s="477"/>
      <c r="J12" s="475"/>
      <c r="P12" s="477"/>
    </row>
    <row r="13" spans="2:21" s="38" customFormat="1" ht="15.75" customHeight="1">
      <c r="B13" s="42" t="s">
        <v>51</v>
      </c>
      <c r="C13" s="171">
        <v>203064.51612903224</v>
      </c>
      <c r="D13" s="171">
        <v>200000</v>
      </c>
      <c r="E13" s="171">
        <v>193333.33333333331</v>
      </c>
      <c r="F13" s="171">
        <v>194322.58064516101</v>
      </c>
      <c r="G13" s="171">
        <v>175793</v>
      </c>
      <c r="H13" s="171"/>
    </row>
    <row r="14" spans="2:21" s="38" customFormat="1" ht="15.75" customHeight="1">
      <c r="B14" s="42" t="s">
        <v>52</v>
      </c>
      <c r="C14" s="171">
        <v>205000</v>
      </c>
      <c r="D14" s="171">
        <v>200000</v>
      </c>
      <c r="E14" s="171"/>
      <c r="F14" s="171">
        <v>190612.90322580643</v>
      </c>
      <c r="G14" s="171">
        <v>178167</v>
      </c>
      <c r="H14" s="171"/>
    </row>
    <row r="15" spans="2:21" s="38" customFormat="1" ht="15.75" customHeight="1">
      <c r="B15" s="42" t="s">
        <v>53</v>
      </c>
      <c r="C15" s="171">
        <v>205000</v>
      </c>
      <c r="D15" s="171">
        <v>200000</v>
      </c>
      <c r="E15" s="171"/>
      <c r="F15" s="171">
        <v>189000</v>
      </c>
      <c r="G15" s="171">
        <v>177000</v>
      </c>
      <c r="H15" s="171"/>
    </row>
    <row r="16" spans="2:21" s="38" customFormat="1" ht="15.75" customHeight="1">
      <c r="B16" s="42" t="s">
        <v>54</v>
      </c>
      <c r="C16" s="171">
        <v>205000</v>
      </c>
      <c r="D16" s="171">
        <v>200000</v>
      </c>
      <c r="E16" s="171"/>
      <c r="F16" s="171"/>
      <c r="G16" s="171"/>
      <c r="H16" s="171"/>
    </row>
    <row r="17" spans="2:8" s="38" customFormat="1" ht="15.75" customHeight="1">
      <c r="B17" s="42" t="s">
        <v>55</v>
      </c>
      <c r="C17" s="171">
        <v>205000</v>
      </c>
      <c r="D17" s="527"/>
      <c r="E17" s="527"/>
      <c r="F17" s="171"/>
      <c r="G17" s="171"/>
      <c r="H17" s="743"/>
    </row>
    <row r="18" spans="2:8" s="38" customFormat="1" ht="15.75" customHeight="1">
      <c r="B18" s="42" t="s">
        <v>56</v>
      </c>
      <c r="C18" s="171">
        <v>205000</v>
      </c>
      <c r="D18" s="527"/>
      <c r="E18" s="527"/>
      <c r="F18" s="171"/>
      <c r="G18" s="171"/>
      <c r="H18" s="743"/>
    </row>
    <row r="19" spans="2:8" s="38" customFormat="1" ht="27" customHeight="1">
      <c r="B19" s="1217" t="s">
        <v>509</v>
      </c>
      <c r="C19" s="1217"/>
      <c r="D19" s="1217"/>
      <c r="E19" s="1217"/>
      <c r="F19" s="1217"/>
      <c r="G19" s="1217"/>
      <c r="H19" s="1217"/>
    </row>
    <row r="20" spans="2:8" s="38" customFormat="1" ht="30.75" customHeight="1">
      <c r="B20" s="1078"/>
      <c r="C20" s="1078"/>
      <c r="D20" s="1078"/>
      <c r="E20" s="1078"/>
      <c r="F20" s="1078"/>
      <c r="G20" s="1078"/>
      <c r="H20" s="1078"/>
    </row>
    <row r="21" spans="2:8" s="38" customFormat="1" ht="13.2">
      <c r="C21" s="50"/>
      <c r="D21" s="50"/>
      <c r="E21" s="50"/>
      <c r="F21" s="50"/>
      <c r="G21" s="478"/>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3.2">
      <c r="B30" s="50"/>
      <c r="C30" s="50"/>
      <c r="D30" s="50"/>
      <c r="E30" s="50"/>
      <c r="F30" s="50"/>
      <c r="G30" s="50"/>
    </row>
    <row r="31" spans="2:8" s="38" customFormat="1" ht="13.2">
      <c r="B31" s="16"/>
      <c r="C31" s="50"/>
      <c r="D31" s="50"/>
      <c r="E31" s="50"/>
      <c r="F31" s="50"/>
      <c r="G31" s="50"/>
    </row>
    <row r="32" spans="2:8" ht="14.1" customHeight="1">
      <c r="B32" s="479"/>
      <c r="C32" s="16"/>
    </row>
    <row r="33" spans="7:15" ht="20.399999999999999"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59999389629810485"/>
    <pageSetUpPr fitToPage="1"/>
  </sheetPr>
  <dimension ref="B1:O89"/>
  <sheetViews>
    <sheetView zoomScaleNormal="100" zoomScaleSheetLayoutView="75" workbookViewId="0">
      <selection sqref="A1:E21"/>
    </sheetView>
  </sheetViews>
  <sheetFormatPr baseColWidth="10" defaultColWidth="10.921875" defaultRowHeight="11.4"/>
  <cols>
    <col min="1" max="1" width="1.53515625" style="1" customWidth="1"/>
    <col min="2" max="2" width="13.53515625" style="1" customWidth="1"/>
    <col min="3" max="3" width="11.84375" style="1" customWidth="1"/>
    <col min="4" max="4" width="12.53515625" style="1" customWidth="1"/>
    <col min="5" max="5" width="3.07421875" style="1" customWidth="1"/>
    <col min="6" max="15" width="5.61328125" style="1" customWidth="1"/>
    <col min="16" max="16384" width="10.921875" style="1"/>
  </cols>
  <sheetData>
    <row r="1" spans="2:15" s="24" customFormat="1" ht="13.2">
      <c r="B1" s="1008" t="s">
        <v>79</v>
      </c>
      <c r="C1" s="1008"/>
      <c r="D1" s="1008"/>
    </row>
    <row r="2" spans="2:15" s="24" customFormat="1" ht="13.2">
      <c r="B2" s="26"/>
      <c r="C2" s="26"/>
      <c r="D2" s="26"/>
    </row>
    <row r="3" spans="2:15" s="24" customFormat="1" ht="31.5" customHeight="1">
      <c r="B3" s="1099" t="s">
        <v>348</v>
      </c>
      <c r="C3" s="1099"/>
      <c r="D3" s="1099"/>
    </row>
    <row r="4" spans="2:15" s="24" customFormat="1" ht="13.2">
      <c r="B4" s="1008" t="s">
        <v>349</v>
      </c>
      <c r="C4" s="1008"/>
      <c r="D4" s="1008"/>
    </row>
    <row r="5" spans="2:15" s="38" customFormat="1" ht="31.5" customHeight="1">
      <c r="B5" s="1218" t="s">
        <v>238</v>
      </c>
      <c r="C5" s="1121" t="s">
        <v>254</v>
      </c>
      <c r="D5" s="1121"/>
      <c r="F5" s="36"/>
    </row>
    <row r="6" spans="2:15" s="38" customFormat="1" ht="17.25" customHeight="1">
      <c r="B6" s="1218"/>
      <c r="C6" s="462">
        <v>2018</v>
      </c>
      <c r="D6" s="462">
        <v>2019</v>
      </c>
      <c r="F6" s="131"/>
      <c r="G6" s="131"/>
    </row>
    <row r="7" spans="2:15" s="38" customFormat="1" ht="15.75" customHeight="1">
      <c r="B7" s="111" t="s">
        <v>47</v>
      </c>
      <c r="C7" s="752"/>
      <c r="D7" s="752"/>
      <c r="F7" s="131"/>
      <c r="G7" s="131"/>
    </row>
    <row r="8" spans="2:15" s="38" customFormat="1" ht="15.75" customHeight="1">
      <c r="B8" s="111" t="s">
        <v>48</v>
      </c>
      <c r="C8" s="752"/>
      <c r="D8" s="752"/>
      <c r="F8" s="131"/>
      <c r="G8" s="131"/>
    </row>
    <row r="9" spans="2:15" s="150" customFormat="1" ht="15.75" customHeight="1">
      <c r="B9" s="175" t="s">
        <v>49</v>
      </c>
      <c r="C9" s="971">
        <v>170</v>
      </c>
      <c r="D9" s="971">
        <v>171</v>
      </c>
      <c r="F9" s="151"/>
      <c r="G9" s="151"/>
    </row>
    <row r="10" spans="2:15" s="38" customFormat="1" ht="15.75" customHeight="1">
      <c r="B10" s="175" t="s">
        <v>57</v>
      </c>
      <c r="C10" s="971">
        <v>167.7</v>
      </c>
      <c r="D10" s="971">
        <v>173</v>
      </c>
      <c r="F10" s="48"/>
      <c r="G10" s="558"/>
      <c r="H10" s="48"/>
      <c r="I10" s="48"/>
      <c r="J10" s="48"/>
      <c r="K10" s="48"/>
      <c r="L10" s="48"/>
      <c r="M10" s="48"/>
      <c r="N10" s="48"/>
      <c r="O10" s="48"/>
    </row>
    <row r="11" spans="2:15" s="38" customFormat="1" ht="15.75" customHeight="1">
      <c r="B11" s="175" t="s">
        <v>58</v>
      </c>
      <c r="C11" s="971">
        <v>173.85483870967744</v>
      </c>
      <c r="D11" s="971">
        <v>175</v>
      </c>
      <c r="F11" s="482"/>
      <c r="G11" s="254"/>
      <c r="H11" s="48"/>
      <c r="I11" s="48"/>
      <c r="J11" s="48"/>
      <c r="K11" s="48"/>
      <c r="L11" s="48"/>
      <c r="M11" s="48"/>
      <c r="N11" s="48"/>
      <c r="O11" s="48"/>
    </row>
    <row r="12" spans="2:15" s="38" customFormat="1" ht="15.75" customHeight="1">
      <c r="B12" s="175" t="s">
        <v>50</v>
      </c>
      <c r="C12" s="971">
        <v>171.46666666666667</v>
      </c>
      <c r="D12" s="971">
        <v>176</v>
      </c>
      <c r="F12" s="482"/>
      <c r="G12" s="254"/>
    </row>
    <row r="13" spans="2:15" s="38" customFormat="1" ht="15.75" customHeight="1">
      <c r="B13" s="175" t="s">
        <v>51</v>
      </c>
      <c r="C13" s="971">
        <v>176.41319444444446</v>
      </c>
      <c r="D13" s="971"/>
      <c r="E13" s="227"/>
      <c r="F13" s="482"/>
      <c r="G13" s="556"/>
    </row>
    <row r="14" spans="2:15" s="38" customFormat="1" ht="15.75" customHeight="1">
      <c r="B14" s="175" t="s">
        <v>52</v>
      </c>
      <c r="C14" s="971">
        <v>177.58823529411765</v>
      </c>
      <c r="D14" s="971"/>
      <c r="F14" s="48"/>
      <c r="G14" s="169"/>
    </row>
    <row r="15" spans="2:15" s="38" customFormat="1" ht="15.75" customHeight="1">
      <c r="B15" s="175" t="s">
        <v>53</v>
      </c>
      <c r="C15" s="971">
        <v>177</v>
      </c>
      <c r="D15" s="971"/>
      <c r="F15" s="131"/>
      <c r="G15" s="131"/>
    </row>
    <row r="16" spans="2:15" s="38" customFormat="1" ht="15.75" customHeight="1">
      <c r="B16" s="175" t="s">
        <v>54</v>
      </c>
      <c r="C16" s="971"/>
      <c r="D16" s="971"/>
    </row>
    <row r="17" spans="2:13" s="38" customFormat="1" ht="15.75" customHeight="1">
      <c r="B17" s="175" t="s">
        <v>55</v>
      </c>
      <c r="C17" s="971"/>
      <c r="D17" s="971"/>
    </row>
    <row r="18" spans="2:13" s="38" customFormat="1" ht="15.75" customHeight="1">
      <c r="B18" s="175" t="s">
        <v>56</v>
      </c>
      <c r="C18" s="971"/>
      <c r="D18" s="971"/>
    </row>
    <row r="19" spans="2:13" s="38" customFormat="1" ht="13.2">
      <c r="B19" s="819" t="s">
        <v>370</v>
      </c>
      <c r="C19" s="820"/>
      <c r="D19" s="820"/>
      <c r="F19" s="48"/>
      <c r="G19" s="48"/>
    </row>
    <row r="20" spans="2:13" ht="68.25" customHeight="1">
      <c r="B20" s="1265" t="s">
        <v>542</v>
      </c>
      <c r="C20" s="1265"/>
      <c r="D20" s="1265"/>
    </row>
    <row r="21" spans="2:13" ht="18" customHeight="1">
      <c r="C21" s="405"/>
      <c r="D21" s="405"/>
    </row>
    <row r="22" spans="2:13" ht="7.5" customHeight="1">
      <c r="F22" s="14"/>
      <c r="G22" s="14"/>
      <c r="H22" s="14"/>
      <c r="I22" s="14"/>
      <c r="J22" s="14"/>
      <c r="K22" s="14"/>
      <c r="L22" s="14"/>
      <c r="M22" s="14"/>
    </row>
    <row r="23" spans="2:13" ht="24.75" customHeight="1">
      <c r="H23" s="14"/>
      <c r="I23" s="14"/>
      <c r="J23" s="14"/>
      <c r="K23" s="14"/>
      <c r="L23" s="14"/>
      <c r="M23" s="14"/>
    </row>
    <row r="24" spans="2:13">
      <c r="B24" s="1000"/>
      <c r="C24" s="1000"/>
      <c r="D24" s="644"/>
      <c r="E24" s="484"/>
      <c r="F24" s="484"/>
      <c r="G24" s="484"/>
      <c r="H24" s="484"/>
      <c r="I24" s="484"/>
      <c r="J24" s="484"/>
      <c r="K24" s="14"/>
      <c r="L24" s="14"/>
    </row>
    <row r="25" spans="2:13" ht="13.2">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59999389629810485"/>
    <pageSetUpPr fitToPage="1"/>
  </sheetPr>
  <dimension ref="B1:P42"/>
  <sheetViews>
    <sheetView zoomScaleNormal="100" zoomScaleSheetLayoutView="75" workbookViewId="0">
      <selection sqref="A1:J42"/>
    </sheetView>
  </sheetViews>
  <sheetFormatPr baseColWidth="10" defaultColWidth="10.921875" defaultRowHeight="11.4"/>
  <cols>
    <col min="1" max="1" width="1.3828125" style="143" customWidth="1"/>
    <col min="2" max="3" width="6.84375" style="567" customWidth="1"/>
    <col min="4" max="4" width="8.3828125" style="165" customWidth="1"/>
    <col min="5" max="5" width="8.69140625" style="165" customWidth="1"/>
    <col min="6" max="6" width="8.07421875" style="165" customWidth="1"/>
    <col min="7" max="7" width="8.23046875" style="165" customWidth="1"/>
    <col min="8" max="8" width="7.84375" style="165" customWidth="1"/>
    <col min="9" max="9" width="9.23046875" style="165" customWidth="1"/>
    <col min="10" max="10" width="1.69140625" style="165" customWidth="1"/>
    <col min="11" max="16" width="10.921875" style="165"/>
    <col min="17" max="16384" width="10.921875" style="143"/>
  </cols>
  <sheetData>
    <row r="1" spans="2:16" s="568" customFormat="1" ht="13.2">
      <c r="B1" s="1002" t="s">
        <v>80</v>
      </c>
      <c r="C1" s="1002"/>
      <c r="D1" s="1002"/>
      <c r="E1" s="1002"/>
      <c r="F1" s="1002"/>
      <c r="G1" s="1002"/>
      <c r="H1" s="1002"/>
      <c r="I1" s="1002"/>
      <c r="J1" s="543"/>
      <c r="K1" s="543"/>
      <c r="L1" s="543"/>
      <c r="M1" s="543"/>
      <c r="N1" s="543"/>
      <c r="O1" s="543"/>
      <c r="P1" s="543"/>
    </row>
    <row r="2" spans="2:16" s="568" customFormat="1" ht="13.2">
      <c r="B2" s="271"/>
      <c r="C2" s="271"/>
      <c r="D2" s="565"/>
      <c r="E2" s="164"/>
      <c r="F2" s="164"/>
      <c r="G2" s="164"/>
      <c r="H2" s="164"/>
      <c r="I2" s="164"/>
      <c r="J2" s="543"/>
      <c r="K2" s="543"/>
      <c r="L2" s="543"/>
      <c r="M2" s="543"/>
      <c r="N2" s="543"/>
      <c r="O2" s="543"/>
      <c r="P2" s="543"/>
    </row>
    <row r="3" spans="2:16" s="568" customFormat="1" ht="13.2">
      <c r="B3" s="1002" t="s">
        <v>511</v>
      </c>
      <c r="C3" s="1002"/>
      <c r="D3" s="1002"/>
      <c r="E3" s="1002"/>
      <c r="F3" s="1002"/>
      <c r="G3" s="1002"/>
      <c r="H3" s="1002"/>
      <c r="I3" s="1002"/>
      <c r="J3" s="543"/>
      <c r="K3" s="543"/>
      <c r="L3" s="543"/>
      <c r="M3" s="543"/>
      <c r="N3" s="543"/>
      <c r="O3" s="543"/>
      <c r="P3" s="543"/>
    </row>
    <row r="4" spans="2:16" s="568" customFormat="1" ht="13.2">
      <c r="B4" s="1002" t="s">
        <v>350</v>
      </c>
      <c r="C4" s="1002"/>
      <c r="D4" s="1002"/>
      <c r="E4" s="1002"/>
      <c r="F4" s="1002"/>
      <c r="G4" s="1002"/>
      <c r="H4" s="1002"/>
      <c r="I4" s="1002"/>
      <c r="J4" s="543"/>
      <c r="K4" s="543"/>
      <c r="L4" s="543"/>
      <c r="M4" s="543"/>
      <c r="N4" s="543"/>
      <c r="O4" s="543"/>
      <c r="P4" s="543"/>
    </row>
    <row r="5" spans="2:16" s="568" customFormat="1" ht="79.349999999999994" customHeight="1" thickBot="1">
      <c r="B5" s="855" t="s">
        <v>98</v>
      </c>
      <c r="C5" s="856" t="s">
        <v>353</v>
      </c>
      <c r="D5" s="856" t="s">
        <v>351</v>
      </c>
      <c r="E5" s="856" t="s">
        <v>352</v>
      </c>
      <c r="F5" s="856" t="s">
        <v>354</v>
      </c>
      <c r="G5" s="856" t="s">
        <v>355</v>
      </c>
      <c r="H5" s="856" t="s">
        <v>468</v>
      </c>
      <c r="I5" s="856" t="s">
        <v>423</v>
      </c>
      <c r="J5" s="543"/>
      <c r="K5" s="390"/>
      <c r="L5" s="390"/>
      <c r="M5" s="390"/>
      <c r="N5" s="390"/>
      <c r="O5" s="543"/>
      <c r="P5" s="543"/>
    </row>
    <row r="6" spans="2:16" ht="15.75" customHeight="1" thickBot="1">
      <c r="B6" s="823">
        <v>43252</v>
      </c>
      <c r="C6" s="821">
        <v>433.38</v>
      </c>
      <c r="D6" s="821">
        <v>430.14</v>
      </c>
      <c r="E6" s="821">
        <v>426.62</v>
      </c>
      <c r="F6" s="821">
        <v>269.60167714884699</v>
      </c>
      <c r="G6" s="821">
        <v>486.61890554471432</v>
      </c>
      <c r="H6" s="821">
        <v>274.92593533599677</v>
      </c>
      <c r="I6" s="821">
        <v>271.12054507337524</v>
      </c>
      <c r="J6" s="566"/>
      <c r="K6" s="734"/>
      <c r="L6" s="734"/>
      <c r="M6" s="735"/>
      <c r="N6" s="390"/>
    </row>
    <row r="7" spans="2:16" ht="15.75" customHeight="1" thickBot="1">
      <c r="B7" s="823">
        <v>43282</v>
      </c>
      <c r="C7" s="821">
        <v>433.38</v>
      </c>
      <c r="D7" s="821">
        <v>430.14</v>
      </c>
      <c r="E7" s="821">
        <v>426.62</v>
      </c>
      <c r="F7" s="821">
        <v>269.4477536683055</v>
      </c>
      <c r="G7" s="821">
        <v>484.64459706534194</v>
      </c>
      <c r="H7" s="821">
        <v>273.81050681657734</v>
      </c>
      <c r="I7" s="821">
        <v>272.29046003415573</v>
      </c>
      <c r="J7" s="566"/>
      <c r="K7" s="734"/>
      <c r="L7" s="734"/>
      <c r="M7" s="735"/>
      <c r="N7" s="390"/>
    </row>
    <row r="8" spans="2:16" ht="15.75" customHeight="1" thickBot="1">
      <c r="B8" s="823">
        <v>43313</v>
      </c>
      <c r="C8" s="821">
        <v>404.04</v>
      </c>
      <c r="D8" s="821">
        <v>401.04</v>
      </c>
      <c r="E8" s="821">
        <v>397.78</v>
      </c>
      <c r="F8" s="821">
        <v>271.49206349206349</v>
      </c>
      <c r="G8" s="821">
        <v>482.57519317917985</v>
      </c>
      <c r="H8" s="821">
        <v>272.64135207863268</v>
      </c>
      <c r="I8" s="821">
        <v>269.55846390168966</v>
      </c>
      <c r="J8" s="566"/>
      <c r="K8" s="734"/>
      <c r="L8" s="734"/>
      <c r="M8" s="736"/>
      <c r="N8" s="390"/>
    </row>
    <row r="9" spans="2:16" ht="15.75" customHeight="1" thickBot="1">
      <c r="B9" s="823">
        <v>43344</v>
      </c>
      <c r="C9" s="821">
        <v>405.45</v>
      </c>
      <c r="D9" s="821">
        <v>402.45</v>
      </c>
      <c r="E9" s="821">
        <v>398.95</v>
      </c>
      <c r="F9" s="821">
        <v>259.94624840287264</v>
      </c>
      <c r="G9" s="821">
        <v>548.20325955495946</v>
      </c>
      <c r="H9" s="821">
        <v>309.71935568076805</v>
      </c>
      <c r="I9" s="821">
        <v>269.84476656239445</v>
      </c>
      <c r="J9" s="566"/>
      <c r="K9" s="734"/>
      <c r="L9" s="737"/>
      <c r="M9" s="736"/>
      <c r="N9" s="390"/>
    </row>
    <row r="10" spans="2:16" ht="15.75" customHeight="1">
      <c r="B10" s="823">
        <v>43374</v>
      </c>
      <c r="C10" s="821">
        <v>409.74</v>
      </c>
      <c r="D10" s="821">
        <v>406.3</v>
      </c>
      <c r="E10" s="821">
        <v>402.96</v>
      </c>
      <c r="F10" s="821"/>
      <c r="G10" s="821">
        <v>489.31342370973459</v>
      </c>
      <c r="H10" s="821">
        <v>276.44826198290087</v>
      </c>
      <c r="I10" s="821">
        <v>271.5</v>
      </c>
      <c r="J10" s="566"/>
      <c r="K10" s="734"/>
      <c r="L10" s="737"/>
      <c r="M10" s="734"/>
      <c r="N10" s="390"/>
    </row>
    <row r="11" spans="2:16" ht="15.75" customHeight="1">
      <c r="B11" s="823">
        <v>43405</v>
      </c>
      <c r="C11" s="821">
        <v>402</v>
      </c>
      <c r="D11" s="821">
        <v>399</v>
      </c>
      <c r="E11" s="821">
        <v>396</v>
      </c>
      <c r="F11" s="821"/>
      <c r="G11" s="821">
        <v>483.01113818721484</v>
      </c>
      <c r="H11" s="821">
        <v>272.8876486933417</v>
      </c>
      <c r="I11" s="821">
        <v>268.80807106895861</v>
      </c>
      <c r="J11" s="566"/>
      <c r="K11" s="734"/>
      <c r="L11" s="737"/>
      <c r="M11" s="734"/>
      <c r="N11" s="390"/>
    </row>
    <row r="12" spans="2:16" ht="15.75" customHeight="1">
      <c r="B12" s="823">
        <v>43435</v>
      </c>
      <c r="C12" s="821">
        <v>403</v>
      </c>
      <c r="D12" s="821">
        <v>400</v>
      </c>
      <c r="E12" s="821">
        <v>398.35</v>
      </c>
      <c r="F12" s="821"/>
      <c r="G12" s="821">
        <v>497.34466978273326</v>
      </c>
      <c r="H12" s="821">
        <v>280.98568914278712</v>
      </c>
      <c r="I12" s="821">
        <v>264.66930333555945</v>
      </c>
      <c r="J12" s="566"/>
      <c r="K12" s="734"/>
      <c r="L12" s="737"/>
      <c r="M12" s="734"/>
      <c r="N12" s="390"/>
    </row>
    <row r="13" spans="2:16" ht="15.75" customHeight="1">
      <c r="B13" s="823">
        <v>43466</v>
      </c>
      <c r="C13" s="822">
        <v>407.86</v>
      </c>
      <c r="D13" s="822">
        <v>404.86</v>
      </c>
      <c r="E13" s="822">
        <v>403.91</v>
      </c>
      <c r="F13" s="822"/>
      <c r="G13" s="822">
        <v>482.22886004072933</v>
      </c>
      <c r="H13" s="822">
        <v>272.44568363883013</v>
      </c>
      <c r="I13" s="822">
        <v>257.27076172788804</v>
      </c>
      <c r="J13" s="566"/>
      <c r="K13" s="734"/>
      <c r="L13" s="737"/>
      <c r="M13" s="734"/>
      <c r="N13" s="390"/>
    </row>
    <row r="14" spans="2:16" ht="15.75" customHeight="1">
      <c r="B14" s="823">
        <v>43497</v>
      </c>
      <c r="C14" s="822">
        <v>401.1</v>
      </c>
      <c r="D14" s="822">
        <v>406.6</v>
      </c>
      <c r="E14" s="822">
        <v>405.2</v>
      </c>
      <c r="F14" s="822"/>
      <c r="G14" s="822">
        <v>477.87947560177287</v>
      </c>
      <c r="H14" s="822">
        <v>269.9884042947869</v>
      </c>
      <c r="I14" s="822">
        <v>255.99083607235372</v>
      </c>
      <c r="J14" s="566"/>
      <c r="K14" s="734"/>
      <c r="L14" s="737"/>
      <c r="M14" s="734"/>
      <c r="N14" s="390"/>
    </row>
    <row r="15" spans="2:16" ht="15.75" customHeight="1">
      <c r="B15" s="823">
        <v>43525</v>
      </c>
      <c r="C15" s="822">
        <v>404.52</v>
      </c>
      <c r="D15" s="822">
        <v>400.95</v>
      </c>
      <c r="E15" s="822">
        <v>400.05</v>
      </c>
      <c r="F15" s="822">
        <v>257.60843517852868</v>
      </c>
      <c r="G15" s="822">
        <v>467.57669299463851</v>
      </c>
      <c r="H15" s="822">
        <v>264.1676231608127</v>
      </c>
      <c r="I15" s="822">
        <v>254.78498488748716</v>
      </c>
    </row>
    <row r="16" spans="2:16" ht="15.75" customHeight="1">
      <c r="B16" s="823">
        <v>43556</v>
      </c>
      <c r="C16" s="822">
        <v>413.81</v>
      </c>
      <c r="D16" s="822">
        <v>404.67</v>
      </c>
      <c r="E16" s="822">
        <v>408.81</v>
      </c>
      <c r="F16" s="822">
        <v>259.21486364998503</v>
      </c>
      <c r="G16" s="822">
        <v>468.09882119599968</v>
      </c>
      <c r="H16" s="822">
        <v>264.46261084519756</v>
      </c>
      <c r="I16" s="822">
        <v>255.94845669763262</v>
      </c>
      <c r="L16" s="733"/>
    </row>
    <row r="17" spans="2:14" ht="15.75" customHeight="1">
      <c r="B17" s="823">
        <v>43586</v>
      </c>
      <c r="C17" s="822">
        <v>408.96</v>
      </c>
      <c r="D17" s="822">
        <v>405.7</v>
      </c>
      <c r="E17" s="822">
        <v>404.7</v>
      </c>
      <c r="F17" s="822">
        <v>251.60043831824214</v>
      </c>
      <c r="G17" s="822">
        <v>473.81868707171242</v>
      </c>
      <c r="H17" s="822">
        <v>267.69417348684317</v>
      </c>
      <c r="I17" s="822">
        <v>254.58143491550842</v>
      </c>
      <c r="L17" s="738"/>
    </row>
    <row r="18" spans="2:14" ht="15.75" customHeight="1">
      <c r="B18" s="823">
        <v>43617</v>
      </c>
      <c r="C18" s="822">
        <v>416.65</v>
      </c>
      <c r="D18" s="822">
        <v>413.05</v>
      </c>
      <c r="E18" s="822">
        <v>411.8</v>
      </c>
      <c r="F18" s="822">
        <v>253.70324903838286</v>
      </c>
      <c r="G18" s="822">
        <v>475.61044269523131</v>
      </c>
      <c r="H18" s="822">
        <v>268.70646479956571</v>
      </c>
      <c r="I18" s="822">
        <v>258.21406392166489</v>
      </c>
      <c r="L18" s="738"/>
    </row>
    <row r="19" spans="2:14" ht="15" customHeight="1">
      <c r="B19" s="1207" t="s">
        <v>467</v>
      </c>
      <c r="C19" s="1207"/>
      <c r="D19" s="1207"/>
      <c r="E19" s="1207"/>
      <c r="F19" s="1207"/>
      <c r="G19" s="1207"/>
      <c r="H19" s="1207"/>
      <c r="I19" s="1207"/>
      <c r="K19" s="390"/>
      <c r="L19" s="390"/>
      <c r="M19" s="390"/>
      <c r="N19" s="390"/>
    </row>
    <row r="20" spans="2:14" ht="40.5" customHeight="1">
      <c r="B20" s="1207"/>
      <c r="C20" s="1207"/>
      <c r="D20" s="1207"/>
      <c r="E20" s="1207"/>
      <c r="F20" s="1207"/>
      <c r="G20" s="1207"/>
      <c r="H20" s="1207"/>
      <c r="I20" s="1207"/>
      <c r="K20" s="390"/>
      <c r="L20" s="390"/>
      <c r="M20" s="390"/>
      <c r="N20" s="390"/>
    </row>
    <row r="21" spans="2:14" ht="15" customHeight="1">
      <c r="K21" s="390"/>
      <c r="L21" s="390"/>
      <c r="M21" s="390"/>
      <c r="N21" s="390"/>
    </row>
    <row r="22" spans="2:14" ht="15" customHeight="1">
      <c r="K22" s="390"/>
      <c r="L22" s="390"/>
      <c r="M22" s="390"/>
      <c r="N22" s="390"/>
    </row>
    <row r="23" spans="2:14" ht="15" customHeight="1"/>
    <row r="24" spans="2:14" ht="15" customHeight="1"/>
    <row r="25" spans="2:14" ht="15" customHeight="1"/>
    <row r="26" spans="2:14" ht="15" customHeight="1"/>
    <row r="27" spans="2:14" ht="15" customHeight="1"/>
    <row r="28" spans="2:14" ht="15" customHeight="1"/>
    <row r="29" spans="2:14" ht="15" customHeight="1"/>
    <row r="30" spans="2:14" ht="15" customHeight="1"/>
    <row r="31" spans="2:14" ht="13.5" customHeight="1"/>
    <row r="32" spans="2:14" ht="13.5" customHeight="1"/>
    <row r="33" spans="2:9" ht="13.5" customHeight="1"/>
    <row r="34" spans="2:9" ht="13.5" customHeight="1"/>
    <row r="35" spans="2:9" ht="13.5" customHeight="1"/>
    <row r="36" spans="2:9" ht="13.5" customHeight="1"/>
    <row r="37" spans="2:9" ht="30.6" customHeight="1"/>
    <row r="38" spans="2:9" ht="5.25" hidden="1" customHeight="1"/>
    <row r="39" spans="2:9" ht="11.25" customHeight="1"/>
    <row r="40" spans="2:9" hidden="1"/>
    <row r="41" spans="2:9">
      <c r="B41" s="1206" t="s">
        <v>565</v>
      </c>
      <c r="C41" s="1206"/>
      <c r="D41" s="1206"/>
      <c r="E41" s="1206"/>
      <c r="F41" s="1206"/>
      <c r="G41" s="1206"/>
      <c r="H41" s="1206"/>
      <c r="I41" s="1206"/>
    </row>
    <row r="42" spans="2:9" ht="18.75" customHeight="1">
      <c r="B42" s="1206"/>
      <c r="C42" s="1206"/>
      <c r="D42" s="1206"/>
      <c r="E42" s="1206"/>
      <c r="F42" s="1206"/>
      <c r="G42" s="1206"/>
      <c r="H42" s="1206"/>
      <c r="I42" s="1206"/>
    </row>
  </sheetData>
  <mergeCells count="5">
    <mergeCell ref="B1:I1"/>
    <mergeCell ref="B3:I3"/>
    <mergeCell ref="B4:I4"/>
    <mergeCell ref="B19:I20"/>
    <mergeCell ref="B41:I42"/>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59999389629810485"/>
    <pageSetUpPr fitToPage="1"/>
  </sheetPr>
  <dimension ref="H1:O57"/>
  <sheetViews>
    <sheetView zoomScaleNormal="100" workbookViewId="0">
      <pane ySplit="1" topLeftCell="A2" activePane="bottomLeft" state="frozen"/>
      <selection pane="bottomLeft" sqref="A1:E23"/>
    </sheetView>
  </sheetViews>
  <sheetFormatPr baseColWidth="10" defaultColWidth="10.921875" defaultRowHeight="13.2"/>
  <cols>
    <col min="1" max="1" width="8" style="726" customWidth="1"/>
    <col min="2" max="4" width="10.921875" style="726"/>
    <col min="5" max="5" width="21.3828125" style="726" customWidth="1"/>
    <col min="6" max="7" width="10.921875" style="726"/>
    <col min="8" max="9" width="10.921875" style="710" customWidth="1"/>
    <col min="10" max="10" width="10.921875" style="710" hidden="1" customWidth="1"/>
    <col min="11" max="11" width="10.921875" style="710"/>
    <col min="12" max="16384" width="10.921875" style="726"/>
  </cols>
  <sheetData>
    <row r="1" spans="8:15">
      <c r="I1" s="710" t="s">
        <v>379</v>
      </c>
      <c r="J1" s="711">
        <v>43525</v>
      </c>
      <c r="K1" s="711">
        <v>43586</v>
      </c>
      <c r="L1" s="711">
        <v>43647</v>
      </c>
      <c r="M1" s="711">
        <v>43709</v>
      </c>
      <c r="N1" s="711">
        <v>43770</v>
      </c>
      <c r="O1" s="711">
        <v>43831</v>
      </c>
    </row>
    <row r="2" spans="8:15">
      <c r="H2" s="713">
        <v>43500</v>
      </c>
      <c r="I2" s="710" t="s">
        <v>532</v>
      </c>
      <c r="J2" s="714">
        <v>235.45388807562742</v>
      </c>
      <c r="K2" s="714">
        <v>240.63475546305932</v>
      </c>
      <c r="L2" s="714">
        <v>243.39053598828903</v>
      </c>
      <c r="M2" s="714">
        <v>242.06776133617876</v>
      </c>
      <c r="N2" s="884">
        <v>243.28030476727983</v>
      </c>
      <c r="O2" s="884">
        <v>243.72122965131658</v>
      </c>
    </row>
    <row r="3" spans="8:15">
      <c r="H3" s="713">
        <v>43507</v>
      </c>
      <c r="I3" s="710" t="s">
        <v>545</v>
      </c>
      <c r="J3" s="714">
        <v>226.41492795287394</v>
      </c>
      <c r="K3" s="714">
        <v>230.49348313021392</v>
      </c>
      <c r="L3" s="714">
        <v>234.24134464452635</v>
      </c>
      <c r="M3" s="714">
        <v>232.91856999241608</v>
      </c>
      <c r="N3" s="884">
        <v>234.13111342351718</v>
      </c>
      <c r="O3" s="884">
        <v>234.57203830755392</v>
      </c>
    </row>
    <row r="4" spans="8:15">
      <c r="H4" s="713">
        <v>43515</v>
      </c>
      <c r="I4" s="710" t="s">
        <v>546</v>
      </c>
      <c r="J4" s="714">
        <v>217.48619905112963</v>
      </c>
      <c r="K4" s="714">
        <v>220.13174835535017</v>
      </c>
      <c r="L4" s="714">
        <v>224.54099719571775</v>
      </c>
      <c r="M4" s="714">
        <v>223.10799132259828</v>
      </c>
      <c r="N4" s="884">
        <v>224.54099719571775</v>
      </c>
      <c r="O4" s="884">
        <v>228.28885871003015</v>
      </c>
    </row>
    <row r="5" spans="8:15">
      <c r="H5" s="713">
        <v>43521</v>
      </c>
      <c r="I5" s="710" t="s">
        <v>547</v>
      </c>
      <c r="J5" s="714">
        <v>222.66706643856153</v>
      </c>
      <c r="K5" s="714">
        <v>227.84793382599341</v>
      </c>
      <c r="L5" s="714">
        <v>231.15487045626904</v>
      </c>
      <c r="M5" s="714">
        <v>229.7218645831496</v>
      </c>
      <c r="N5" s="884">
        <v>231.26510167727824</v>
      </c>
      <c r="O5" s="884">
        <v>235.01296319159067</v>
      </c>
    </row>
    <row r="6" spans="8:15">
      <c r="H6" s="713">
        <v>43528</v>
      </c>
      <c r="I6" s="710" t="s">
        <v>548</v>
      </c>
      <c r="J6" s="714">
        <v>230.16278946718634</v>
      </c>
      <c r="K6" s="714">
        <v>235.34365685461825</v>
      </c>
      <c r="L6" s="714">
        <v>239.64267447397663</v>
      </c>
      <c r="M6" s="714">
        <v>237.43805005379281</v>
      </c>
      <c r="N6" s="884">
        <v>238.87105592691231</v>
      </c>
      <c r="O6" s="884">
        <v>242.06776133617876</v>
      </c>
    </row>
    <row r="7" spans="8:15">
      <c r="H7" s="713">
        <v>43535</v>
      </c>
      <c r="I7" s="710" t="s">
        <v>549</v>
      </c>
      <c r="J7" s="714">
        <v>230.82417679324149</v>
      </c>
      <c r="K7" s="714">
        <v>236.22550662269174</v>
      </c>
      <c r="L7" s="714">
        <v>239.64267447397663</v>
      </c>
      <c r="M7" s="714">
        <v>237.65851249581118</v>
      </c>
      <c r="N7" s="884">
        <v>238.4301310428755</v>
      </c>
      <c r="O7" s="884">
        <v>241.73706767315119</v>
      </c>
    </row>
    <row r="8" spans="8:15">
      <c r="H8" s="713">
        <v>43542</v>
      </c>
      <c r="I8" s="710" t="s">
        <v>567</v>
      </c>
      <c r="K8" s="714">
        <v>236.22550662269174</v>
      </c>
      <c r="L8" s="714">
        <v>239.97336813700417</v>
      </c>
      <c r="M8" s="714">
        <v>238.09943737984798</v>
      </c>
      <c r="N8" s="884">
        <v>239.09151836893068</v>
      </c>
      <c r="O8" s="884">
        <v>242.28822377819714</v>
      </c>
    </row>
    <row r="9" spans="8:15">
      <c r="H9" s="713">
        <v>43549</v>
      </c>
      <c r="I9" s="710" t="s">
        <v>568</v>
      </c>
      <c r="K9" s="714">
        <v>246.14631651351877</v>
      </c>
      <c r="L9" s="714">
        <v>249.12255948076685</v>
      </c>
      <c r="M9" s="714">
        <v>245.59516040847282</v>
      </c>
      <c r="N9" s="884">
        <v>246.58724139755552</v>
      </c>
      <c r="O9" s="884">
        <v>248.24070971269333</v>
      </c>
    </row>
    <row r="10" spans="8:15">
      <c r="H10" s="713">
        <v>43556</v>
      </c>
      <c r="I10" s="710" t="s">
        <v>569</v>
      </c>
      <c r="K10" s="714">
        <v>239.42221203195822</v>
      </c>
      <c r="L10" s="714">
        <v>243.17007354627063</v>
      </c>
      <c r="M10" s="714">
        <v>241.73706767315119</v>
      </c>
      <c r="N10" s="884">
        <v>243.05984232526146</v>
      </c>
      <c r="O10" s="884">
        <v>245.70539162948197</v>
      </c>
    </row>
    <row r="11" spans="8:15">
      <c r="H11" s="713">
        <v>43563</v>
      </c>
      <c r="I11" s="710" t="s">
        <v>570</v>
      </c>
      <c r="K11" s="714">
        <v>229.7218645831496</v>
      </c>
      <c r="L11" s="714">
        <v>234.6822695285631</v>
      </c>
      <c r="M11" s="714">
        <v>236.88689394874689</v>
      </c>
      <c r="N11" s="884">
        <v>237.98920615883875</v>
      </c>
      <c r="O11" s="884">
        <v>240.85521790507769</v>
      </c>
    </row>
    <row r="12" spans="8:15">
      <c r="H12" s="713">
        <v>43570</v>
      </c>
      <c r="I12" s="710" t="s">
        <v>574</v>
      </c>
      <c r="K12" s="714">
        <v>232.69810755039771</v>
      </c>
      <c r="L12" s="885">
        <v>237.32781883278363</v>
      </c>
      <c r="M12" s="885">
        <v>239.31198081094905</v>
      </c>
      <c r="N12" s="884">
        <v>239.863136915995</v>
      </c>
      <c r="O12" s="884">
        <v>242.72914866223388</v>
      </c>
    </row>
    <row r="13" spans="8:15">
      <c r="H13" s="713">
        <v>43577</v>
      </c>
      <c r="I13" s="710" t="s">
        <v>575</v>
      </c>
      <c r="K13" s="714">
        <v>230.38325190920477</v>
      </c>
      <c r="L13" s="885">
        <v>236.00504418067337</v>
      </c>
      <c r="M13" s="885">
        <v>237.98920615883875</v>
      </c>
      <c r="N13" s="884">
        <v>238.65059348489393</v>
      </c>
      <c r="O13" s="884">
        <v>241.51660523113281</v>
      </c>
    </row>
    <row r="14" spans="8:15">
      <c r="H14" s="713">
        <v>43584</v>
      </c>
      <c r="I14" s="710" t="s">
        <v>576</v>
      </c>
      <c r="K14" s="714">
        <v>227.40700894195663</v>
      </c>
      <c r="L14" s="885">
        <v>234.24134464452635</v>
      </c>
      <c r="M14" s="885">
        <v>236.99712516975606</v>
      </c>
      <c r="N14" s="884">
        <v>238.31989982186636</v>
      </c>
      <c r="O14" s="884">
        <v>241.40637401012364</v>
      </c>
    </row>
    <row r="15" spans="8:15">
      <c r="H15" s="713">
        <v>43591</v>
      </c>
      <c r="I15" s="710" t="s">
        <v>577</v>
      </c>
      <c r="K15" s="714">
        <v>229.50140214113122</v>
      </c>
      <c r="L15" s="885">
        <v>235.89481295966419</v>
      </c>
      <c r="M15" s="885">
        <v>239.31198081094905</v>
      </c>
      <c r="N15" s="884">
        <v>242.50868622021551</v>
      </c>
      <c r="O15" s="884">
        <v>245.48492918746359</v>
      </c>
    </row>
    <row r="16" spans="8:15">
      <c r="H16" s="713">
        <v>43598</v>
      </c>
      <c r="I16" s="710" t="s">
        <v>595</v>
      </c>
      <c r="K16" s="714">
        <v>236.33573784370094</v>
      </c>
      <c r="L16" s="714">
        <v>242.39845499920634</v>
      </c>
      <c r="M16" s="714">
        <v>245.59516040847282</v>
      </c>
      <c r="N16" s="714">
        <v>246.58724139755552</v>
      </c>
      <c r="O16" s="714">
        <v>248.4611721547117</v>
      </c>
    </row>
    <row r="17" spans="8:15">
      <c r="H17" s="713">
        <v>43605</v>
      </c>
      <c r="I17" s="710" t="s">
        <v>596</v>
      </c>
      <c r="K17" s="714"/>
      <c r="L17" s="714">
        <v>247.46909116562901</v>
      </c>
      <c r="M17" s="714">
        <v>249.78394680682197</v>
      </c>
      <c r="N17" s="714">
        <v>251.54764634296899</v>
      </c>
      <c r="O17" s="714">
        <v>254.30342686819873</v>
      </c>
    </row>
    <row r="18" spans="8:15">
      <c r="H18" s="713">
        <v>43613</v>
      </c>
      <c r="I18" s="710" t="s">
        <v>597</v>
      </c>
      <c r="K18" s="714"/>
      <c r="L18" s="714">
        <v>256.83874495141009</v>
      </c>
      <c r="M18" s="714">
        <v>259.37406303462143</v>
      </c>
      <c r="N18" s="714">
        <v>260.03545036067652</v>
      </c>
      <c r="O18" s="714">
        <v>262.90146210691546</v>
      </c>
    </row>
    <row r="19" spans="8:15">
      <c r="H19" s="713">
        <v>43619</v>
      </c>
      <c r="I19" s="710" t="s">
        <v>598</v>
      </c>
      <c r="K19" s="714"/>
      <c r="L19" s="714">
        <v>257.83082594049279</v>
      </c>
      <c r="M19" s="714">
        <v>262.12984355985117</v>
      </c>
      <c r="N19" s="714">
        <v>261.35822501278682</v>
      </c>
      <c r="O19" s="714">
        <v>264.2242367590257</v>
      </c>
    </row>
    <row r="20" spans="8:15">
      <c r="H20" s="713">
        <v>43626</v>
      </c>
      <c r="I20" s="710" t="s">
        <v>599</v>
      </c>
      <c r="K20" s="714"/>
      <c r="L20" s="714">
        <v>259.48429425563057</v>
      </c>
      <c r="M20" s="714">
        <v>264.2242367590257</v>
      </c>
      <c r="N20" s="714">
        <v>263.67308065397981</v>
      </c>
      <c r="O20" s="714">
        <v>266.64932362122789</v>
      </c>
    </row>
    <row r="23" spans="8:15">
      <c r="H23" s="713"/>
      <c r="I23" s="713"/>
      <c r="J23" s="712"/>
      <c r="K23" s="714"/>
    </row>
    <row r="24" spans="8:15">
      <c r="H24" s="713"/>
      <c r="J24" s="714"/>
      <c r="K24" s="714"/>
    </row>
    <row r="25" spans="8:15">
      <c r="H25" s="713"/>
      <c r="J25" s="714"/>
      <c r="K25" s="714"/>
    </row>
    <row r="26" spans="8:15">
      <c r="H26" s="713"/>
      <c r="J26" s="714"/>
      <c r="K26" s="714"/>
    </row>
    <row r="27" spans="8:15">
      <c r="H27" s="713"/>
      <c r="J27" s="714"/>
      <c r="K27" s="714"/>
    </row>
    <row r="28" spans="8:15">
      <c r="H28" s="713"/>
      <c r="J28" s="714"/>
      <c r="K28" s="714"/>
    </row>
    <row r="29" spans="8:15">
      <c r="H29" s="713"/>
      <c r="J29" s="714"/>
      <c r="K29" s="714"/>
      <c r="L29" s="714"/>
      <c r="M29" s="714"/>
    </row>
    <row r="30" spans="8:15">
      <c r="H30" s="713"/>
      <c r="J30" s="714"/>
      <c r="K30" s="714"/>
      <c r="L30" s="714"/>
      <c r="M30" s="714"/>
    </row>
    <row r="31" spans="8:15">
      <c r="H31" s="713"/>
      <c r="J31" s="714"/>
      <c r="K31" s="714"/>
      <c r="L31" s="714"/>
      <c r="M31" s="714"/>
    </row>
    <row r="32" spans="8:15">
      <c r="H32" s="713"/>
      <c r="J32" s="714"/>
      <c r="K32" s="714"/>
      <c r="L32" s="714"/>
      <c r="M32" s="714"/>
    </row>
    <row r="33" spans="8:15">
      <c r="H33" s="713"/>
      <c r="J33" s="714"/>
      <c r="K33" s="714"/>
      <c r="L33" s="714"/>
      <c r="M33" s="714"/>
    </row>
    <row r="34" spans="8:15">
      <c r="H34" s="713"/>
      <c r="J34" s="714"/>
      <c r="K34" s="714"/>
      <c r="L34" s="714"/>
      <c r="M34" s="714"/>
    </row>
    <row r="35" spans="8:15">
      <c r="H35" s="713"/>
      <c r="J35" s="714"/>
      <c r="K35" s="714"/>
      <c r="L35" s="714"/>
      <c r="M35" s="714"/>
    </row>
    <row r="36" spans="8:15">
      <c r="H36" s="713"/>
      <c r="J36" s="714"/>
      <c r="K36" s="714"/>
      <c r="L36" s="714"/>
      <c r="M36" s="714"/>
    </row>
    <row r="37" spans="8:15">
      <c r="H37" s="713"/>
      <c r="J37" s="714"/>
      <c r="K37" s="714"/>
      <c r="L37" s="714"/>
      <c r="M37" s="714"/>
      <c r="N37" s="884"/>
      <c r="O37" s="884"/>
    </row>
    <row r="38" spans="8:15">
      <c r="H38" s="713"/>
      <c r="J38" s="714"/>
      <c r="K38" s="714"/>
      <c r="L38" s="714"/>
      <c r="M38" s="714"/>
      <c r="N38" s="884"/>
      <c r="O38" s="884"/>
    </row>
    <row r="39" spans="8:15">
      <c r="H39" s="726"/>
      <c r="I39" s="726"/>
      <c r="J39" s="726"/>
      <c r="K39" s="726"/>
    </row>
    <row r="40" spans="8:15">
      <c r="H40" s="726"/>
      <c r="I40" s="726"/>
      <c r="J40" s="726"/>
      <c r="K40" s="726"/>
    </row>
    <row r="41" spans="8:15">
      <c r="H41" s="726"/>
      <c r="I41" s="726"/>
      <c r="J41" s="726"/>
      <c r="K41" s="726"/>
    </row>
    <row r="42" spans="8:15">
      <c r="H42" s="726"/>
      <c r="I42" s="726"/>
      <c r="J42" s="726"/>
      <c r="K42" s="726"/>
    </row>
    <row r="43" spans="8:15">
      <c r="H43" s="726"/>
      <c r="I43" s="726"/>
      <c r="J43" s="726"/>
      <c r="K43" s="726"/>
    </row>
    <row r="44" spans="8:15">
      <c r="H44" s="726"/>
      <c r="I44" s="726"/>
      <c r="J44" s="726"/>
      <c r="K44" s="726"/>
    </row>
    <row r="45" spans="8:15" ht="13.5" customHeight="1">
      <c r="H45" s="726"/>
      <c r="I45" s="726"/>
      <c r="J45" s="726"/>
      <c r="K45" s="726"/>
    </row>
    <row r="46" spans="8:15" ht="13.5" customHeight="1">
      <c r="H46" s="726"/>
      <c r="I46" s="726"/>
      <c r="J46" s="726"/>
      <c r="K46" s="726"/>
    </row>
    <row r="47" spans="8:15" ht="13.5" customHeight="1">
      <c r="H47" s="726"/>
      <c r="I47" s="726"/>
      <c r="J47" s="726"/>
      <c r="K47" s="726"/>
    </row>
    <row r="48" spans="8:15" ht="13.5" customHeight="1">
      <c r="H48" s="726"/>
      <c r="I48" s="726"/>
      <c r="J48" s="726"/>
      <c r="K48" s="726"/>
    </row>
    <row r="49" s="726" customFormat="1"/>
    <row r="50" s="726" customFormat="1"/>
    <row r="51" s="726" customFormat="1"/>
    <row r="52" s="726" customFormat="1"/>
    <row r="53" s="726" customFormat="1"/>
    <row r="54" s="726" customFormat="1"/>
    <row r="55" s="726" customFormat="1"/>
    <row r="56" s="726" customFormat="1"/>
    <row r="57" s="726" customFormat="1"/>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59999389629810485"/>
    <pageSetUpPr fitToPage="1"/>
  </sheetPr>
  <dimension ref="B1:J25"/>
  <sheetViews>
    <sheetView zoomScaleNormal="100" workbookViewId="0">
      <selection sqref="A1:H26"/>
    </sheetView>
  </sheetViews>
  <sheetFormatPr baseColWidth="10" defaultRowHeight="17.399999999999999"/>
  <cols>
    <col min="1" max="1" width="1.53515625" customWidth="1"/>
    <col min="2" max="8" width="8.69140625" customWidth="1"/>
  </cols>
  <sheetData>
    <row r="1" spans="2:10">
      <c r="B1" s="1267" t="s">
        <v>363</v>
      </c>
      <c r="C1" s="1267"/>
      <c r="D1" s="1267"/>
      <c r="E1" s="1267"/>
      <c r="F1" s="1267"/>
      <c r="G1" s="1267"/>
      <c r="H1" s="1267"/>
    </row>
    <row r="2" spans="2:10">
      <c r="B2" s="485"/>
      <c r="C2" s="485"/>
      <c r="D2" s="485"/>
      <c r="E2" s="485"/>
      <c r="F2" s="485"/>
      <c r="G2" s="485"/>
      <c r="H2" s="485"/>
    </row>
    <row r="3" spans="2:10" ht="35.25" customHeight="1">
      <c r="B3" s="1099" t="s">
        <v>272</v>
      </c>
      <c r="C3" s="1099"/>
      <c r="D3" s="1099"/>
      <c r="E3" s="1099"/>
      <c r="F3" s="1099"/>
      <c r="G3" s="1099"/>
      <c r="H3" s="1099"/>
    </row>
    <row r="4" spans="2:10" ht="18" customHeight="1">
      <c r="B4" s="1268" t="s">
        <v>541</v>
      </c>
      <c r="C4" s="1269"/>
      <c r="D4" s="1269"/>
      <c r="E4" s="1269"/>
      <c r="F4" s="1269"/>
      <c r="G4" s="1269"/>
      <c r="H4" s="1269"/>
    </row>
    <row r="5" spans="2:10" ht="18" customHeight="1">
      <c r="B5" s="1270" t="s">
        <v>451</v>
      </c>
      <c r="C5" s="1270"/>
      <c r="D5" s="1270"/>
      <c r="E5" s="1270"/>
      <c r="F5" s="1270"/>
      <c r="G5" s="1270"/>
      <c r="H5" s="1270"/>
    </row>
    <row r="6" spans="2:10" ht="60.75" customHeight="1">
      <c r="B6" s="486" t="s">
        <v>356</v>
      </c>
      <c r="C6" s="487" t="s">
        <v>357</v>
      </c>
      <c r="D6" s="487" t="s">
        <v>358</v>
      </c>
      <c r="E6" s="487" t="s">
        <v>359</v>
      </c>
      <c r="F6" s="487" t="s">
        <v>360</v>
      </c>
      <c r="G6" s="487" t="s">
        <v>361</v>
      </c>
      <c r="H6" s="487" t="s">
        <v>362</v>
      </c>
    </row>
    <row r="7" spans="2:10" ht="15.75" customHeight="1">
      <c r="B7" s="605">
        <v>43101</v>
      </c>
      <c r="C7" s="604">
        <v>749</v>
      </c>
      <c r="D7" s="604">
        <v>589</v>
      </c>
      <c r="E7" s="604">
        <v>1290</v>
      </c>
      <c r="F7" s="604">
        <v>1290</v>
      </c>
      <c r="G7" s="604">
        <v>1075</v>
      </c>
      <c r="H7" s="604">
        <v>848</v>
      </c>
      <c r="I7" s="665"/>
      <c r="J7" s="665"/>
    </row>
    <row r="8" spans="2:10" ht="15.75" customHeight="1">
      <c r="B8" s="605">
        <v>43132</v>
      </c>
      <c r="C8" s="604">
        <v>589</v>
      </c>
      <c r="D8" s="604">
        <v>559</v>
      </c>
      <c r="E8" s="604">
        <v>1299</v>
      </c>
      <c r="F8" s="604">
        <v>1199</v>
      </c>
      <c r="G8" s="604">
        <v>1058</v>
      </c>
      <c r="H8" s="604">
        <v>841</v>
      </c>
      <c r="I8" s="665"/>
      <c r="J8" s="665"/>
    </row>
    <row r="9" spans="2:10" ht="15.75" customHeight="1">
      <c r="B9" s="605">
        <v>43160</v>
      </c>
      <c r="C9" s="604">
        <v>749</v>
      </c>
      <c r="D9" s="604">
        <v>550</v>
      </c>
      <c r="E9" s="604">
        <v>1829</v>
      </c>
      <c r="F9" s="604">
        <v>1319</v>
      </c>
      <c r="G9" s="604">
        <v>1055</v>
      </c>
      <c r="H9" s="604">
        <v>869</v>
      </c>
      <c r="I9" s="665"/>
      <c r="J9" s="665"/>
    </row>
    <row r="10" spans="2:10" ht="15.75" customHeight="1">
      <c r="B10" s="605">
        <v>43191</v>
      </c>
      <c r="C10" s="604">
        <v>840</v>
      </c>
      <c r="D10" s="604">
        <v>549</v>
      </c>
      <c r="E10" s="604">
        <v>1299</v>
      </c>
      <c r="F10" s="604">
        <v>1349</v>
      </c>
      <c r="G10" s="604">
        <v>1039</v>
      </c>
      <c r="H10" s="604">
        <v>857</v>
      </c>
      <c r="I10" s="665"/>
      <c r="J10" s="665"/>
    </row>
    <row r="11" spans="2:10" ht="15.75" customHeight="1">
      <c r="B11" s="605">
        <v>43221</v>
      </c>
      <c r="C11" s="604">
        <v>750</v>
      </c>
      <c r="D11" s="604">
        <v>549</v>
      </c>
      <c r="E11" s="604">
        <v>1299</v>
      </c>
      <c r="F11" s="604">
        <v>1219</v>
      </c>
      <c r="G11" s="604">
        <v>1043</v>
      </c>
      <c r="H11" s="604">
        <v>855</v>
      </c>
      <c r="I11" s="665"/>
      <c r="J11" s="665"/>
    </row>
    <row r="12" spans="2:10" ht="15.75" customHeight="1">
      <c r="B12" s="605">
        <v>43252</v>
      </c>
      <c r="C12" s="604">
        <v>860</v>
      </c>
      <c r="D12" s="604">
        <v>500</v>
      </c>
      <c r="E12" s="604">
        <v>1829</v>
      </c>
      <c r="F12" s="604">
        <v>1199</v>
      </c>
      <c r="G12" s="604">
        <v>1031</v>
      </c>
      <c r="H12" s="604">
        <v>858</v>
      </c>
      <c r="I12" s="665"/>
      <c r="J12" s="665"/>
    </row>
    <row r="13" spans="2:10" ht="15.75" customHeight="1">
      <c r="B13" s="605">
        <v>43282</v>
      </c>
      <c r="C13" s="604">
        <v>650</v>
      </c>
      <c r="D13" s="604">
        <v>500</v>
      </c>
      <c r="E13" s="604">
        <v>1219</v>
      </c>
      <c r="F13" s="604">
        <v>1199</v>
      </c>
      <c r="G13" s="604">
        <v>1056</v>
      </c>
      <c r="H13" s="604">
        <v>849</v>
      </c>
      <c r="I13" s="665"/>
      <c r="J13" s="665"/>
    </row>
    <row r="14" spans="2:10" ht="15.75" customHeight="1">
      <c r="B14" s="605">
        <v>43313</v>
      </c>
      <c r="C14" s="604">
        <v>820</v>
      </c>
      <c r="D14" s="604">
        <v>535</v>
      </c>
      <c r="E14" s="604">
        <v>1219</v>
      </c>
      <c r="F14" s="604">
        <v>1199</v>
      </c>
      <c r="G14" s="604">
        <v>1059</v>
      </c>
      <c r="H14" s="604">
        <v>849</v>
      </c>
      <c r="I14" s="665"/>
      <c r="J14" s="665"/>
    </row>
    <row r="15" spans="2:10" ht="15.75" customHeight="1">
      <c r="B15" s="605">
        <v>43344</v>
      </c>
      <c r="C15" s="604">
        <v>630</v>
      </c>
      <c r="D15" s="604">
        <v>550</v>
      </c>
      <c r="E15" s="604">
        <v>1199</v>
      </c>
      <c r="F15" s="604">
        <v>1299</v>
      </c>
      <c r="G15" s="604">
        <v>1022</v>
      </c>
      <c r="H15" s="604">
        <v>855</v>
      </c>
      <c r="I15" s="665"/>
      <c r="J15" s="665"/>
    </row>
    <row r="16" spans="2:10" ht="15.75" customHeight="1">
      <c r="B16" s="605">
        <v>43374</v>
      </c>
      <c r="C16" s="604">
        <v>499</v>
      </c>
      <c r="D16" s="604">
        <v>500</v>
      </c>
      <c r="E16" s="604">
        <v>1290</v>
      </c>
      <c r="F16" s="604">
        <v>1099</v>
      </c>
      <c r="G16" s="604">
        <v>1034</v>
      </c>
      <c r="H16" s="604">
        <v>838</v>
      </c>
      <c r="I16" s="665"/>
      <c r="J16" s="665"/>
    </row>
    <row r="17" spans="2:10" ht="15.75" customHeight="1">
      <c r="B17" s="605">
        <v>43405</v>
      </c>
      <c r="C17" s="604">
        <v>780</v>
      </c>
      <c r="D17" s="604">
        <v>500</v>
      </c>
      <c r="E17" s="604">
        <v>1299</v>
      </c>
      <c r="F17" s="604">
        <v>1029</v>
      </c>
      <c r="G17" s="604">
        <v>1048</v>
      </c>
      <c r="H17" s="604">
        <v>848</v>
      </c>
      <c r="I17" s="665"/>
      <c r="J17" s="665"/>
    </row>
    <row r="18" spans="2:10" ht="15.75" customHeight="1">
      <c r="B18" s="605">
        <v>43435</v>
      </c>
      <c r="C18" s="604">
        <v>772</v>
      </c>
      <c r="D18" s="604">
        <v>649</v>
      </c>
      <c r="E18" s="604">
        <v>1299</v>
      </c>
      <c r="F18" s="604">
        <v>1099</v>
      </c>
      <c r="G18" s="604">
        <v>1024</v>
      </c>
      <c r="H18" s="604">
        <v>860</v>
      </c>
      <c r="I18" s="665"/>
      <c r="J18" s="665"/>
    </row>
    <row r="19" spans="2:10" ht="15.75" customHeight="1">
      <c r="B19" s="605">
        <v>43466</v>
      </c>
      <c r="C19" s="604">
        <v>772</v>
      </c>
      <c r="D19" s="604">
        <v>500</v>
      </c>
      <c r="E19" s="604">
        <v>1290</v>
      </c>
      <c r="F19" s="604">
        <v>1100</v>
      </c>
      <c r="G19" s="604">
        <v>1030</v>
      </c>
      <c r="H19" s="604">
        <v>870</v>
      </c>
      <c r="I19" s="665"/>
      <c r="J19" s="665"/>
    </row>
    <row r="20" spans="2:10" ht="15.75" customHeight="1">
      <c r="B20" s="605">
        <v>43497</v>
      </c>
      <c r="C20" s="604">
        <v>779</v>
      </c>
      <c r="D20" s="604">
        <v>500</v>
      </c>
      <c r="E20" s="604">
        <v>1290</v>
      </c>
      <c r="F20" s="604">
        <v>1099</v>
      </c>
      <c r="G20" s="604">
        <v>1039</v>
      </c>
      <c r="H20" s="604">
        <v>852</v>
      </c>
      <c r="I20" s="665"/>
      <c r="J20" s="665"/>
    </row>
    <row r="21" spans="2:10" ht="15.75" customHeight="1">
      <c r="B21" s="605">
        <v>43525</v>
      </c>
      <c r="C21" s="604">
        <v>820</v>
      </c>
      <c r="D21" s="604">
        <v>699</v>
      </c>
      <c r="E21" s="604">
        <v>1290</v>
      </c>
      <c r="F21" s="604">
        <v>1089</v>
      </c>
      <c r="G21" s="604">
        <v>1029</v>
      </c>
      <c r="H21" s="604">
        <v>860</v>
      </c>
      <c r="I21" s="665"/>
      <c r="J21" s="665"/>
    </row>
    <row r="22" spans="2:10" ht="15.75" customHeight="1">
      <c r="B22" s="605">
        <v>43556</v>
      </c>
      <c r="C22" s="604">
        <v>820</v>
      </c>
      <c r="D22" s="604">
        <v>500</v>
      </c>
      <c r="E22" s="604">
        <v>1290</v>
      </c>
      <c r="F22" s="604">
        <v>1000</v>
      </c>
      <c r="G22" s="604">
        <v>1000</v>
      </c>
      <c r="H22" s="604">
        <v>852</v>
      </c>
      <c r="I22" s="665"/>
      <c r="J22" s="665"/>
    </row>
    <row r="23" spans="2:10" ht="15.75" customHeight="1">
      <c r="B23" s="605">
        <v>43586</v>
      </c>
      <c r="C23" s="604">
        <v>769</v>
      </c>
      <c r="D23" s="604">
        <v>500</v>
      </c>
      <c r="E23" s="604">
        <v>1410</v>
      </c>
      <c r="F23" s="604">
        <v>1089</v>
      </c>
      <c r="G23" s="604">
        <v>1003</v>
      </c>
      <c r="H23" s="604">
        <v>852</v>
      </c>
      <c r="I23" s="665"/>
      <c r="J23" s="665"/>
    </row>
    <row r="24" spans="2:10" ht="15.75" customHeight="1">
      <c r="B24" s="605">
        <v>43617</v>
      </c>
      <c r="C24" s="604">
        <v>790</v>
      </c>
      <c r="D24" s="604">
        <v>529</v>
      </c>
      <c r="E24" s="604">
        <v>1290</v>
      </c>
      <c r="F24" s="604">
        <v>999</v>
      </c>
      <c r="G24" s="604">
        <v>997</v>
      </c>
      <c r="H24" s="604">
        <v>854</v>
      </c>
      <c r="I24" s="665"/>
      <c r="J24" s="665"/>
    </row>
    <row r="25" spans="2:10" ht="15.75" customHeight="1">
      <c r="B25" s="1266" t="s">
        <v>373</v>
      </c>
      <c r="C25" s="1266"/>
      <c r="D25" s="1266"/>
      <c r="E25" s="1266"/>
      <c r="F25" s="1266"/>
      <c r="G25" s="1266"/>
      <c r="H25" s="1266"/>
    </row>
  </sheetData>
  <mergeCells count="5">
    <mergeCell ref="B25:H25"/>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59999389629810485"/>
    <pageSetUpPr fitToPage="1"/>
  </sheetPr>
  <dimension ref="K2:N22"/>
  <sheetViews>
    <sheetView zoomScaleNormal="100" workbookViewId="0">
      <selection sqref="A1:F21"/>
    </sheetView>
  </sheetViews>
  <sheetFormatPr baseColWidth="10" defaultColWidth="10.921875" defaultRowHeight="17.399999999999999"/>
  <cols>
    <col min="1" max="1" width="5.84375" style="606" customWidth="1"/>
    <col min="2" max="2" width="12.4609375" style="606" customWidth="1"/>
    <col min="3" max="16384" width="10.921875" style="606"/>
  </cols>
  <sheetData>
    <row r="2" spans="11:14">
      <c r="K2" s="632"/>
      <c r="L2" s="632"/>
      <c r="M2" s="632"/>
      <c r="N2" s="632"/>
    </row>
    <row r="3" spans="11:14">
      <c r="K3" s="632"/>
      <c r="L3" s="632"/>
      <c r="M3" s="632"/>
      <c r="N3" s="632"/>
    </row>
    <row r="4" spans="11:14">
      <c r="K4" s="632"/>
      <c r="L4" s="632"/>
      <c r="M4" s="632"/>
      <c r="N4" s="632"/>
    </row>
    <row r="5" spans="11:14">
      <c r="K5" s="632"/>
      <c r="L5" s="632"/>
      <c r="M5" s="632"/>
      <c r="N5" s="632"/>
    </row>
    <row r="6" spans="11:14">
      <c r="K6" s="632"/>
      <c r="L6" s="632"/>
      <c r="M6" s="632"/>
      <c r="N6" s="632"/>
    </row>
    <row r="7" spans="11:14">
      <c r="K7" s="632"/>
      <c r="L7" s="632"/>
      <c r="M7" s="632"/>
      <c r="N7" s="632"/>
    </row>
    <row r="8" spans="11:14">
      <c r="K8" s="632"/>
      <c r="L8" s="632"/>
      <c r="M8" s="632"/>
      <c r="N8" s="632"/>
    </row>
    <row r="9" spans="11:14">
      <c r="K9" s="632"/>
      <c r="L9" s="632"/>
      <c r="M9" s="632"/>
      <c r="N9" s="632"/>
    </row>
    <row r="10" spans="11:14">
      <c r="K10" s="632"/>
      <c r="L10" s="632"/>
      <c r="M10" s="632"/>
      <c r="N10" s="632"/>
    </row>
    <row r="11" spans="11:14">
      <c r="K11" s="632"/>
      <c r="L11" s="632"/>
      <c r="M11" s="632"/>
      <c r="N11" s="632"/>
    </row>
    <row r="12" spans="11:14">
      <c r="K12" s="632"/>
      <c r="L12" s="632"/>
      <c r="M12" s="632"/>
      <c r="N12" s="632"/>
    </row>
    <row r="13" spans="11:14">
      <c r="K13" s="632"/>
      <c r="L13" s="632"/>
      <c r="M13" s="632"/>
      <c r="N13" s="632"/>
    </row>
    <row r="14" spans="11:14">
      <c r="K14" s="632"/>
      <c r="L14" s="632"/>
      <c r="M14" s="632"/>
      <c r="N14" s="632"/>
    </row>
    <row r="15" spans="11:14">
      <c r="K15" s="632"/>
      <c r="L15" s="632"/>
      <c r="M15" s="632"/>
      <c r="N15" s="632"/>
    </row>
    <row r="16" spans="11:14">
      <c r="K16" s="632"/>
      <c r="L16" s="632"/>
      <c r="M16" s="632"/>
      <c r="N16" s="632"/>
    </row>
    <row r="17" spans="11:14">
      <c r="K17" s="632"/>
      <c r="L17" s="632"/>
      <c r="M17" s="632"/>
      <c r="N17" s="632"/>
    </row>
    <row r="18" spans="11:14">
      <c r="K18" s="632"/>
      <c r="L18" s="632"/>
      <c r="M18" s="632"/>
      <c r="N18" s="632"/>
    </row>
    <row r="19" spans="11:14">
      <c r="K19" s="632"/>
      <c r="L19" s="632"/>
      <c r="M19" s="632"/>
      <c r="N19" s="632"/>
    </row>
    <row r="20" spans="11:14">
      <c r="K20" s="632"/>
      <c r="L20" s="632"/>
      <c r="M20" s="632"/>
      <c r="N20" s="632"/>
    </row>
    <row r="21" spans="11:14">
      <c r="K21" s="632"/>
      <c r="L21" s="632"/>
      <c r="M21" s="632"/>
      <c r="N21" s="632"/>
    </row>
    <row r="22" spans="11:14">
      <c r="K22" s="632"/>
      <c r="L22" s="632"/>
      <c r="M22" s="632"/>
      <c r="N22" s="632"/>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B2:W41"/>
  <sheetViews>
    <sheetView zoomScaleNormal="100" workbookViewId="0">
      <selection activeCell="C15" sqref="C15:M20"/>
    </sheetView>
  </sheetViews>
  <sheetFormatPr baseColWidth="10" defaultColWidth="5.921875" defaultRowHeight="17.399999999999999"/>
  <cols>
    <col min="1" max="1" width="1.23046875" customWidth="1"/>
    <col min="2" max="2" width="11.84375" customWidth="1"/>
    <col min="3" max="6" width="6.3828125" customWidth="1"/>
    <col min="7" max="7" width="6.69140625" customWidth="1"/>
    <col min="8" max="11" width="6.3828125" customWidth="1"/>
    <col min="12" max="12" width="6.3828125" style="168" customWidth="1"/>
    <col min="13" max="13" width="6.61328125" customWidth="1"/>
  </cols>
  <sheetData>
    <row r="2" spans="2:22">
      <c r="B2" s="1014" t="s">
        <v>2</v>
      </c>
      <c r="C2" s="1014"/>
      <c r="D2" s="1014"/>
      <c r="E2" s="1014"/>
      <c r="F2" s="1014"/>
      <c r="G2" s="1014"/>
      <c r="H2" s="1014"/>
      <c r="I2" s="1014"/>
      <c r="J2" s="1014"/>
      <c r="K2" s="1014"/>
      <c r="L2" s="1014"/>
      <c r="M2" s="1014"/>
    </row>
    <row r="3" spans="2:22" ht="20.25" customHeight="1">
      <c r="B3" s="1015" t="s">
        <v>129</v>
      </c>
      <c r="C3" s="1015"/>
      <c r="D3" s="1015"/>
      <c r="E3" s="1015"/>
      <c r="F3" s="1015"/>
      <c r="G3" s="1015"/>
      <c r="H3" s="1015"/>
      <c r="I3" s="1015"/>
      <c r="J3" s="1015"/>
      <c r="K3" s="1015"/>
      <c r="L3" s="1015"/>
      <c r="M3" s="1015"/>
    </row>
    <row r="4" spans="2:22" ht="17.399999999999999" customHeight="1">
      <c r="B4" s="1016" t="s">
        <v>602</v>
      </c>
      <c r="C4" s="1016"/>
      <c r="D4" s="1016"/>
      <c r="E4" s="1016"/>
      <c r="F4" s="1016"/>
      <c r="G4" s="1016"/>
      <c r="H4" s="1016"/>
      <c r="I4" s="1016"/>
      <c r="J4" s="1016"/>
      <c r="K4" s="1016"/>
      <c r="L4" s="1016"/>
      <c r="M4" s="1016"/>
    </row>
    <row r="5" spans="2:22" ht="17.25" customHeight="1" thickBot="1">
      <c r="B5" s="1013"/>
      <c r="C5" s="1013"/>
      <c r="D5" s="1013"/>
      <c r="E5" s="1013"/>
      <c r="F5" s="1013"/>
      <c r="G5" s="1013"/>
      <c r="H5" s="1013"/>
      <c r="I5" s="1013"/>
      <c r="J5" s="1013"/>
      <c r="K5" s="1013"/>
      <c r="L5" s="1013"/>
    </row>
    <row r="6" spans="2:22" ht="30" customHeight="1">
      <c r="B6" s="907" t="s">
        <v>5</v>
      </c>
      <c r="C6" s="897" t="s">
        <v>9</v>
      </c>
      <c r="D6" s="897" t="s">
        <v>87</v>
      </c>
      <c r="E6" s="897" t="s">
        <v>92</v>
      </c>
      <c r="F6" s="897" t="s">
        <v>88</v>
      </c>
      <c r="G6" s="897" t="s">
        <v>130</v>
      </c>
      <c r="H6" s="897" t="s">
        <v>89</v>
      </c>
      <c r="I6" s="897" t="s">
        <v>71</v>
      </c>
      <c r="J6" s="897" t="s">
        <v>90</v>
      </c>
      <c r="K6" s="897" t="s">
        <v>131</v>
      </c>
      <c r="L6" s="908" t="s">
        <v>72</v>
      </c>
      <c r="M6" s="909" t="s">
        <v>583</v>
      </c>
    </row>
    <row r="7" spans="2:22" ht="18" customHeight="1">
      <c r="B7" s="1010" t="s">
        <v>584</v>
      </c>
      <c r="C7" s="1011"/>
      <c r="D7" s="1011"/>
      <c r="E7" s="1011"/>
      <c r="F7" s="1011"/>
      <c r="G7" s="1011"/>
      <c r="H7" s="1011"/>
      <c r="I7" s="1011"/>
      <c r="J7" s="1011"/>
      <c r="K7" s="1011"/>
      <c r="L7" s="1011"/>
      <c r="M7" s="1012"/>
    </row>
    <row r="8" spans="2:22">
      <c r="B8" s="910" t="s">
        <v>132</v>
      </c>
      <c r="C8" s="648">
        <v>0.64</v>
      </c>
      <c r="D8" s="648">
        <v>5.51</v>
      </c>
      <c r="E8" s="648">
        <v>5.92</v>
      </c>
      <c r="F8" s="648">
        <v>14</v>
      </c>
      <c r="G8" s="648">
        <v>2.37</v>
      </c>
      <c r="H8" s="648">
        <v>12.04</v>
      </c>
      <c r="I8" s="648">
        <v>1.24</v>
      </c>
      <c r="J8" s="648">
        <v>29.91</v>
      </c>
      <c r="K8" s="648">
        <v>131.26</v>
      </c>
      <c r="L8" s="648">
        <v>281.06</v>
      </c>
      <c r="M8" s="911">
        <v>149.80000000000001</v>
      </c>
      <c r="N8" s="558"/>
    </row>
    <row r="9" spans="2:22">
      <c r="B9" s="764" t="s">
        <v>6</v>
      </c>
      <c r="C9" s="648">
        <v>19.5</v>
      </c>
      <c r="D9" s="648">
        <v>17.3</v>
      </c>
      <c r="E9" s="648">
        <v>31.8</v>
      </c>
      <c r="F9" s="648">
        <v>137.22</v>
      </c>
      <c r="G9" s="648">
        <v>13.95</v>
      </c>
      <c r="H9" s="648">
        <v>71.69</v>
      </c>
      <c r="I9" s="648">
        <v>25.06</v>
      </c>
      <c r="J9" s="648">
        <v>51.29</v>
      </c>
      <c r="K9" s="648">
        <v>131.43</v>
      </c>
      <c r="L9" s="648">
        <v>730.9</v>
      </c>
      <c r="M9" s="911">
        <v>599.47</v>
      </c>
      <c r="N9" s="558"/>
    </row>
    <row r="10" spans="2:22">
      <c r="B10" s="764" t="s">
        <v>128</v>
      </c>
      <c r="C10" s="648">
        <v>0.01</v>
      </c>
      <c r="D10" s="648">
        <v>0.3</v>
      </c>
      <c r="E10" s="648">
        <v>0.45</v>
      </c>
      <c r="F10" s="648">
        <v>5.7</v>
      </c>
      <c r="G10" s="648">
        <v>0.08</v>
      </c>
      <c r="H10" s="648">
        <v>0.5</v>
      </c>
      <c r="I10" s="648">
        <v>0.1</v>
      </c>
      <c r="J10" s="648">
        <v>3.67</v>
      </c>
      <c r="K10" s="648">
        <v>3.2</v>
      </c>
      <c r="L10" s="648">
        <v>173.92</v>
      </c>
      <c r="M10" s="911">
        <v>170.72</v>
      </c>
      <c r="N10" s="558"/>
    </row>
    <row r="11" spans="2:22">
      <c r="B11" s="764" t="s">
        <v>13</v>
      </c>
      <c r="C11" s="648">
        <v>5.75</v>
      </c>
      <c r="D11" s="648">
        <v>9.1999999999999993</v>
      </c>
      <c r="E11" s="648">
        <v>9</v>
      </c>
      <c r="F11" s="648">
        <v>123.1</v>
      </c>
      <c r="G11" s="648">
        <v>6.6</v>
      </c>
      <c r="H11" s="648">
        <v>40.5</v>
      </c>
      <c r="I11" s="648">
        <v>8.8000000000000007</v>
      </c>
      <c r="J11" s="648">
        <v>30.22</v>
      </c>
      <c r="K11" s="648">
        <v>125</v>
      </c>
      <c r="L11" s="648">
        <v>736.81</v>
      </c>
      <c r="M11" s="911">
        <v>611.80999999999995</v>
      </c>
      <c r="N11" s="558"/>
    </row>
    <row r="12" spans="2:22">
      <c r="B12" s="764" t="s">
        <v>113</v>
      </c>
      <c r="C12" s="648">
        <v>13</v>
      </c>
      <c r="D12" s="648">
        <v>9</v>
      </c>
      <c r="E12" s="648">
        <v>24.5</v>
      </c>
      <c r="F12" s="648">
        <v>24</v>
      </c>
      <c r="G12" s="648">
        <v>8.5</v>
      </c>
      <c r="H12" s="648">
        <v>36</v>
      </c>
      <c r="I12" s="648">
        <v>16.2</v>
      </c>
      <c r="J12" s="648">
        <v>25.48</v>
      </c>
      <c r="K12" s="648">
        <v>1.2</v>
      </c>
      <c r="L12" s="648">
        <v>175.26</v>
      </c>
      <c r="M12" s="911">
        <v>174.06</v>
      </c>
      <c r="N12" s="558"/>
    </row>
    <row r="13" spans="2:22">
      <c r="B13" s="912" t="s">
        <v>134</v>
      </c>
      <c r="C13" s="648">
        <v>1.39</v>
      </c>
      <c r="D13" s="648">
        <v>4.91</v>
      </c>
      <c r="E13" s="648">
        <v>4.67</v>
      </c>
      <c r="F13" s="648">
        <v>9.81</v>
      </c>
      <c r="G13" s="648">
        <v>1.29</v>
      </c>
      <c r="H13" s="648">
        <v>7.73</v>
      </c>
      <c r="I13" s="648">
        <v>1.4</v>
      </c>
      <c r="J13" s="648">
        <v>29.18</v>
      </c>
      <c r="K13" s="648">
        <v>139.69</v>
      </c>
      <c r="L13" s="648">
        <v>275.14999999999998</v>
      </c>
      <c r="M13" s="911">
        <v>135.44999999999999</v>
      </c>
      <c r="N13" s="558"/>
      <c r="O13" s="213"/>
      <c r="P13" s="213"/>
      <c r="Q13" s="213"/>
      <c r="R13" s="213"/>
      <c r="S13" s="213"/>
      <c r="T13" s="213"/>
      <c r="U13" s="213"/>
      <c r="V13" s="213"/>
    </row>
    <row r="14" spans="2:22" ht="18" customHeight="1">
      <c r="B14" s="1010" t="s">
        <v>585</v>
      </c>
      <c r="C14" s="1011"/>
      <c r="D14" s="1011"/>
      <c r="E14" s="1011"/>
      <c r="F14" s="1011"/>
      <c r="G14" s="1011"/>
      <c r="H14" s="1011"/>
      <c r="I14" s="1011"/>
      <c r="J14" s="1011"/>
      <c r="K14" s="1011"/>
      <c r="L14" s="1011"/>
      <c r="M14" s="1012"/>
      <c r="N14" s="558"/>
    </row>
    <row r="15" spans="2:22">
      <c r="B15" s="910" t="s">
        <v>132</v>
      </c>
      <c r="C15" s="648">
        <v>1.39</v>
      </c>
      <c r="D15" s="648">
        <v>4.91</v>
      </c>
      <c r="E15" s="648">
        <v>4.67</v>
      </c>
      <c r="F15" s="648">
        <v>9.81</v>
      </c>
      <c r="G15" s="648">
        <v>1.29</v>
      </c>
      <c r="H15" s="648">
        <v>7.73</v>
      </c>
      <c r="I15" s="648">
        <v>1.4</v>
      </c>
      <c r="J15" s="648">
        <v>29.18</v>
      </c>
      <c r="K15" s="648">
        <v>139.69</v>
      </c>
      <c r="L15" s="648">
        <v>275.14999999999998</v>
      </c>
      <c r="M15" s="911">
        <v>135.44999999999999</v>
      </c>
      <c r="N15" s="213"/>
      <c r="O15" s="213"/>
      <c r="P15" s="213"/>
      <c r="Q15" s="213"/>
      <c r="R15" s="213"/>
      <c r="S15" s="213"/>
      <c r="T15" s="213"/>
      <c r="U15" s="213"/>
      <c r="V15" s="213"/>
    </row>
    <row r="16" spans="2:22" ht="15.75" customHeight="1">
      <c r="B16" s="913" t="s">
        <v>6</v>
      </c>
      <c r="C16" s="648">
        <v>20</v>
      </c>
      <c r="D16" s="648">
        <v>21</v>
      </c>
      <c r="E16" s="648">
        <v>33.299999999999997</v>
      </c>
      <c r="F16" s="648">
        <v>151.30000000000001</v>
      </c>
      <c r="G16" s="648">
        <v>14</v>
      </c>
      <c r="H16" s="648">
        <v>74.2</v>
      </c>
      <c r="I16" s="648">
        <v>29</v>
      </c>
      <c r="J16" s="648">
        <v>52.28</v>
      </c>
      <c r="K16" s="648">
        <v>132</v>
      </c>
      <c r="L16" s="648">
        <v>771.46</v>
      </c>
      <c r="M16" s="911">
        <v>639.46</v>
      </c>
      <c r="N16" s="213"/>
      <c r="O16" s="213"/>
      <c r="P16" s="213"/>
      <c r="Q16" s="213"/>
      <c r="R16" s="213"/>
      <c r="S16" s="213"/>
      <c r="T16" s="213"/>
      <c r="U16" s="213"/>
      <c r="V16" s="213"/>
    </row>
    <row r="17" spans="2:23" ht="15.75" customHeight="1">
      <c r="B17" s="913" t="s">
        <v>128</v>
      </c>
      <c r="C17" s="648">
        <v>0.01</v>
      </c>
      <c r="D17" s="648">
        <v>0.15</v>
      </c>
      <c r="E17" s="648">
        <v>0.45</v>
      </c>
      <c r="F17" s="648">
        <v>5.5</v>
      </c>
      <c r="G17" s="648">
        <v>0.06</v>
      </c>
      <c r="H17" s="648">
        <v>0.5</v>
      </c>
      <c r="I17" s="648">
        <v>0.08</v>
      </c>
      <c r="J17" s="648">
        <v>3.81</v>
      </c>
      <c r="K17" s="648">
        <v>3.5</v>
      </c>
      <c r="L17" s="648">
        <v>178.91</v>
      </c>
      <c r="M17" s="911">
        <v>175.41</v>
      </c>
      <c r="N17" s="213"/>
      <c r="O17" s="213"/>
      <c r="P17" s="213"/>
      <c r="Q17" s="213"/>
      <c r="R17" s="213"/>
      <c r="S17" s="213"/>
      <c r="T17" s="213"/>
      <c r="U17" s="213"/>
      <c r="V17" s="213"/>
    </row>
    <row r="18" spans="2:23" ht="15.75" customHeight="1">
      <c r="B18" s="913" t="s">
        <v>13</v>
      </c>
      <c r="C18" s="648">
        <v>5.95</v>
      </c>
      <c r="D18" s="648">
        <v>8.5</v>
      </c>
      <c r="E18" s="648">
        <v>9.3000000000000007</v>
      </c>
      <c r="F18" s="648">
        <v>128</v>
      </c>
      <c r="G18" s="648">
        <v>6.6</v>
      </c>
      <c r="H18" s="648">
        <v>40.5</v>
      </c>
      <c r="I18" s="648">
        <v>9.8000000000000007</v>
      </c>
      <c r="J18" s="648">
        <v>32.200000000000003</v>
      </c>
      <c r="K18" s="648">
        <v>128</v>
      </c>
      <c r="L18" s="648">
        <v>760.15</v>
      </c>
      <c r="M18" s="911">
        <v>632.15</v>
      </c>
      <c r="N18" s="213"/>
      <c r="O18" s="213"/>
      <c r="P18" s="213"/>
      <c r="Q18" s="213"/>
      <c r="R18" s="213"/>
      <c r="S18" s="213"/>
      <c r="T18" s="213"/>
      <c r="U18" s="213"/>
      <c r="V18" s="213"/>
      <c r="W18" s="213"/>
    </row>
    <row r="19" spans="2:23" ht="15.75" customHeight="1">
      <c r="B19" s="913" t="s">
        <v>113</v>
      </c>
      <c r="C19" s="648">
        <v>14</v>
      </c>
      <c r="D19" s="648">
        <v>12.5</v>
      </c>
      <c r="E19" s="648">
        <v>24</v>
      </c>
      <c r="F19" s="648">
        <v>27</v>
      </c>
      <c r="G19" s="648">
        <v>7.5</v>
      </c>
      <c r="H19" s="648">
        <v>34.5</v>
      </c>
      <c r="I19" s="648">
        <v>19</v>
      </c>
      <c r="J19" s="648">
        <v>25.86</v>
      </c>
      <c r="K19" s="648">
        <v>1.3</v>
      </c>
      <c r="L19" s="648">
        <v>183.11</v>
      </c>
      <c r="M19" s="911">
        <v>181.81</v>
      </c>
      <c r="N19" s="213"/>
      <c r="O19" s="213"/>
      <c r="P19" s="213"/>
      <c r="Q19" s="213"/>
      <c r="R19" s="213"/>
      <c r="S19" s="213"/>
      <c r="T19" s="213"/>
      <c r="U19" s="213"/>
      <c r="V19" s="213"/>
      <c r="W19" s="213"/>
    </row>
    <row r="20" spans="2:23" ht="15.75" customHeight="1" thickBot="1">
      <c r="B20" s="914" t="s">
        <v>134</v>
      </c>
      <c r="C20" s="915">
        <v>1.45</v>
      </c>
      <c r="D20" s="915">
        <v>5.0599999999999996</v>
      </c>
      <c r="E20" s="915">
        <v>5.12</v>
      </c>
      <c r="F20" s="915">
        <v>11.61</v>
      </c>
      <c r="G20" s="915">
        <v>1.25</v>
      </c>
      <c r="H20" s="915">
        <v>7.43</v>
      </c>
      <c r="I20" s="915">
        <v>1.67</v>
      </c>
      <c r="J20" s="915">
        <v>27.22</v>
      </c>
      <c r="K20" s="915">
        <v>145.88999999999999</v>
      </c>
      <c r="L20" s="915">
        <v>286.45999999999998</v>
      </c>
      <c r="M20" s="916">
        <v>140.57</v>
      </c>
      <c r="N20" s="213"/>
      <c r="O20" s="213"/>
      <c r="P20" s="213"/>
      <c r="Q20" s="213"/>
      <c r="R20" s="213"/>
      <c r="S20" s="213"/>
      <c r="T20" s="213"/>
      <c r="U20" s="213"/>
      <c r="V20" s="213"/>
      <c r="W20" s="213"/>
    </row>
    <row r="21" spans="2:23" ht="18" thickBot="1">
      <c r="B21" s="917" t="s">
        <v>177</v>
      </c>
      <c r="C21" s="918"/>
      <c r="D21" s="918"/>
      <c r="E21" s="918"/>
      <c r="F21" s="918"/>
      <c r="G21" s="918"/>
      <c r="H21" s="918"/>
      <c r="I21" s="918"/>
      <c r="J21" s="918"/>
      <c r="K21" s="918"/>
      <c r="L21" s="919"/>
      <c r="M21" s="920"/>
      <c r="N21" s="213"/>
      <c r="O21" s="213"/>
      <c r="P21" s="213"/>
      <c r="Q21" s="213"/>
      <c r="R21" s="213"/>
      <c r="S21" s="213"/>
      <c r="T21" s="213"/>
      <c r="U21" s="213"/>
      <c r="V21" s="213"/>
      <c r="W21" s="213"/>
    </row>
    <row r="22" spans="2:23">
      <c r="B22" s="84"/>
      <c r="C22" s="80"/>
      <c r="D22" s="80"/>
      <c r="E22" s="80"/>
      <c r="F22" s="80"/>
      <c r="G22" s="80"/>
      <c r="H22" s="80"/>
      <c r="I22" s="80"/>
      <c r="J22" s="80"/>
      <c r="K22" s="80"/>
      <c r="L22" s="80"/>
      <c r="N22" s="213"/>
      <c r="O22" s="213"/>
      <c r="P22" s="213"/>
      <c r="Q22" s="213"/>
      <c r="R22" s="213"/>
      <c r="S22" s="213"/>
      <c r="T22" s="213"/>
      <c r="U22" s="213"/>
      <c r="V22" s="213"/>
      <c r="W22" s="213"/>
    </row>
    <row r="23" spans="2:23">
      <c r="B23" s="843"/>
      <c r="C23" s="213"/>
      <c r="D23" s="213"/>
      <c r="E23" s="213"/>
      <c r="F23" s="213"/>
      <c r="G23" s="213"/>
      <c r="H23" s="213"/>
      <c r="I23" s="213"/>
      <c r="J23" s="213"/>
      <c r="K23" s="213"/>
      <c r="L23" s="213"/>
      <c r="N23" s="213"/>
      <c r="O23" s="213"/>
      <c r="P23" s="213"/>
      <c r="Q23" s="213"/>
      <c r="R23" s="213"/>
      <c r="S23" s="213"/>
      <c r="T23" s="213"/>
      <c r="U23" s="213"/>
      <c r="V23" s="213"/>
      <c r="W23" s="213"/>
    </row>
    <row r="24" spans="2:23">
      <c r="B24" s="79"/>
      <c r="C24" s="213"/>
      <c r="D24" s="213"/>
      <c r="E24" s="213"/>
      <c r="F24" s="213"/>
      <c r="G24" s="213"/>
      <c r="H24" s="213"/>
      <c r="I24" s="213"/>
      <c r="J24" s="213"/>
      <c r="K24" s="213"/>
      <c r="L24" s="213"/>
      <c r="N24" s="213"/>
      <c r="O24" s="213"/>
      <c r="P24" s="213"/>
      <c r="Q24" s="213"/>
      <c r="R24" s="213"/>
      <c r="S24" s="213"/>
      <c r="T24" s="213"/>
      <c r="U24" s="213"/>
      <c r="V24" s="213"/>
      <c r="W24" s="213"/>
    </row>
    <row r="25" spans="2:23">
      <c r="C25" s="213"/>
      <c r="D25" s="213"/>
      <c r="E25" s="213"/>
      <c r="F25" s="213"/>
      <c r="G25" s="213"/>
      <c r="H25" s="213"/>
      <c r="I25" s="213"/>
      <c r="J25" s="213"/>
      <c r="K25" s="213"/>
      <c r="L25" s="213"/>
      <c r="N25" s="213"/>
      <c r="O25" s="213"/>
      <c r="P25" s="213"/>
      <c r="Q25" s="213"/>
      <c r="R25" s="213"/>
      <c r="S25" s="213"/>
      <c r="T25" s="213"/>
      <c r="U25" s="213"/>
      <c r="V25" s="213"/>
      <c r="W25" s="213"/>
    </row>
    <row r="26" spans="2:23">
      <c r="B26" s="246"/>
      <c r="C26" s="213"/>
      <c r="D26" s="213"/>
      <c r="E26" s="213"/>
      <c r="F26" s="213"/>
      <c r="G26" s="213"/>
      <c r="H26" s="213"/>
      <c r="I26" s="213"/>
      <c r="J26" s="213"/>
      <c r="K26" s="213"/>
      <c r="L26" s="213"/>
    </row>
    <row r="27" spans="2:23">
      <c r="C27" s="213"/>
      <c r="D27" s="213"/>
      <c r="E27" s="213"/>
      <c r="F27" s="213"/>
      <c r="G27" s="213"/>
      <c r="H27" s="213"/>
      <c r="I27" s="213"/>
      <c r="J27" s="213"/>
      <c r="K27" s="213"/>
      <c r="L27" s="213"/>
    </row>
    <row r="28" spans="2:23">
      <c r="C28" s="213"/>
      <c r="D28" s="213"/>
      <c r="E28" s="213"/>
      <c r="F28" s="213"/>
      <c r="G28" s="213"/>
      <c r="H28" s="213"/>
      <c r="I28" s="213"/>
      <c r="J28" s="213"/>
      <c r="K28" s="213"/>
      <c r="L28" s="213"/>
    </row>
    <row r="29" spans="2:23">
      <c r="C29" s="213"/>
      <c r="D29" s="213"/>
      <c r="E29" s="213"/>
      <c r="F29" s="213"/>
      <c r="G29" s="213"/>
      <c r="H29" s="213"/>
      <c r="I29" s="213"/>
      <c r="J29" s="213"/>
      <c r="K29" s="213"/>
      <c r="L29" s="213"/>
    </row>
    <row r="30" spans="2:23">
      <c r="C30" s="213"/>
      <c r="D30" s="213"/>
      <c r="E30" s="213"/>
      <c r="F30" s="213"/>
      <c r="G30" s="213"/>
      <c r="H30" s="213"/>
      <c r="I30" s="213"/>
      <c r="J30" s="213"/>
      <c r="K30" s="213"/>
      <c r="L30" s="213"/>
    </row>
    <row r="31" spans="2:23">
      <c r="C31" s="213"/>
      <c r="D31" s="213"/>
      <c r="E31" s="213"/>
      <c r="F31" s="213"/>
      <c r="G31" s="213"/>
      <c r="H31" s="213"/>
      <c r="I31" s="213"/>
      <c r="J31" s="213"/>
      <c r="K31" s="213"/>
      <c r="L31" s="213"/>
    </row>
    <row r="32" spans="2:23">
      <c r="C32" s="213"/>
      <c r="D32" s="213"/>
      <c r="E32" s="213"/>
      <c r="F32" s="213"/>
      <c r="G32" s="213"/>
      <c r="H32" s="213"/>
      <c r="I32" s="213"/>
      <c r="J32" s="213"/>
      <c r="K32" s="213"/>
      <c r="L32" s="213"/>
    </row>
    <row r="33" spans="3:12">
      <c r="C33" s="213"/>
      <c r="D33" s="213"/>
      <c r="E33" s="213"/>
      <c r="F33" s="213"/>
      <c r="G33" s="213"/>
      <c r="H33" s="213"/>
      <c r="I33" s="213"/>
      <c r="J33" s="213"/>
      <c r="K33" s="213"/>
      <c r="L33" s="213"/>
    </row>
    <row r="34" spans="3:12">
      <c r="C34" s="213"/>
      <c r="D34" s="213"/>
      <c r="E34" s="213"/>
      <c r="F34" s="213"/>
      <c r="G34" s="213"/>
      <c r="H34" s="213"/>
      <c r="I34" s="213"/>
      <c r="J34" s="213"/>
      <c r="K34" s="213"/>
      <c r="L34" s="213"/>
    </row>
    <row r="35" spans="3:12">
      <c r="C35" s="213"/>
      <c r="D35" s="213"/>
      <c r="E35" s="213"/>
      <c r="F35" s="213"/>
      <c r="G35" s="213"/>
      <c r="H35" s="213"/>
      <c r="I35" s="213"/>
      <c r="J35" s="213"/>
      <c r="K35" s="213"/>
      <c r="L35" s="213"/>
    </row>
    <row r="36" spans="3:12">
      <c r="C36" s="213"/>
      <c r="D36" s="213"/>
      <c r="E36" s="213"/>
      <c r="F36" s="213"/>
      <c r="G36" s="213"/>
      <c r="H36" s="213"/>
      <c r="I36" s="213"/>
      <c r="J36" s="213"/>
      <c r="K36" s="213"/>
      <c r="L36" s="213"/>
    </row>
    <row r="37" spans="3:12">
      <c r="C37" s="213"/>
      <c r="D37" s="213"/>
      <c r="E37" s="213"/>
      <c r="F37" s="213"/>
      <c r="G37" s="213"/>
      <c r="H37" s="213"/>
      <c r="I37" s="213"/>
      <c r="J37" s="213"/>
      <c r="K37" s="213"/>
      <c r="L37" s="213"/>
    </row>
    <row r="38" spans="3:12">
      <c r="C38" s="213"/>
      <c r="D38" s="213"/>
      <c r="E38" s="213"/>
      <c r="F38" s="213"/>
      <c r="G38" s="213"/>
      <c r="H38" s="213"/>
      <c r="I38" s="213"/>
      <c r="J38" s="213"/>
      <c r="K38" s="213"/>
      <c r="L38" s="213"/>
    </row>
    <row r="39" spans="3:12">
      <c r="C39" s="213"/>
      <c r="D39" s="213"/>
      <c r="E39" s="213"/>
      <c r="F39" s="213"/>
      <c r="G39" s="213"/>
      <c r="H39" s="213"/>
      <c r="I39" s="213"/>
      <c r="J39" s="213"/>
      <c r="K39" s="213"/>
      <c r="L39" s="213"/>
    </row>
    <row r="40" spans="3:12">
      <c r="C40" s="213"/>
      <c r="D40" s="213"/>
      <c r="E40" s="213"/>
      <c r="F40" s="213"/>
      <c r="G40" s="213"/>
      <c r="H40" s="213"/>
      <c r="I40" s="213"/>
      <c r="J40" s="213"/>
      <c r="K40" s="213"/>
      <c r="L40" s="213"/>
    </row>
    <row r="41" spans="3:12">
      <c r="C41" s="213"/>
      <c r="D41" s="213"/>
      <c r="E41" s="213"/>
      <c r="F41" s="213"/>
      <c r="G41" s="213"/>
      <c r="H41" s="213"/>
      <c r="I41" s="213"/>
      <c r="J41" s="213"/>
      <c r="K41" s="213"/>
      <c r="L41" s="213"/>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L53"/>
  <sheetViews>
    <sheetView zoomScaleNormal="100" workbookViewId="0">
      <selection sqref="A1:E38"/>
    </sheetView>
  </sheetViews>
  <sheetFormatPr baseColWidth="10" defaultColWidth="10.921875" defaultRowHeight="13.2"/>
  <cols>
    <col min="1" max="1" width="2.07421875" style="13" customWidth="1"/>
    <col min="2" max="5" width="15.07421875" style="13" customWidth="1"/>
    <col min="6" max="6" width="11.3828125" style="13" bestFit="1" customWidth="1"/>
    <col min="7" max="7" width="14.4609375" style="13" customWidth="1"/>
    <col min="8" max="16384" width="10.921875" style="13"/>
  </cols>
  <sheetData>
    <row r="1" spans="2:12" s="30" customFormat="1" ht="15" customHeight="1">
      <c r="B1" s="1014" t="s">
        <v>45</v>
      </c>
      <c r="C1" s="1014"/>
      <c r="D1" s="1014"/>
      <c r="E1" s="1014"/>
    </row>
    <row r="2" spans="2:12" s="30" customFormat="1" ht="15" customHeight="1">
      <c r="B2" s="67"/>
      <c r="C2" s="67"/>
      <c r="D2" s="67"/>
      <c r="E2" s="67"/>
    </row>
    <row r="3" spans="2:12" s="30" customFormat="1" ht="18.600000000000001" customHeight="1">
      <c r="B3" s="1015" t="s">
        <v>494</v>
      </c>
      <c r="C3" s="1015"/>
      <c r="D3" s="1015"/>
      <c r="E3" s="1015"/>
    </row>
    <row r="4" spans="2:12" s="30" customFormat="1" ht="18" customHeight="1">
      <c r="B4" s="1014" t="s">
        <v>485</v>
      </c>
      <c r="C4" s="1014"/>
      <c r="D4" s="1014"/>
      <c r="E4" s="1014"/>
    </row>
    <row r="5" spans="2:12" s="30" customFormat="1" ht="27" customHeight="1">
      <c r="B5" s="1020" t="s">
        <v>11</v>
      </c>
      <c r="C5" s="1020" t="s">
        <v>496</v>
      </c>
      <c r="D5" s="1020"/>
      <c r="E5" s="1020"/>
    </row>
    <row r="6" spans="2:12" s="30" customFormat="1" ht="27" customHeight="1">
      <c r="B6" s="1020"/>
      <c r="C6" s="658" t="s">
        <v>109</v>
      </c>
      <c r="D6" s="316" t="s">
        <v>112</v>
      </c>
      <c r="E6" s="316" t="s">
        <v>110</v>
      </c>
      <c r="F6" s="214"/>
    </row>
    <row r="7" spans="2:12" s="30" customFormat="1" ht="15.75" customHeight="1">
      <c r="B7" s="102" t="s">
        <v>67</v>
      </c>
      <c r="C7" s="174">
        <v>280.64400000000001</v>
      </c>
      <c r="D7" s="174">
        <v>1145.2897</v>
      </c>
      <c r="E7" s="174">
        <v>40.809342084633911</v>
      </c>
    </row>
    <row r="8" spans="2:12" s="30" customFormat="1" ht="15.75" customHeight="1">
      <c r="B8" s="102" t="s">
        <v>68</v>
      </c>
      <c r="C8" s="174">
        <v>264.30399999999997</v>
      </c>
      <c r="D8" s="174">
        <v>1523.9213</v>
      </c>
      <c r="E8" s="174">
        <v>57.657897723833159</v>
      </c>
    </row>
    <row r="9" spans="2:12" s="30" customFormat="1" ht="15.75" customHeight="1">
      <c r="B9" s="102" t="s">
        <v>69</v>
      </c>
      <c r="C9" s="174">
        <v>271.41500000000002</v>
      </c>
      <c r="D9" s="174">
        <v>1575.8219999999999</v>
      </c>
      <c r="E9" s="174">
        <v>58.059502975148753</v>
      </c>
    </row>
    <row r="10" spans="2:12" s="30" customFormat="1" ht="15.75" customHeight="1">
      <c r="B10" s="102" t="s">
        <v>63</v>
      </c>
      <c r="C10" s="174">
        <v>245.27699999999999</v>
      </c>
      <c r="D10" s="174">
        <v>1213.1010000000001</v>
      </c>
      <c r="E10" s="174">
        <v>49.458408248633184</v>
      </c>
    </row>
    <row r="11" spans="2:12" s="30" customFormat="1" ht="15.75" customHeight="1">
      <c r="B11" s="102" t="s">
        <v>65</v>
      </c>
      <c r="C11" s="174">
        <v>253.62700000000001</v>
      </c>
      <c r="D11" s="174">
        <v>1474.6624999999999</v>
      </c>
      <c r="E11" s="174">
        <v>58.142961908629601</v>
      </c>
    </row>
    <row r="12" spans="2:12" s="30" customFormat="1" ht="15.75" customHeight="1">
      <c r="B12" s="102" t="s">
        <v>70</v>
      </c>
      <c r="C12" s="174">
        <v>254.857</v>
      </c>
      <c r="D12" s="174">
        <v>1358.12861</v>
      </c>
      <c r="E12" s="174">
        <v>53.289829590711655</v>
      </c>
    </row>
    <row r="13" spans="2:12" s="30" customFormat="1" ht="15.75" customHeight="1">
      <c r="B13" s="102" t="s">
        <v>111</v>
      </c>
      <c r="C13" s="174">
        <v>263.16399999999999</v>
      </c>
      <c r="D13" s="174">
        <v>1482.3100999999999</v>
      </c>
      <c r="E13" s="174">
        <v>56.326477025733006</v>
      </c>
      <c r="G13" s="681"/>
    </row>
    <row r="14" spans="2:12" s="30" customFormat="1" ht="15.75" customHeight="1">
      <c r="B14" s="109" t="s">
        <v>163</v>
      </c>
      <c r="C14" s="174">
        <v>285.29700000000003</v>
      </c>
      <c r="D14" s="174">
        <v>1731.9349999999999</v>
      </c>
      <c r="E14" s="174">
        <v>60.706386677742834</v>
      </c>
    </row>
    <row r="15" spans="2:12" ht="15.75" customHeight="1">
      <c r="B15" s="109" t="s">
        <v>381</v>
      </c>
      <c r="C15" s="645">
        <v>225.042</v>
      </c>
      <c r="D15" s="645">
        <v>1349.4919</v>
      </c>
      <c r="E15" s="645">
        <f>D15/C15*10</f>
        <v>59.966224082615689</v>
      </c>
      <c r="F15" s="529"/>
      <c r="G15" s="56"/>
      <c r="H15" s="53"/>
      <c r="I15" s="54"/>
      <c r="J15" s="54"/>
      <c r="K15" s="59"/>
      <c r="L15" s="53"/>
    </row>
    <row r="16" spans="2:12" ht="15.75" customHeight="1">
      <c r="B16" s="109" t="s">
        <v>480</v>
      </c>
      <c r="C16" s="645">
        <v>236.41499999999999</v>
      </c>
      <c r="D16" s="645">
        <v>1469.0340000000001</v>
      </c>
      <c r="E16" s="645">
        <f>+D16*10/C16</f>
        <v>62.137935410189712</v>
      </c>
      <c r="F16" s="529"/>
      <c r="G16" s="56"/>
      <c r="H16" s="53"/>
      <c r="I16" s="54"/>
      <c r="J16" s="54"/>
      <c r="K16" s="59"/>
      <c r="L16" s="53"/>
    </row>
    <row r="17" spans="2:12" ht="15.75" customHeight="1">
      <c r="B17" s="109" t="s">
        <v>543</v>
      </c>
      <c r="C17" s="645">
        <v>222.70500000000001</v>
      </c>
      <c r="D17" s="645">
        <v>1399.19</v>
      </c>
      <c r="E17" s="645">
        <f>+D17*10/C17</f>
        <v>62.827058216025691</v>
      </c>
      <c r="G17" s="681"/>
      <c r="H17" s="679"/>
      <c r="I17" s="54"/>
      <c r="J17" s="54"/>
      <c r="K17" s="59"/>
      <c r="L17" s="53"/>
    </row>
    <row r="18" spans="2:12" ht="32.25" customHeight="1">
      <c r="B18" s="1017" t="s">
        <v>544</v>
      </c>
      <c r="C18" s="1018"/>
      <c r="D18" s="1018"/>
      <c r="E18" s="1019"/>
      <c r="F18" s="61"/>
      <c r="G18" s="61"/>
      <c r="H18" s="61"/>
      <c r="I18" s="61"/>
      <c r="J18" s="61"/>
      <c r="K18" s="61"/>
    </row>
    <row r="19" spans="2:12">
      <c r="C19" s="75"/>
      <c r="D19" s="75"/>
      <c r="E19" s="76"/>
    </row>
    <row r="21" spans="2:12">
      <c r="F21" s="206"/>
    </row>
    <row r="37" spans="1:1" ht="38.25" customHeight="1"/>
    <row r="39" spans="1:1">
      <c r="A39" s="81"/>
    </row>
    <row r="53" spans="1:8" ht="30" customHeight="1">
      <c r="A53" s="260"/>
      <c r="H53" s="260"/>
    </row>
  </sheetData>
  <mergeCells count="6">
    <mergeCell ref="B18:E18"/>
    <mergeCell ref="B1:E1"/>
    <mergeCell ref="B3:E3"/>
    <mergeCell ref="B4:E4"/>
    <mergeCell ref="C5:E5"/>
    <mergeCell ref="B5:B6"/>
  </mergeCells>
  <pageMargins left="0.70866141732283472" right="0.70866141732283472" top="0.74803149606299213" bottom="0.74803149606299213" header="0.31496062992125984" footer="0.31496062992125984"/>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U53"/>
  <sheetViews>
    <sheetView zoomScaleNormal="100" zoomScaleSheetLayoutView="50" workbookViewId="0">
      <selection sqref="A1:G30"/>
    </sheetView>
  </sheetViews>
  <sheetFormatPr baseColWidth="10" defaultColWidth="10.921875" defaultRowHeight="13.2"/>
  <cols>
    <col min="1" max="1" width="0.921875" style="13" customWidth="1"/>
    <col min="2" max="2" width="12.53515625" style="13" customWidth="1"/>
    <col min="3" max="3" width="13.07421875" style="13" customWidth="1"/>
    <col min="4" max="5" width="10.921875" style="13" customWidth="1"/>
    <col min="6" max="6" width="14.69140625" style="13" customWidth="1"/>
    <col min="7" max="7" width="1.53515625" style="13" customWidth="1"/>
    <col min="8" max="8" width="3.921875" style="13" customWidth="1"/>
    <col min="9" max="9" width="6.3828125" style="178" customWidth="1"/>
    <col min="10" max="10" width="9.4609375" style="178" customWidth="1"/>
    <col min="11" max="16384" width="10.921875" style="178"/>
  </cols>
  <sheetData>
    <row r="1" spans="2:16" s="30" customFormat="1" ht="15" customHeight="1">
      <c r="B1" s="1014" t="s">
        <v>3</v>
      </c>
      <c r="C1" s="1014"/>
      <c r="D1" s="1014"/>
      <c r="E1" s="1014"/>
      <c r="F1" s="1014"/>
    </row>
    <row r="2" spans="2:16" s="30" customFormat="1" ht="15" customHeight="1">
      <c r="B2" s="31"/>
      <c r="C2" s="31"/>
      <c r="D2" s="31"/>
      <c r="E2" s="31"/>
      <c r="F2" s="31"/>
    </row>
    <row r="3" spans="2:16" s="30" customFormat="1" ht="21" customHeight="1">
      <c r="B3" s="1024" t="s">
        <v>107</v>
      </c>
      <c r="C3" s="1025"/>
      <c r="D3" s="1025"/>
      <c r="E3" s="1025"/>
      <c r="F3" s="1025"/>
    </row>
    <row r="4" spans="2:16" s="30" customFormat="1" ht="15.75" customHeight="1">
      <c r="B4" s="1025" t="s">
        <v>552</v>
      </c>
      <c r="C4" s="1025"/>
      <c r="D4" s="1025"/>
      <c r="E4" s="1025"/>
      <c r="F4" s="1025"/>
    </row>
    <row r="5" spans="2:16" s="30" customFormat="1" ht="30" customHeight="1">
      <c r="B5" s="659" t="s">
        <v>11</v>
      </c>
      <c r="C5" s="659" t="s">
        <v>12</v>
      </c>
      <c r="D5" s="660" t="s">
        <v>32</v>
      </c>
      <c r="E5" s="660" t="s">
        <v>30</v>
      </c>
      <c r="F5" s="660" t="s">
        <v>31</v>
      </c>
    </row>
    <row r="6" spans="2:16" s="13" customFormat="1" ht="15.75" customHeight="1">
      <c r="B6" s="1026" t="s">
        <v>472</v>
      </c>
      <c r="C6" s="69" t="s">
        <v>216</v>
      </c>
      <c r="D6" s="860">
        <v>409</v>
      </c>
      <c r="E6" s="860">
        <v>131</v>
      </c>
      <c r="F6" s="861">
        <v>3.2029339853300733</v>
      </c>
      <c r="G6" s="51"/>
      <c r="H6" s="64"/>
      <c r="I6" s="270"/>
      <c r="J6" s="53"/>
      <c r="K6" s="54"/>
      <c r="L6" s="54"/>
      <c r="M6" s="59"/>
      <c r="N6" s="53"/>
    </row>
    <row r="7" spans="2:16" s="13" customFormat="1" ht="15.75" customHeight="1">
      <c r="B7" s="1027"/>
      <c r="C7" s="69" t="s">
        <v>182</v>
      </c>
      <c r="D7" s="860">
        <v>2043</v>
      </c>
      <c r="E7" s="860">
        <v>10119.5</v>
      </c>
      <c r="F7" s="861">
        <v>49.532550171316693</v>
      </c>
      <c r="G7" s="51"/>
      <c r="H7" s="64"/>
      <c r="I7" s="56"/>
      <c r="J7" s="60"/>
      <c r="K7" s="54"/>
      <c r="L7" s="54"/>
      <c r="M7" s="59"/>
      <c r="N7" s="60"/>
    </row>
    <row r="8" spans="2:16" s="13" customFormat="1" ht="15.75" customHeight="1">
      <c r="B8" s="1027"/>
      <c r="C8" s="69" t="s">
        <v>217</v>
      </c>
      <c r="D8" s="860">
        <v>1061</v>
      </c>
      <c r="E8" s="860">
        <v>5449.4</v>
      </c>
      <c r="F8" s="861">
        <v>51.360980207351552</v>
      </c>
      <c r="G8" s="51"/>
      <c r="H8" s="64"/>
      <c r="I8" s="56"/>
      <c r="J8" s="60"/>
      <c r="K8" s="54"/>
      <c r="L8" s="54"/>
      <c r="M8" s="59"/>
      <c r="N8" s="60"/>
    </row>
    <row r="9" spans="2:16" s="13" customFormat="1" ht="15.75" customHeight="1">
      <c r="B9" s="1027"/>
      <c r="C9" s="69" t="s">
        <v>218</v>
      </c>
      <c r="D9" s="860">
        <v>3639</v>
      </c>
      <c r="E9" s="860">
        <v>15084.5</v>
      </c>
      <c r="F9" s="861">
        <v>41.452322066501786</v>
      </c>
      <c r="G9" s="51"/>
      <c r="H9" s="64"/>
      <c r="I9" s="56"/>
      <c r="J9" s="60"/>
      <c r="K9" s="54"/>
      <c r="L9" s="54"/>
      <c r="M9" s="59"/>
      <c r="N9" s="60"/>
    </row>
    <row r="10" spans="2:16" s="13" customFormat="1" ht="15.75" customHeight="1">
      <c r="B10" s="1027"/>
      <c r="C10" s="69" t="s">
        <v>185</v>
      </c>
      <c r="D10" s="860">
        <v>18640</v>
      </c>
      <c r="E10" s="860">
        <v>102080.3</v>
      </c>
      <c r="F10" s="861">
        <v>54.764109442060089</v>
      </c>
      <c r="G10" s="51"/>
      <c r="H10" s="64"/>
      <c r="I10" s="56"/>
      <c r="J10" s="60"/>
      <c r="K10" s="54"/>
      <c r="L10" s="54"/>
      <c r="M10" s="59"/>
      <c r="N10" s="60"/>
    </row>
    <row r="11" spans="2:16" s="13" customFormat="1" ht="15.75" customHeight="1">
      <c r="B11" s="1027"/>
      <c r="C11" s="69" t="s">
        <v>186</v>
      </c>
      <c r="D11" s="860">
        <v>52619</v>
      </c>
      <c r="E11" s="860">
        <v>307563.5</v>
      </c>
      <c r="F11" s="861">
        <v>58.451034797316559</v>
      </c>
      <c r="G11" s="51"/>
      <c r="H11" s="64"/>
      <c r="I11" s="56"/>
      <c r="J11" s="60"/>
      <c r="K11" s="54"/>
      <c r="L11" s="54"/>
      <c r="M11" s="59"/>
      <c r="N11" s="60"/>
    </row>
    <row r="12" spans="2:16" s="13" customFormat="1" ht="15.75" customHeight="1">
      <c r="B12" s="1027"/>
      <c r="C12" s="69" t="s">
        <v>187</v>
      </c>
      <c r="D12" s="860">
        <v>106121</v>
      </c>
      <c r="E12" s="860">
        <v>657763.1</v>
      </c>
      <c r="F12" s="861">
        <v>61.982369182348449</v>
      </c>
      <c r="G12" s="51"/>
      <c r="H12" s="64"/>
      <c r="I12" s="56"/>
      <c r="J12" s="53"/>
      <c r="K12" s="54"/>
      <c r="L12" s="54"/>
      <c r="M12" s="192"/>
      <c r="N12" s="53"/>
      <c r="O12" s="193"/>
      <c r="P12" s="193"/>
    </row>
    <row r="13" spans="2:16" s="13" customFormat="1" ht="15.75" customHeight="1">
      <c r="B13" s="1027"/>
      <c r="C13" s="69" t="s">
        <v>383</v>
      </c>
      <c r="D13" s="860">
        <v>11833</v>
      </c>
      <c r="E13" s="860">
        <v>92802.5</v>
      </c>
      <c r="F13" s="861">
        <v>78.426857094566046</v>
      </c>
      <c r="G13" s="51"/>
      <c r="H13" s="64"/>
      <c r="I13" s="56"/>
      <c r="J13" s="53"/>
      <c r="K13" s="54"/>
      <c r="L13" s="54"/>
      <c r="M13" s="192"/>
      <c r="N13" s="53"/>
      <c r="O13" s="193"/>
      <c r="P13" s="193"/>
    </row>
    <row r="14" spans="2:16" s="13" customFormat="1" ht="15.75" customHeight="1">
      <c r="B14" s="1027"/>
      <c r="C14" s="69" t="s">
        <v>384</v>
      </c>
      <c r="D14" s="860">
        <v>11826</v>
      </c>
      <c r="E14" s="860">
        <v>90228.1</v>
      </c>
      <c r="F14" s="861">
        <v>76.296380855741589</v>
      </c>
      <c r="G14" s="51"/>
      <c r="H14" s="64"/>
      <c r="I14" s="56"/>
      <c r="J14" s="53"/>
      <c r="K14" s="54"/>
      <c r="L14" s="54"/>
      <c r="M14" s="192"/>
      <c r="N14" s="53"/>
      <c r="O14" s="193"/>
      <c r="P14" s="193"/>
    </row>
    <row r="15" spans="2:16" s="13" customFormat="1" ht="15.75" customHeight="1">
      <c r="B15" s="1027"/>
      <c r="C15" s="69" t="s">
        <v>44</v>
      </c>
      <c r="D15" s="860">
        <v>46</v>
      </c>
      <c r="E15" s="860">
        <v>117.8</v>
      </c>
      <c r="F15" s="861">
        <v>25.608695652173914</v>
      </c>
      <c r="G15" s="51"/>
      <c r="H15" s="64"/>
      <c r="I15" s="56"/>
      <c r="J15" s="60"/>
      <c r="K15" s="54"/>
      <c r="L15" s="54"/>
      <c r="M15" s="192"/>
      <c r="N15" s="60"/>
      <c r="O15" s="193"/>
      <c r="P15" s="193"/>
    </row>
    <row r="16" spans="2:16" ht="15.75" customHeight="1">
      <c r="B16" s="1028"/>
      <c r="C16" s="69" t="s">
        <v>7</v>
      </c>
      <c r="D16" s="860">
        <v>208237</v>
      </c>
      <c r="E16" s="862">
        <v>1281339.7000000002</v>
      </c>
      <c r="F16" s="863">
        <v>61.532758347459875</v>
      </c>
      <c r="G16" s="51"/>
      <c r="H16" s="64"/>
      <c r="I16" s="180"/>
      <c r="J16" s="60"/>
      <c r="K16" s="54"/>
      <c r="L16" s="54"/>
      <c r="M16" s="192"/>
      <c r="N16" s="60"/>
      <c r="O16" s="194"/>
      <c r="P16" s="194"/>
    </row>
    <row r="17" spans="2:21" ht="15.75" customHeight="1">
      <c r="B17" s="1026" t="s">
        <v>551</v>
      </c>
      <c r="C17" s="69" t="s">
        <v>216</v>
      </c>
      <c r="D17" s="860">
        <v>67</v>
      </c>
      <c r="E17" s="860">
        <v>56.5</v>
      </c>
      <c r="F17" s="863">
        <f>E17/D17*10</f>
        <v>8.432835820895523</v>
      </c>
      <c r="G17" s="51"/>
      <c r="H17" s="118"/>
      <c r="I17" s="182"/>
      <c r="J17" s="190"/>
      <c r="K17" s="195"/>
      <c r="L17" s="196"/>
      <c r="M17" s="196"/>
      <c r="N17" s="196"/>
      <c r="O17" s="196"/>
      <c r="P17" s="196"/>
      <c r="Q17" s="181"/>
      <c r="R17" s="181"/>
      <c r="S17" s="181"/>
      <c r="T17" s="181"/>
      <c r="U17" s="181"/>
    </row>
    <row r="18" spans="2:21" ht="15.75" customHeight="1">
      <c r="B18" s="1027"/>
      <c r="C18" s="69" t="s">
        <v>182</v>
      </c>
      <c r="D18" s="860">
        <v>472</v>
      </c>
      <c r="E18" s="860">
        <v>3043.4</v>
      </c>
      <c r="F18" s="863">
        <f t="shared" ref="F18:F28" si="0">E18/D18*10</f>
        <v>64.478813559322035</v>
      </c>
      <c r="G18" s="51"/>
      <c r="H18" s="118"/>
      <c r="I18" s="182"/>
      <c r="J18" s="190"/>
      <c r="K18" s="195"/>
      <c r="L18" s="54"/>
      <c r="M18" s="192"/>
      <c r="N18" s="60"/>
      <c r="O18" s="194"/>
      <c r="P18" s="194"/>
    </row>
    <row r="19" spans="2:21" ht="15.75" customHeight="1">
      <c r="B19" s="1027"/>
      <c r="C19" s="69" t="s">
        <v>217</v>
      </c>
      <c r="D19" s="864">
        <v>804</v>
      </c>
      <c r="E19" s="860">
        <v>3539.2</v>
      </c>
      <c r="F19" s="863">
        <f t="shared" si="0"/>
        <v>44.019900497512438</v>
      </c>
      <c r="G19" s="51"/>
      <c r="H19" s="118"/>
      <c r="I19" s="182"/>
      <c r="J19" s="190"/>
      <c r="K19" s="195"/>
      <c r="L19" s="54"/>
      <c r="M19" s="192"/>
      <c r="N19" s="60"/>
      <c r="O19" s="194"/>
      <c r="P19" s="194"/>
    </row>
    <row r="20" spans="2:21" ht="15.75" customHeight="1">
      <c r="B20" s="1027"/>
      <c r="C20" s="69" t="s">
        <v>218</v>
      </c>
      <c r="D20" s="864">
        <v>3922</v>
      </c>
      <c r="E20" s="860">
        <v>18115.400000000001</v>
      </c>
      <c r="F20" s="863">
        <f t="shared" si="0"/>
        <v>46.189189189189193</v>
      </c>
      <c r="G20" s="51"/>
      <c r="H20" s="118"/>
      <c r="I20" s="182"/>
      <c r="J20" s="190"/>
      <c r="K20" s="195"/>
      <c r="L20" s="54"/>
      <c r="M20" s="192"/>
      <c r="N20" s="60"/>
      <c r="O20" s="194"/>
      <c r="P20" s="194"/>
    </row>
    <row r="21" spans="2:21" ht="15.75" customHeight="1">
      <c r="B21" s="1027"/>
      <c r="C21" s="69" t="s">
        <v>185</v>
      </c>
      <c r="D21" s="864">
        <v>14777</v>
      </c>
      <c r="E21" s="860">
        <v>91524.5</v>
      </c>
      <c r="F21" s="863">
        <f t="shared" si="0"/>
        <v>61.937132029505307</v>
      </c>
      <c r="G21" s="51"/>
      <c r="H21" s="118"/>
      <c r="I21" s="182"/>
      <c r="J21" s="190"/>
      <c r="K21" s="195"/>
      <c r="L21" s="54"/>
      <c r="M21" s="192"/>
      <c r="N21" s="53"/>
      <c r="O21" s="194"/>
      <c r="P21" s="194"/>
    </row>
    <row r="22" spans="2:21" ht="15.75" customHeight="1">
      <c r="B22" s="1027"/>
      <c r="C22" s="69" t="s">
        <v>510</v>
      </c>
      <c r="D22" s="864">
        <v>31524</v>
      </c>
      <c r="E22" s="860">
        <v>184954.8</v>
      </c>
      <c r="F22" s="863">
        <f t="shared" si="0"/>
        <v>58.671107727445751</v>
      </c>
      <c r="G22" s="51"/>
      <c r="H22" s="118"/>
      <c r="I22" s="182"/>
      <c r="J22" s="190"/>
      <c r="K22" s="195"/>
      <c r="L22" s="54"/>
      <c r="M22" s="192"/>
      <c r="N22" s="53"/>
      <c r="O22" s="194"/>
      <c r="P22" s="194"/>
    </row>
    <row r="23" spans="2:21" ht="15.75" customHeight="1">
      <c r="B23" s="1027"/>
      <c r="C23" s="69" t="s">
        <v>186</v>
      </c>
      <c r="D23" s="864">
        <v>19781</v>
      </c>
      <c r="E23" s="860">
        <v>11959.1</v>
      </c>
      <c r="F23" s="863">
        <f t="shared" si="0"/>
        <v>6.0457509731560588</v>
      </c>
      <c r="G23" s="51"/>
      <c r="H23" s="118"/>
      <c r="I23" s="182"/>
      <c r="J23" s="678"/>
      <c r="K23" s="195"/>
      <c r="L23" s="54"/>
      <c r="M23" s="192"/>
      <c r="N23" s="53"/>
      <c r="O23" s="194"/>
      <c r="P23" s="194"/>
    </row>
    <row r="24" spans="2:21" ht="15.75" customHeight="1">
      <c r="B24" s="1027"/>
      <c r="C24" s="69" t="s">
        <v>187</v>
      </c>
      <c r="D24" s="864">
        <v>101690</v>
      </c>
      <c r="E24" s="860">
        <v>594002.1</v>
      </c>
      <c r="F24" s="863">
        <f t="shared" si="0"/>
        <v>58.413029796440156</v>
      </c>
      <c r="G24" s="51"/>
      <c r="H24" s="118"/>
      <c r="I24" s="182"/>
      <c r="J24" s="190"/>
      <c r="K24" s="195"/>
      <c r="L24" s="54"/>
      <c r="M24" s="192"/>
      <c r="N24" s="53"/>
      <c r="O24" s="194"/>
      <c r="P24" s="194"/>
    </row>
    <row r="25" spans="2:21" ht="15.75" customHeight="1">
      <c r="B25" s="1027"/>
      <c r="C25" s="69" t="s">
        <v>383</v>
      </c>
      <c r="D25" s="864">
        <v>9935</v>
      </c>
      <c r="E25" s="860">
        <v>80104</v>
      </c>
      <c r="F25" s="863">
        <f t="shared" si="0"/>
        <v>80.62808253648717</v>
      </c>
      <c r="G25" s="51"/>
      <c r="H25" s="118"/>
      <c r="I25" s="182"/>
      <c r="J25" s="190"/>
      <c r="K25" s="182"/>
      <c r="L25" s="54"/>
      <c r="M25" s="59"/>
      <c r="N25" s="60"/>
    </row>
    <row r="26" spans="2:21" ht="15.75" customHeight="1">
      <c r="B26" s="1027"/>
      <c r="C26" s="69" t="s">
        <v>384</v>
      </c>
      <c r="D26" s="864">
        <v>12385</v>
      </c>
      <c r="E26" s="860">
        <v>109807.5</v>
      </c>
      <c r="F26" s="863">
        <f t="shared" si="0"/>
        <v>88.661687525232139</v>
      </c>
      <c r="G26" s="51"/>
      <c r="H26" s="118"/>
      <c r="I26" s="182"/>
      <c r="J26" s="677"/>
      <c r="K26" s="182"/>
      <c r="L26" s="54"/>
      <c r="M26" s="59"/>
      <c r="N26" s="60"/>
    </row>
    <row r="27" spans="2:21" ht="15.75" customHeight="1">
      <c r="B27" s="1027"/>
      <c r="C27" s="69" t="s">
        <v>44</v>
      </c>
      <c r="D27" s="864">
        <v>46</v>
      </c>
      <c r="E27" s="860">
        <v>117.8</v>
      </c>
      <c r="F27" s="863">
        <f t="shared" si="0"/>
        <v>25.608695652173914</v>
      </c>
      <c r="G27" s="51"/>
      <c r="H27" s="118"/>
      <c r="I27" s="182"/>
      <c r="J27" s="190"/>
      <c r="K27" s="182"/>
      <c r="L27" s="54"/>
      <c r="M27" s="59"/>
      <c r="N27" s="60"/>
    </row>
    <row r="28" spans="2:21" ht="15.75" customHeight="1">
      <c r="B28" s="1028"/>
      <c r="C28" s="69" t="s">
        <v>7</v>
      </c>
      <c r="D28" s="865">
        <f>SUM(D17:D27)</f>
        <v>195403</v>
      </c>
      <c r="E28" s="862">
        <v>1204856.2</v>
      </c>
      <c r="F28" s="863">
        <f t="shared" si="0"/>
        <v>61.660066631525616</v>
      </c>
      <c r="G28" s="51"/>
      <c r="H28" s="118"/>
      <c r="I28" s="182"/>
      <c r="J28" s="190"/>
      <c r="K28" s="680"/>
      <c r="L28" s="54"/>
      <c r="M28" s="59"/>
      <c r="N28" s="60"/>
    </row>
    <row r="29" spans="2:21" ht="39" customHeight="1">
      <c r="B29" s="1021" t="s">
        <v>591</v>
      </c>
      <c r="C29" s="1022"/>
      <c r="D29" s="1022"/>
      <c r="E29" s="1022"/>
      <c r="F29" s="1023"/>
      <c r="G29" s="51"/>
      <c r="H29" s="64"/>
      <c r="I29" s="182"/>
      <c r="J29" s="190"/>
      <c r="K29" s="54"/>
      <c r="L29" s="54"/>
      <c r="M29" s="59"/>
      <c r="N29" s="60"/>
    </row>
    <row r="30" spans="2:21" ht="15" customHeight="1">
      <c r="K30" s="177"/>
    </row>
    <row r="33" spans="4:4" ht="17.399999999999999">
      <c r="D33" s="681"/>
    </row>
    <row r="34" spans="4:4">
      <c r="D34" s="845"/>
    </row>
    <row r="52" spans="1:13">
      <c r="I52" s="13"/>
      <c r="J52" s="13"/>
      <c r="K52" s="13"/>
      <c r="L52" s="13"/>
      <c r="M52" s="13"/>
    </row>
    <row r="53" spans="1:13" ht="30" customHeight="1">
      <c r="A53" s="260"/>
      <c r="H53" s="260"/>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V46"/>
  <sheetViews>
    <sheetView zoomScaleNormal="100" zoomScaleSheetLayoutView="50" workbookViewId="0">
      <selection activeCell="F21" sqref="F21"/>
    </sheetView>
  </sheetViews>
  <sheetFormatPr baseColWidth="10" defaultColWidth="10.921875" defaultRowHeight="13.2"/>
  <cols>
    <col min="1" max="1" width="1.921875" style="13" customWidth="1"/>
    <col min="2" max="2" width="11.07421875" style="13" customWidth="1"/>
    <col min="3" max="6" width="12.921875" style="13" customWidth="1"/>
    <col min="7" max="7" width="2.53515625" style="13" customWidth="1"/>
    <col min="8" max="10" width="4.07421875" style="178" customWidth="1"/>
    <col min="11" max="16384" width="10.921875" style="178"/>
  </cols>
  <sheetData>
    <row r="1" spans="2:22" s="30" customFormat="1" ht="15" customHeight="1">
      <c r="B1" s="1014" t="s">
        <v>37</v>
      </c>
      <c r="C1" s="1014"/>
      <c r="D1" s="1014"/>
      <c r="E1" s="1014"/>
      <c r="F1" s="1014"/>
    </row>
    <row r="2" spans="2:22" s="30" customFormat="1" ht="15" customHeight="1">
      <c r="B2" s="31"/>
      <c r="C2" s="31"/>
      <c r="D2" s="31"/>
      <c r="E2" s="31"/>
      <c r="F2" s="31"/>
    </row>
    <row r="3" spans="2:22" s="30" customFormat="1" ht="17.25" customHeight="1">
      <c r="B3" s="1024" t="s">
        <v>454</v>
      </c>
      <c r="C3" s="1025"/>
      <c r="D3" s="1025"/>
      <c r="E3" s="1025"/>
      <c r="F3" s="1025"/>
    </row>
    <row r="4" spans="2:22" s="30" customFormat="1" ht="15.75" customHeight="1">
      <c r="B4" s="1025" t="s">
        <v>552</v>
      </c>
      <c r="C4" s="1025"/>
      <c r="D4" s="1025"/>
      <c r="E4" s="1025"/>
      <c r="F4" s="1025"/>
    </row>
    <row r="5" spans="2:22" s="30" customFormat="1" ht="27.75" customHeight="1">
      <c r="B5" s="659" t="s">
        <v>11</v>
      </c>
      <c r="C5" s="659" t="s">
        <v>12</v>
      </c>
      <c r="D5" s="660" t="s">
        <v>32</v>
      </c>
      <c r="E5" s="660" t="s">
        <v>30</v>
      </c>
      <c r="F5" s="660" t="s">
        <v>31</v>
      </c>
    </row>
    <row r="6" spans="2:22" s="13" customFormat="1" ht="15.75" customHeight="1">
      <c r="B6" s="1029" t="s">
        <v>472</v>
      </c>
      <c r="C6" s="13" t="s">
        <v>216</v>
      </c>
      <c r="D6" s="860">
        <v>85</v>
      </c>
      <c r="E6" s="860">
        <v>61.6</v>
      </c>
      <c r="F6" s="860">
        <v>7.2470588235294118</v>
      </c>
      <c r="H6" s="197"/>
      <c r="I6" s="198"/>
      <c r="J6" s="193"/>
      <c r="K6" s="193"/>
      <c r="L6" s="193"/>
      <c r="M6" s="193"/>
      <c r="N6" s="193"/>
      <c r="O6" s="193"/>
      <c r="P6" s="193"/>
      <c r="Q6" s="193"/>
      <c r="R6" s="193"/>
    </row>
    <row r="7" spans="2:22" s="13" customFormat="1" ht="15.75" customHeight="1">
      <c r="B7" s="1029"/>
      <c r="C7" s="69" t="s">
        <v>182</v>
      </c>
      <c r="D7" s="860" t="s">
        <v>474</v>
      </c>
      <c r="E7" s="860" t="s">
        <v>474</v>
      </c>
      <c r="F7" s="860" t="s">
        <v>474</v>
      </c>
      <c r="H7" s="197"/>
      <c r="I7" s="198"/>
      <c r="J7" s="193"/>
      <c r="K7" s="193"/>
      <c r="L7" s="193"/>
      <c r="M7" s="193"/>
      <c r="N7" s="193"/>
      <c r="O7" s="193"/>
      <c r="P7" s="193"/>
      <c r="Q7" s="193"/>
      <c r="R7" s="193"/>
    </row>
    <row r="8" spans="2:22" s="13" customFormat="1" ht="15.75" customHeight="1">
      <c r="B8" s="1029"/>
      <c r="C8" s="69" t="s">
        <v>217</v>
      </c>
      <c r="D8" s="860">
        <v>2374</v>
      </c>
      <c r="E8" s="860">
        <v>17006</v>
      </c>
      <c r="F8" s="860">
        <v>71.634372367312551</v>
      </c>
      <c r="H8" s="197"/>
      <c r="I8" s="198"/>
      <c r="J8" s="193"/>
      <c r="K8" s="193"/>
      <c r="L8" s="193"/>
      <c r="M8" s="193"/>
      <c r="N8" s="193"/>
      <c r="O8" s="193"/>
      <c r="P8" s="193"/>
      <c r="Q8" s="193"/>
      <c r="R8" s="193"/>
    </row>
    <row r="9" spans="2:22" ht="15.75" customHeight="1">
      <c r="B9" s="1029"/>
      <c r="C9" s="69" t="s">
        <v>218</v>
      </c>
      <c r="D9" s="860">
        <v>1224</v>
      </c>
      <c r="E9" s="860">
        <v>7416.5</v>
      </c>
      <c r="F9" s="860">
        <v>60.592320261437905</v>
      </c>
      <c r="H9" s="192"/>
      <c r="I9" s="187"/>
      <c r="J9" s="194"/>
      <c r="K9" s="194"/>
      <c r="L9" s="194"/>
      <c r="M9" s="194"/>
      <c r="N9" s="194"/>
      <c r="O9" s="194"/>
      <c r="P9" s="194"/>
      <c r="Q9" s="194"/>
      <c r="R9" s="194"/>
    </row>
    <row r="10" spans="2:22" ht="15.75" customHeight="1">
      <c r="B10" s="1029"/>
      <c r="C10" s="69" t="s">
        <v>185</v>
      </c>
      <c r="D10" s="860">
        <v>5640</v>
      </c>
      <c r="E10" s="860">
        <v>37237.9</v>
      </c>
      <c r="F10" s="860">
        <v>66.024645390070916</v>
      </c>
      <c r="H10" s="192"/>
      <c r="I10" s="187"/>
      <c r="J10" s="194"/>
      <c r="K10" s="194"/>
      <c r="L10" s="195"/>
      <c r="M10" s="195"/>
      <c r="N10" s="195"/>
      <c r="O10" s="195"/>
      <c r="P10" s="195"/>
      <c r="Q10" s="195"/>
      <c r="R10" s="195"/>
      <c r="S10" s="182"/>
      <c r="T10" s="182"/>
      <c r="U10" s="182"/>
      <c r="V10" s="182"/>
    </row>
    <row r="11" spans="2:22" ht="15.75" customHeight="1">
      <c r="B11" s="1029"/>
      <c r="C11" s="69" t="s">
        <v>186</v>
      </c>
      <c r="D11" s="860">
        <v>17447</v>
      </c>
      <c r="E11" s="860">
        <v>120188.1</v>
      </c>
      <c r="F11" s="860">
        <v>68.887545136699714</v>
      </c>
      <c r="H11" s="192"/>
      <c r="I11" s="187"/>
      <c r="J11" s="194"/>
      <c r="K11" s="199"/>
      <c r="L11" s="191"/>
      <c r="M11" s="190"/>
      <c r="N11" s="190"/>
      <c r="O11" s="190"/>
      <c r="P11" s="190"/>
      <c r="Q11" s="190"/>
      <c r="R11" s="190"/>
      <c r="S11" s="185"/>
      <c r="T11" s="185"/>
      <c r="U11" s="185"/>
      <c r="V11" s="185"/>
    </row>
    <row r="12" spans="2:22" ht="15.75" customHeight="1">
      <c r="B12" s="1029"/>
      <c r="C12" s="69" t="s">
        <v>187</v>
      </c>
      <c r="D12" s="860">
        <v>1408</v>
      </c>
      <c r="E12" s="860">
        <v>5753.6</v>
      </c>
      <c r="F12" s="860">
        <v>40.863636363636367</v>
      </c>
      <c r="H12" s="192"/>
      <c r="I12" s="187"/>
      <c r="J12" s="194"/>
      <c r="K12" s="199"/>
      <c r="L12" s="191"/>
      <c r="M12" s="190"/>
      <c r="N12" s="190"/>
      <c r="O12" s="190"/>
      <c r="P12" s="190"/>
      <c r="Q12" s="190"/>
      <c r="R12" s="190"/>
      <c r="S12" s="185"/>
      <c r="T12" s="185"/>
      <c r="U12" s="185"/>
      <c r="V12" s="185"/>
    </row>
    <row r="13" spans="2:22" ht="15.75" customHeight="1">
      <c r="B13" s="1030"/>
      <c r="C13" s="69" t="s">
        <v>7</v>
      </c>
      <c r="D13" s="860">
        <v>28178</v>
      </c>
      <c r="E13" s="860">
        <v>187663.7</v>
      </c>
      <c r="F13" s="860">
        <v>66.599368301511831</v>
      </c>
      <c r="G13" s="51"/>
      <c r="H13" s="192"/>
      <c r="I13" s="187"/>
      <c r="J13" s="194"/>
      <c r="K13" s="194"/>
      <c r="L13" s="194"/>
      <c r="M13" s="194"/>
      <c r="N13" s="194"/>
      <c r="O13" s="194"/>
      <c r="P13" s="194"/>
      <c r="Q13" s="194"/>
      <c r="R13" s="194"/>
    </row>
    <row r="14" spans="2:22" ht="15.75" customHeight="1">
      <c r="B14" s="1029" t="s">
        <v>551</v>
      </c>
      <c r="C14" s="69" t="s">
        <v>182</v>
      </c>
      <c r="D14" s="860">
        <v>163</v>
      </c>
      <c r="E14" s="860">
        <v>290.89999999999998</v>
      </c>
      <c r="F14" s="860">
        <f>E14/D14*10</f>
        <v>17.846625766871163</v>
      </c>
      <c r="G14" s="112"/>
      <c r="H14" s="205"/>
      <c r="I14" s="190"/>
      <c r="J14" s="190"/>
      <c r="K14" s="194"/>
      <c r="L14" s="194"/>
      <c r="M14" s="194"/>
      <c r="N14" s="194"/>
      <c r="O14" s="194"/>
      <c r="P14" s="194"/>
      <c r="Q14" s="194"/>
      <c r="R14" s="194"/>
    </row>
    <row r="15" spans="2:22" ht="15.75" customHeight="1">
      <c r="B15" s="1029"/>
      <c r="C15" s="69" t="s">
        <v>217</v>
      </c>
      <c r="D15" s="860">
        <v>2861</v>
      </c>
      <c r="E15" s="860">
        <v>17902.5</v>
      </c>
      <c r="F15" s="860">
        <f t="shared" ref="F15:F21" si="0">E15/D15*10</f>
        <v>62.574274729115693</v>
      </c>
      <c r="G15" s="112"/>
      <c r="H15" s="205"/>
      <c r="I15" s="190"/>
      <c r="J15" s="190"/>
      <c r="K15" s="194"/>
      <c r="L15" s="194"/>
      <c r="M15" s="194"/>
      <c r="N15" s="194"/>
      <c r="O15" s="194"/>
      <c r="P15" s="194"/>
      <c r="Q15" s="194"/>
      <c r="R15" s="194"/>
    </row>
    <row r="16" spans="2:22" ht="15.75" customHeight="1">
      <c r="B16" s="1029"/>
      <c r="C16" s="69" t="s">
        <v>218</v>
      </c>
      <c r="D16" s="860">
        <v>3640</v>
      </c>
      <c r="E16" s="860">
        <v>22339</v>
      </c>
      <c r="F16" s="860">
        <f t="shared" si="0"/>
        <v>61.370879120879124</v>
      </c>
      <c r="G16" s="112"/>
      <c r="H16" s="205"/>
      <c r="I16" s="190"/>
      <c r="J16" s="190"/>
      <c r="K16" s="194"/>
      <c r="L16" s="194"/>
      <c r="M16" s="194"/>
      <c r="N16" s="194"/>
      <c r="O16" s="194"/>
      <c r="P16" s="194"/>
      <c r="Q16" s="194"/>
      <c r="R16" s="194"/>
    </row>
    <row r="17" spans="2:18" ht="15.75" customHeight="1">
      <c r="B17" s="1029"/>
      <c r="C17" s="69" t="s">
        <v>185</v>
      </c>
      <c r="D17" s="860">
        <v>7133</v>
      </c>
      <c r="E17" s="860">
        <v>51349.3</v>
      </c>
      <c r="F17" s="860">
        <f t="shared" si="0"/>
        <v>71.988363942240298</v>
      </c>
      <c r="G17" s="112"/>
      <c r="H17" s="205"/>
      <c r="I17" s="190"/>
      <c r="J17" s="190"/>
      <c r="K17" s="194"/>
      <c r="L17" s="194"/>
      <c r="M17" s="194"/>
      <c r="N17" s="194"/>
      <c r="O17" s="194"/>
      <c r="P17" s="194"/>
      <c r="Q17" s="194"/>
      <c r="R17" s="194"/>
    </row>
    <row r="18" spans="2:18" ht="15.75" customHeight="1">
      <c r="B18" s="1029"/>
      <c r="C18" s="69" t="s">
        <v>510</v>
      </c>
      <c r="D18" s="860">
        <v>5613</v>
      </c>
      <c r="E18" s="860">
        <v>41549.1</v>
      </c>
      <c r="F18" s="860">
        <f t="shared" si="0"/>
        <v>74.022982362373057</v>
      </c>
      <c r="G18" s="112"/>
      <c r="H18" s="205"/>
      <c r="I18" s="190"/>
      <c r="J18" s="190"/>
      <c r="K18" s="194"/>
      <c r="L18" s="194"/>
      <c r="M18" s="194"/>
      <c r="N18" s="194"/>
      <c r="O18" s="194"/>
      <c r="P18" s="194"/>
      <c r="Q18" s="194"/>
      <c r="R18" s="194"/>
    </row>
    <row r="19" spans="2:18" ht="15.75" customHeight="1">
      <c r="B19" s="1029"/>
      <c r="C19" s="69" t="s">
        <v>186</v>
      </c>
      <c r="D19" s="860">
        <v>6321</v>
      </c>
      <c r="E19" s="860">
        <v>49167.1</v>
      </c>
      <c r="F19" s="860">
        <f t="shared" si="0"/>
        <v>77.783736750514151</v>
      </c>
      <c r="G19" s="112"/>
      <c r="H19" s="205"/>
      <c r="I19" s="190"/>
      <c r="J19" s="190"/>
      <c r="K19" s="194"/>
      <c r="L19" s="194"/>
      <c r="M19" s="194"/>
      <c r="N19" s="194"/>
      <c r="O19" s="194"/>
      <c r="P19" s="194"/>
      <c r="Q19" s="194"/>
      <c r="R19" s="194"/>
    </row>
    <row r="20" spans="2:18" ht="15.75" customHeight="1">
      <c r="B20" s="1029"/>
      <c r="C20" s="69" t="s">
        <v>187</v>
      </c>
      <c r="D20" s="860">
        <v>1571</v>
      </c>
      <c r="E20" s="860">
        <v>12464.9</v>
      </c>
      <c r="F20" s="860">
        <f t="shared" si="0"/>
        <v>79.343730108211332</v>
      </c>
      <c r="G20" s="112"/>
      <c r="H20" s="205"/>
      <c r="I20" s="190"/>
      <c r="J20" s="190"/>
      <c r="K20" s="194"/>
      <c r="L20" s="194"/>
      <c r="M20" s="194"/>
      <c r="N20" s="194"/>
      <c r="O20" s="194"/>
      <c r="P20" s="194"/>
      <c r="Q20" s="194"/>
      <c r="R20" s="194"/>
    </row>
    <row r="21" spans="2:18" ht="15.75" customHeight="1">
      <c r="B21" s="1030"/>
      <c r="C21" s="69" t="s">
        <v>7</v>
      </c>
      <c r="D21" s="860">
        <f>SUM(D14:D20)</f>
        <v>27302</v>
      </c>
      <c r="E21" s="860">
        <v>195062.8</v>
      </c>
      <c r="F21" s="860">
        <f t="shared" si="0"/>
        <v>71.446340927404577</v>
      </c>
      <c r="G21" s="112"/>
      <c r="H21" s="205"/>
      <c r="I21" s="205"/>
      <c r="J21" s="205"/>
      <c r="K21" s="85"/>
      <c r="L21" s="54"/>
      <c r="M21" s="192"/>
      <c r="N21" s="60"/>
      <c r="O21" s="194"/>
      <c r="P21" s="194"/>
      <c r="Q21" s="194"/>
      <c r="R21" s="194"/>
    </row>
    <row r="22" spans="2:18" ht="27.75" customHeight="1">
      <c r="B22" s="1021" t="s">
        <v>553</v>
      </c>
      <c r="C22" s="1031"/>
      <c r="D22" s="1031"/>
      <c r="E22" s="1031"/>
      <c r="F22" s="1032"/>
      <c r="G22" s="112"/>
      <c r="H22" s="186"/>
      <c r="I22" s="187"/>
      <c r="J22" s="115"/>
      <c r="K22" s="54"/>
      <c r="L22" s="54"/>
      <c r="M22" s="192"/>
      <c r="N22" s="60"/>
      <c r="O22" s="194"/>
      <c r="P22" s="194"/>
      <c r="Q22" s="194"/>
      <c r="R22" s="194"/>
    </row>
    <row r="23" spans="2:18" ht="24" customHeight="1"/>
    <row r="45" spans="1:13">
      <c r="H45" s="13"/>
      <c r="I45" s="13"/>
      <c r="J45" s="13"/>
      <c r="K45" s="13"/>
      <c r="L45" s="13"/>
      <c r="M45" s="13"/>
    </row>
    <row r="46" spans="1:13" ht="30" customHeight="1">
      <c r="A46" s="260"/>
      <c r="H46" s="260"/>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microsoft.com/office/2006/metadata/properties"/>
    <ds:schemaRef ds:uri="http://purl.org/dc/dcmitype/"/>
    <ds:schemaRef ds:uri="http://schemas.microsoft.com/office/2006/documentManagement/types"/>
    <ds:schemaRef ds:uri="http://www.w3.org/XML/1998/namespace"/>
    <ds:schemaRef ds:uri="6a60f5a6-b39c-425c-984f-bf63bb01288b"/>
    <ds:schemaRef ds:uri="095b0fff-259e-4803-89dd-5265f121ae21"/>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114</vt:i4>
      </vt:variant>
    </vt:vector>
  </HeadingPairs>
  <TitlesOfParts>
    <vt:vector size="173"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Contenido Arroz</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'20'!Área_de_impresión</vt:lpstr>
      <vt:lpstr>'21'!Área_de_impresión</vt:lpstr>
      <vt:lpstr>'22'!Área_de_impresión</vt:lpstr>
      <vt:lpstr>'24  '!Área_de_impresión</vt:lpstr>
      <vt:lpstr>'26'!Área_de_impresión</vt:lpstr>
      <vt:lpstr>'27'!Área_de_impresión</vt:lpstr>
      <vt:lpstr>'28'!Área_de_impresión</vt:lpstr>
      <vt:lpstr>'29'!Área_de_impresión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'43'!Área_de_impresión</vt:lpstr>
      <vt:lpstr>'44'!Área_de_impresión</vt:lpstr>
      <vt:lpstr>'45'!Área_de_impresión</vt:lpstr>
      <vt:lpstr>'47'!Área_de_impresión</vt:lpstr>
      <vt:lpstr>'48'!Área_de_impresión</vt:lpstr>
      <vt:lpstr>'49'!Área_de_impresión</vt:lpstr>
      <vt:lpstr>'5'!Área_de_impresión</vt:lpstr>
      <vt:lpstr>'50'!Área_de_impresión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'59'!Área_de_impresión</vt:lpstr>
      <vt:lpstr>'6'!Área_de_impresión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'21'!Print_Area</vt:lpstr>
      <vt:lpstr>'22'!Print_Area</vt:lpstr>
      <vt:lpstr>'23'!Print_Area</vt:lpstr>
      <vt:lpstr>'24  '!Print_Area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2019-07-22T19:09:43Z</cp:lastPrinted>
  <dcterms:created xsi:type="dcterms:W3CDTF">2008-12-10T19:16:04Z</dcterms:created>
  <dcterms:modified xsi:type="dcterms:W3CDTF">2019-07-22T19:48:53Z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